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та\гарматна 37а\"/>
    </mc:Choice>
  </mc:AlternateContent>
  <bookViews>
    <workbookView xWindow="480" yWindow="360" windowWidth="15480" windowHeight="7710"/>
  </bookViews>
  <sheets>
    <sheet name="КВ" sheetId="1" r:id="rId1"/>
    <sheet name="материалы" sheetId="3" r:id="rId2"/>
  </sheets>
  <definedNames>
    <definedName name="_xlnm._FilterDatabase" localSheetId="0" hidden="1">КВ!$A$1:$J$166</definedName>
    <definedName name="_xlnm._FilterDatabase" localSheetId="1" hidden="1">материалы!$A$1:$J$166</definedName>
    <definedName name="_xlnm.Print_Area" localSheetId="0">КВ!$A$1:$J$862</definedName>
    <definedName name="_xlnm.Print_Area" localSheetId="1">материалы!$A$1:$J$862</definedName>
  </definedNames>
  <calcPr calcId="152511"/>
</workbook>
</file>

<file path=xl/calcChain.xml><?xml version="1.0" encoding="utf-8"?>
<calcChain xmlns="http://schemas.openxmlformats.org/spreadsheetml/2006/main">
  <c r="N16" i="3" l="1"/>
  <c r="W121" i="3" l="1"/>
  <c r="W120" i="3"/>
  <c r="W119" i="3"/>
  <c r="W118" i="3"/>
  <c r="W117" i="3"/>
  <c r="W116" i="3"/>
  <c r="W115" i="3"/>
  <c r="W114" i="3"/>
  <c r="W113" i="3"/>
  <c r="W112" i="3"/>
  <c r="W111" i="3"/>
  <c r="W110" i="3"/>
  <c r="W108" i="3"/>
  <c r="W107" i="3"/>
  <c r="W105" i="3"/>
  <c r="W104" i="3"/>
  <c r="W103" i="3"/>
  <c r="W102" i="3"/>
  <c r="W101" i="3"/>
  <c r="W100" i="3"/>
  <c r="W99" i="3"/>
  <c r="W98" i="3"/>
  <c r="W96" i="3"/>
  <c r="U95" i="3"/>
  <c r="W95" i="3" s="1"/>
  <c r="W94" i="3"/>
  <c r="W93" i="3"/>
  <c r="W91" i="3"/>
  <c r="W90" i="3"/>
  <c r="W89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U68" i="3"/>
  <c r="W67" i="3"/>
  <c r="U67" i="3"/>
  <c r="W66" i="3"/>
  <c r="U66" i="3"/>
  <c r="W65" i="3"/>
  <c r="U65" i="3"/>
  <c r="W64" i="3"/>
  <c r="U64" i="3"/>
  <c r="W63" i="3"/>
  <c r="U63" i="3"/>
  <c r="W62" i="3"/>
  <c r="U62" i="3"/>
  <c r="W61" i="3"/>
  <c r="U61" i="3"/>
  <c r="W60" i="3"/>
  <c r="U60" i="3"/>
  <c r="W59" i="3"/>
  <c r="U59" i="3"/>
  <c r="W58" i="3"/>
  <c r="U58" i="3"/>
  <c r="W57" i="3"/>
  <c r="U57" i="3"/>
  <c r="W56" i="3"/>
  <c r="U56" i="3"/>
  <c r="W55" i="3"/>
  <c r="U55" i="3"/>
  <c r="W54" i="3"/>
  <c r="U54" i="3"/>
  <c r="W53" i="3"/>
  <c r="U53" i="3"/>
  <c r="W52" i="3"/>
  <c r="W51" i="3"/>
  <c r="W50" i="3"/>
  <c r="W49" i="3"/>
  <c r="W48" i="3"/>
  <c r="W47" i="3"/>
  <c r="W46" i="3"/>
  <c r="W45" i="3"/>
  <c r="W44" i="3"/>
  <c r="W43" i="3"/>
  <c r="W42" i="3"/>
  <c r="U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5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8" i="3"/>
  <c r="P107" i="3"/>
  <c r="P105" i="3"/>
  <c r="P104" i="3"/>
  <c r="P103" i="3"/>
  <c r="P102" i="3"/>
  <c r="P101" i="3"/>
  <c r="P100" i="3"/>
  <c r="P99" i="3"/>
  <c r="P98" i="3"/>
  <c r="P96" i="3"/>
  <c r="P95" i="3"/>
  <c r="N95" i="3"/>
  <c r="P94" i="3"/>
  <c r="P93" i="3"/>
  <c r="P91" i="3"/>
  <c r="P90" i="3"/>
  <c r="P89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N68" i="3"/>
  <c r="P68" i="3" s="1"/>
  <c r="N67" i="3"/>
  <c r="P67" i="3" s="1"/>
  <c r="N66" i="3"/>
  <c r="P66" i="3"/>
  <c r="N65" i="3"/>
  <c r="N64" i="3"/>
  <c r="P65" i="3"/>
  <c r="P64" i="3"/>
  <c r="N63" i="3"/>
  <c r="P63" i="3" s="1"/>
  <c r="N62" i="3"/>
  <c r="P62" i="3" s="1"/>
  <c r="N61" i="3"/>
  <c r="P61" i="3" s="1"/>
  <c r="N60" i="3"/>
  <c r="P60" i="3"/>
  <c r="N59" i="3"/>
  <c r="P59" i="3" s="1"/>
  <c r="N58" i="3"/>
  <c r="P58" i="3" s="1"/>
  <c r="N57" i="3"/>
  <c r="P57" i="3" s="1"/>
  <c r="N56" i="3"/>
  <c r="P56" i="3" s="1"/>
  <c r="N55" i="3"/>
  <c r="P55" i="3"/>
  <c r="N54" i="3"/>
  <c r="P54" i="3"/>
  <c r="N53" i="3"/>
  <c r="P53" i="3" s="1"/>
  <c r="N52" i="3"/>
  <c r="P52" i="3"/>
  <c r="N51" i="3"/>
  <c r="P51" i="3" s="1"/>
  <c r="N50" i="3"/>
  <c r="P50" i="3" s="1"/>
  <c r="N49" i="3"/>
  <c r="P49" i="3"/>
  <c r="N48" i="3"/>
  <c r="P48" i="3"/>
  <c r="N47" i="3"/>
  <c r="P47" i="3"/>
  <c r="N46" i="3"/>
  <c r="P46" i="3"/>
  <c r="N45" i="3"/>
  <c r="P45" i="3"/>
  <c r="N44" i="3"/>
  <c r="P44" i="3" s="1"/>
  <c r="N43" i="3"/>
  <c r="P43" i="3"/>
  <c r="N42" i="3"/>
  <c r="P42" i="3"/>
  <c r="N41" i="3"/>
  <c r="P41" i="3"/>
  <c r="N40" i="3"/>
  <c r="P40" i="3"/>
  <c r="N39" i="3"/>
  <c r="P39" i="3" s="1"/>
  <c r="N38" i="3"/>
  <c r="P38" i="3" s="1"/>
  <c r="N37" i="3"/>
  <c r="P37" i="3" s="1"/>
  <c r="N36" i="3"/>
  <c r="P36" i="3" s="1"/>
  <c r="N35" i="3"/>
  <c r="P35" i="3" s="1"/>
  <c r="N34" i="3"/>
  <c r="P34" i="3" s="1"/>
  <c r="N33" i="3"/>
  <c r="P33" i="3"/>
  <c r="N32" i="3"/>
  <c r="P32" i="3" s="1"/>
  <c r="N31" i="3"/>
  <c r="P31" i="3" s="1"/>
  <c r="N30" i="3"/>
  <c r="P30" i="3"/>
  <c r="N29" i="3"/>
  <c r="P29" i="3" s="1"/>
  <c r="N28" i="3"/>
  <c r="P28" i="3" s="1"/>
  <c r="N27" i="3"/>
  <c r="P27" i="3"/>
  <c r="N26" i="3"/>
  <c r="P26" i="3" s="1"/>
  <c r="N25" i="3"/>
  <c r="P25" i="3" s="1"/>
  <c r="N24" i="3"/>
  <c r="P24" i="3"/>
  <c r="N23" i="3"/>
  <c r="P23" i="3"/>
  <c r="N22" i="3"/>
  <c r="P22" i="3"/>
  <c r="N21" i="3"/>
  <c r="P21" i="3" s="1"/>
  <c r="N20" i="3"/>
  <c r="P20" i="3" s="1"/>
  <c r="N19" i="3"/>
  <c r="P19" i="3" s="1"/>
  <c r="N18" i="3"/>
  <c r="P18" i="3" s="1"/>
  <c r="N17" i="3"/>
  <c r="P17" i="3" s="1"/>
  <c r="P16" i="3"/>
  <c r="P123" i="3" s="1"/>
  <c r="N15" i="3"/>
  <c r="P15" i="3" s="1"/>
  <c r="N14" i="3"/>
  <c r="P14" i="3" s="1"/>
  <c r="N13" i="3"/>
  <c r="P13" i="3"/>
  <c r="N12" i="3"/>
  <c r="P12" i="3" s="1"/>
  <c r="N11" i="3"/>
  <c r="P11" i="3"/>
  <c r="N10" i="3"/>
  <c r="P10" i="3" s="1"/>
  <c r="N9" i="3"/>
  <c r="P9" i="3"/>
  <c r="N8" i="3"/>
  <c r="P8" i="3" s="1"/>
  <c r="E857" i="3"/>
  <c r="E856" i="3"/>
  <c r="E855" i="3"/>
  <c r="E854" i="3"/>
  <c r="E858" i="3" s="1"/>
  <c r="J850" i="3"/>
  <c r="H850" i="3"/>
  <c r="E850" i="3"/>
  <c r="H849" i="3"/>
  <c r="J849" i="3" s="1"/>
  <c r="E849" i="3"/>
  <c r="J848" i="3"/>
  <c r="H848" i="3"/>
  <c r="E848" i="3"/>
  <c r="H847" i="3"/>
  <c r="J847" i="3" s="1"/>
  <c r="E847" i="3"/>
  <c r="J846" i="3"/>
  <c r="H846" i="3"/>
  <c r="E846" i="3"/>
  <c r="J845" i="3"/>
  <c r="J844" i="3"/>
  <c r="J843" i="3"/>
  <c r="J842" i="3"/>
  <c r="J841" i="3"/>
  <c r="J840" i="3"/>
  <c r="J839" i="3"/>
  <c r="E839" i="3"/>
  <c r="E838" i="3"/>
  <c r="J837" i="3"/>
  <c r="E837" i="3"/>
  <c r="J836" i="3"/>
  <c r="E836" i="3"/>
  <c r="E835" i="3"/>
  <c r="H834" i="3"/>
  <c r="J834" i="3" s="1"/>
  <c r="E834" i="3"/>
  <c r="J833" i="3"/>
  <c r="H833" i="3"/>
  <c r="E833" i="3"/>
  <c r="H832" i="3"/>
  <c r="J832" i="3" s="1"/>
  <c r="E832" i="3"/>
  <c r="J831" i="3"/>
  <c r="H831" i="3"/>
  <c r="E831" i="3"/>
  <c r="H830" i="3"/>
  <c r="J830" i="3" s="1"/>
  <c r="E830" i="3"/>
  <c r="J829" i="3"/>
  <c r="H829" i="3"/>
  <c r="E829" i="3"/>
  <c r="H828" i="3"/>
  <c r="J828" i="3" s="1"/>
  <c r="E828" i="3"/>
  <c r="J827" i="3"/>
  <c r="H827" i="3"/>
  <c r="E827" i="3"/>
  <c r="E826" i="3"/>
  <c r="J825" i="3"/>
  <c r="H825" i="3"/>
  <c r="E825" i="3"/>
  <c r="H824" i="3"/>
  <c r="J824" i="3" s="1"/>
  <c r="E824" i="3"/>
  <c r="J823" i="3"/>
  <c r="E823" i="3"/>
  <c r="E822" i="3"/>
  <c r="C822" i="3"/>
  <c r="H822" i="3" s="1"/>
  <c r="J822" i="3" s="1"/>
  <c r="E821" i="3"/>
  <c r="H820" i="3"/>
  <c r="J820" i="3" s="1"/>
  <c r="E820" i="3"/>
  <c r="J819" i="3"/>
  <c r="H819" i="3"/>
  <c r="E819" i="3"/>
  <c r="H818" i="3"/>
  <c r="J818" i="3" s="1"/>
  <c r="E818" i="3"/>
  <c r="E817" i="3"/>
  <c r="H816" i="3"/>
  <c r="J816" i="3" s="1"/>
  <c r="E816" i="3"/>
  <c r="J815" i="3"/>
  <c r="H815" i="3"/>
  <c r="E815" i="3"/>
  <c r="J814" i="3"/>
  <c r="J813" i="3"/>
  <c r="J812" i="3"/>
  <c r="J811" i="3"/>
  <c r="J810" i="3"/>
  <c r="J809" i="3"/>
  <c r="E809" i="3"/>
  <c r="J808" i="3"/>
  <c r="J807" i="3"/>
  <c r="J806" i="3"/>
  <c r="J805" i="3"/>
  <c r="J804" i="3"/>
  <c r="J803" i="3"/>
  <c r="J802" i="3"/>
  <c r="J851" i="3" s="1"/>
  <c r="E802" i="3"/>
  <c r="E797" i="3"/>
  <c r="C797" i="3"/>
  <c r="H797" i="3" s="1"/>
  <c r="J797" i="3" s="1"/>
  <c r="J796" i="3"/>
  <c r="H796" i="3"/>
  <c r="J795" i="3"/>
  <c r="H795" i="3"/>
  <c r="E795" i="3"/>
  <c r="E794" i="3"/>
  <c r="J793" i="3"/>
  <c r="H793" i="3"/>
  <c r="J792" i="3"/>
  <c r="H792" i="3"/>
  <c r="J791" i="3"/>
  <c r="H791" i="3"/>
  <c r="J790" i="3"/>
  <c r="H790" i="3"/>
  <c r="E790" i="3"/>
  <c r="H789" i="3"/>
  <c r="J789" i="3" s="1"/>
  <c r="E789" i="3"/>
  <c r="E788" i="3"/>
  <c r="C788" i="3"/>
  <c r="H788" i="3" s="1"/>
  <c r="J788" i="3" s="1"/>
  <c r="J787" i="3"/>
  <c r="J798" i="3" s="1"/>
  <c r="H787" i="3"/>
  <c r="E787" i="3"/>
  <c r="H786" i="3"/>
  <c r="J786" i="3" s="1"/>
  <c r="E786" i="3"/>
  <c r="J785" i="3"/>
  <c r="H785" i="3"/>
  <c r="E785" i="3"/>
  <c r="C781" i="3"/>
  <c r="C780" i="3"/>
  <c r="H778" i="3"/>
  <c r="J778" i="3" s="1"/>
  <c r="C778" i="3"/>
  <c r="E778" i="3" s="1"/>
  <c r="H777" i="3"/>
  <c r="J777" i="3" s="1"/>
  <c r="E777" i="3"/>
  <c r="J776" i="3"/>
  <c r="H776" i="3"/>
  <c r="E776" i="3"/>
  <c r="C775" i="3"/>
  <c r="H774" i="3"/>
  <c r="J774" i="3" s="1"/>
  <c r="H773" i="3"/>
  <c r="J773" i="3" s="1"/>
  <c r="E773" i="3"/>
  <c r="J772" i="3"/>
  <c r="E771" i="3"/>
  <c r="C771" i="3"/>
  <c r="H771" i="3" s="1"/>
  <c r="J771" i="3" s="1"/>
  <c r="E770" i="3"/>
  <c r="C770" i="3"/>
  <c r="C772" i="3" s="1"/>
  <c r="H772" i="3" s="1"/>
  <c r="J769" i="3"/>
  <c r="E768" i="3"/>
  <c r="C768" i="3"/>
  <c r="H769" i="3" s="1"/>
  <c r="E767" i="3"/>
  <c r="C767" i="3"/>
  <c r="H767" i="3" s="1"/>
  <c r="J767" i="3" s="1"/>
  <c r="J766" i="3"/>
  <c r="H766" i="3"/>
  <c r="E766" i="3"/>
  <c r="H765" i="3"/>
  <c r="J765" i="3" s="1"/>
  <c r="H764" i="3"/>
  <c r="J764" i="3" s="1"/>
  <c r="E764" i="3"/>
  <c r="J763" i="3"/>
  <c r="H763" i="3"/>
  <c r="J762" i="3"/>
  <c r="H762" i="3"/>
  <c r="J761" i="3"/>
  <c r="H761" i="3"/>
  <c r="J760" i="3"/>
  <c r="H760" i="3"/>
  <c r="J759" i="3"/>
  <c r="H759" i="3"/>
  <c r="J758" i="3"/>
  <c r="H758" i="3"/>
  <c r="J757" i="3"/>
  <c r="H757" i="3"/>
  <c r="J756" i="3"/>
  <c r="H756" i="3"/>
  <c r="J755" i="3"/>
  <c r="H755" i="3"/>
  <c r="J754" i="3"/>
  <c r="H754" i="3"/>
  <c r="J753" i="3"/>
  <c r="H753" i="3"/>
  <c r="J752" i="3"/>
  <c r="H752" i="3"/>
  <c r="J751" i="3"/>
  <c r="H751" i="3"/>
  <c r="J750" i="3"/>
  <c r="H750" i="3"/>
  <c r="J749" i="3"/>
  <c r="H749" i="3"/>
  <c r="J748" i="3"/>
  <c r="H748" i="3"/>
  <c r="J747" i="3"/>
  <c r="H747" i="3"/>
  <c r="J746" i="3"/>
  <c r="H746" i="3"/>
  <c r="E746" i="3"/>
  <c r="H745" i="3"/>
  <c r="J745" i="3" s="1"/>
  <c r="H744" i="3"/>
  <c r="J744" i="3" s="1"/>
  <c r="H743" i="3"/>
  <c r="J743" i="3" s="1"/>
  <c r="H742" i="3"/>
  <c r="J742" i="3" s="1"/>
  <c r="H741" i="3"/>
  <c r="J741" i="3" s="1"/>
  <c r="H740" i="3"/>
  <c r="J740" i="3" s="1"/>
  <c r="H739" i="3"/>
  <c r="J739" i="3" s="1"/>
  <c r="H738" i="3"/>
  <c r="J738" i="3" s="1"/>
  <c r="H737" i="3"/>
  <c r="J737" i="3" s="1"/>
  <c r="H736" i="3"/>
  <c r="J736" i="3" s="1"/>
  <c r="H735" i="3"/>
  <c r="J735" i="3" s="1"/>
  <c r="H734" i="3"/>
  <c r="J734" i="3" s="1"/>
  <c r="H733" i="3"/>
  <c r="J733" i="3" s="1"/>
  <c r="H732" i="3"/>
  <c r="J732" i="3" s="1"/>
  <c r="H731" i="3"/>
  <c r="J731" i="3" s="1"/>
  <c r="H730" i="3"/>
  <c r="J730" i="3" s="1"/>
  <c r="E730" i="3"/>
  <c r="J729" i="3"/>
  <c r="H729" i="3"/>
  <c r="J728" i="3"/>
  <c r="H728" i="3"/>
  <c r="J727" i="3"/>
  <c r="H727" i="3"/>
  <c r="J726" i="3"/>
  <c r="H726" i="3"/>
  <c r="J725" i="3"/>
  <c r="H725" i="3"/>
  <c r="J724" i="3"/>
  <c r="H724" i="3"/>
  <c r="J723" i="3"/>
  <c r="H723" i="3"/>
  <c r="J722" i="3"/>
  <c r="H722" i="3"/>
  <c r="J721" i="3"/>
  <c r="H721" i="3"/>
  <c r="J720" i="3"/>
  <c r="H720" i="3"/>
  <c r="J719" i="3"/>
  <c r="H719" i="3"/>
  <c r="J718" i="3"/>
  <c r="H718" i="3"/>
  <c r="J717" i="3"/>
  <c r="H717" i="3"/>
  <c r="J716" i="3"/>
  <c r="H716" i="3"/>
  <c r="J715" i="3"/>
  <c r="H715" i="3"/>
  <c r="J714" i="3"/>
  <c r="H714" i="3"/>
  <c r="E714" i="3"/>
  <c r="H711" i="3"/>
  <c r="J711" i="3" s="1"/>
  <c r="E711" i="3"/>
  <c r="J710" i="3"/>
  <c r="H710" i="3"/>
  <c r="E710" i="3"/>
  <c r="C710" i="3"/>
  <c r="J709" i="3"/>
  <c r="H709" i="3"/>
  <c r="J708" i="3"/>
  <c r="H708" i="3"/>
  <c r="E708" i="3"/>
  <c r="E706" i="3"/>
  <c r="E705" i="3"/>
  <c r="C701" i="3"/>
  <c r="H700" i="3"/>
  <c r="J700" i="3" s="1"/>
  <c r="E700" i="3"/>
  <c r="J699" i="3"/>
  <c r="H699" i="3"/>
  <c r="E699" i="3"/>
  <c r="C695" i="3"/>
  <c r="H694" i="3"/>
  <c r="J694" i="3" s="1"/>
  <c r="E694" i="3"/>
  <c r="J693" i="3"/>
  <c r="H693" i="3"/>
  <c r="E693" i="3"/>
  <c r="H687" i="3"/>
  <c r="J687" i="3" s="1"/>
  <c r="C687" i="3"/>
  <c r="E687" i="3" s="1"/>
  <c r="H686" i="3"/>
  <c r="J686" i="3" s="1"/>
  <c r="H685" i="3"/>
  <c r="J685" i="3" s="1"/>
  <c r="E685" i="3"/>
  <c r="E684" i="3"/>
  <c r="J683" i="3"/>
  <c r="H683" i="3"/>
  <c r="J682" i="3"/>
  <c r="H682" i="3"/>
  <c r="J681" i="3"/>
  <c r="H681" i="3"/>
  <c r="J680" i="3"/>
  <c r="H680" i="3"/>
  <c r="E680" i="3"/>
  <c r="H679" i="3"/>
  <c r="J679" i="3" s="1"/>
  <c r="E679" i="3"/>
  <c r="E678" i="3"/>
  <c r="C678" i="3"/>
  <c r="H678" i="3" s="1"/>
  <c r="J678" i="3" s="1"/>
  <c r="J677" i="3"/>
  <c r="H677" i="3"/>
  <c r="E677" i="3"/>
  <c r="H676" i="3"/>
  <c r="J676" i="3" s="1"/>
  <c r="E676" i="3"/>
  <c r="J675" i="3"/>
  <c r="H675" i="3"/>
  <c r="E675" i="3"/>
  <c r="E688" i="3" s="1"/>
  <c r="H668" i="3"/>
  <c r="J668" i="3" s="1"/>
  <c r="C668" i="3"/>
  <c r="H667" i="3"/>
  <c r="J667" i="3" s="1"/>
  <c r="E667" i="3"/>
  <c r="J666" i="3"/>
  <c r="H666" i="3"/>
  <c r="E666" i="3"/>
  <c r="H665" i="3"/>
  <c r="J665" i="3" s="1"/>
  <c r="C665" i="3"/>
  <c r="E665" i="3" s="1"/>
  <c r="H664" i="3"/>
  <c r="J664" i="3" s="1"/>
  <c r="H663" i="3"/>
  <c r="J663" i="3" s="1"/>
  <c r="E663" i="3"/>
  <c r="E662" i="3"/>
  <c r="E661" i="3"/>
  <c r="C661" i="3"/>
  <c r="H661" i="3" s="1"/>
  <c r="J661" i="3" s="1"/>
  <c r="E660" i="3"/>
  <c r="C660" i="3"/>
  <c r="C662" i="3" s="1"/>
  <c r="H662" i="3" s="1"/>
  <c r="J662" i="3" s="1"/>
  <c r="E658" i="3"/>
  <c r="C658" i="3"/>
  <c r="H659" i="3" s="1"/>
  <c r="J659" i="3" s="1"/>
  <c r="E657" i="3"/>
  <c r="C657" i="3"/>
  <c r="H657" i="3" s="1"/>
  <c r="J657" i="3" s="1"/>
  <c r="J656" i="3"/>
  <c r="H656" i="3"/>
  <c r="E656" i="3"/>
  <c r="H655" i="3"/>
  <c r="J655" i="3" s="1"/>
  <c r="H654" i="3"/>
  <c r="J654" i="3" s="1"/>
  <c r="E654" i="3"/>
  <c r="J653" i="3"/>
  <c r="H653" i="3"/>
  <c r="J652" i="3"/>
  <c r="H652" i="3"/>
  <c r="J651" i="3"/>
  <c r="H651" i="3"/>
  <c r="J650" i="3"/>
  <c r="H650" i="3"/>
  <c r="J649" i="3"/>
  <c r="H649" i="3"/>
  <c r="J648" i="3"/>
  <c r="H648" i="3"/>
  <c r="J647" i="3"/>
  <c r="H647" i="3"/>
  <c r="J646" i="3"/>
  <c r="H646" i="3"/>
  <c r="J645" i="3"/>
  <c r="H645" i="3"/>
  <c r="J644" i="3"/>
  <c r="H644" i="3"/>
  <c r="J643" i="3"/>
  <c r="H643" i="3"/>
  <c r="J642" i="3"/>
  <c r="H642" i="3"/>
  <c r="J641" i="3"/>
  <c r="H641" i="3"/>
  <c r="J640" i="3"/>
  <c r="H640" i="3"/>
  <c r="J639" i="3"/>
  <c r="H639" i="3"/>
  <c r="J638" i="3"/>
  <c r="H638" i="3"/>
  <c r="J637" i="3"/>
  <c r="H637" i="3"/>
  <c r="J636" i="3"/>
  <c r="H636" i="3"/>
  <c r="E636" i="3"/>
  <c r="H635" i="3"/>
  <c r="J635" i="3" s="1"/>
  <c r="H634" i="3"/>
  <c r="J634" i="3" s="1"/>
  <c r="H633" i="3"/>
  <c r="J633" i="3" s="1"/>
  <c r="H632" i="3"/>
  <c r="J632" i="3" s="1"/>
  <c r="H631" i="3"/>
  <c r="J631" i="3" s="1"/>
  <c r="H630" i="3"/>
  <c r="J630" i="3" s="1"/>
  <c r="H629" i="3"/>
  <c r="J629" i="3" s="1"/>
  <c r="H628" i="3"/>
  <c r="J628" i="3" s="1"/>
  <c r="H627" i="3"/>
  <c r="J627" i="3" s="1"/>
  <c r="H626" i="3"/>
  <c r="J626" i="3" s="1"/>
  <c r="H625" i="3"/>
  <c r="J625" i="3" s="1"/>
  <c r="H624" i="3"/>
  <c r="J624" i="3" s="1"/>
  <c r="H623" i="3"/>
  <c r="J623" i="3" s="1"/>
  <c r="H622" i="3"/>
  <c r="J622" i="3" s="1"/>
  <c r="H621" i="3"/>
  <c r="J621" i="3" s="1"/>
  <c r="H620" i="3"/>
  <c r="J620" i="3" s="1"/>
  <c r="E620" i="3"/>
  <c r="J617" i="3"/>
  <c r="H617" i="3"/>
  <c r="E617" i="3"/>
  <c r="H616" i="3"/>
  <c r="J616" i="3" s="1"/>
  <c r="C616" i="3"/>
  <c r="E616" i="3" s="1"/>
  <c r="H615" i="3"/>
  <c r="J615" i="3" s="1"/>
  <c r="H614" i="3"/>
  <c r="J614" i="3" s="1"/>
  <c r="E614" i="3"/>
  <c r="E612" i="3"/>
  <c r="E611" i="3"/>
  <c r="E607" i="3"/>
  <c r="C607" i="3"/>
  <c r="C613" i="3" s="1"/>
  <c r="H613" i="3" s="1"/>
  <c r="J613" i="3" s="1"/>
  <c r="J606" i="3"/>
  <c r="H606" i="3"/>
  <c r="E606" i="3"/>
  <c r="H605" i="3"/>
  <c r="J605" i="3" s="1"/>
  <c r="E605" i="3"/>
  <c r="E601" i="3"/>
  <c r="C601" i="3"/>
  <c r="C603" i="3" s="1"/>
  <c r="J600" i="3"/>
  <c r="H600" i="3"/>
  <c r="E600" i="3"/>
  <c r="H599" i="3"/>
  <c r="J599" i="3" s="1"/>
  <c r="E599" i="3"/>
  <c r="J598" i="3"/>
  <c r="H598" i="3"/>
  <c r="E598" i="3"/>
  <c r="H592" i="3"/>
  <c r="J592" i="3" s="1"/>
  <c r="H591" i="3"/>
  <c r="J591" i="3" s="1"/>
  <c r="H590" i="3"/>
  <c r="J590" i="3" s="1"/>
  <c r="E590" i="3"/>
  <c r="J589" i="3"/>
  <c r="H589" i="3"/>
  <c r="J588" i="3"/>
  <c r="H588" i="3"/>
  <c r="E588" i="3"/>
  <c r="H586" i="3"/>
  <c r="C586" i="3"/>
  <c r="E586" i="3" s="1"/>
  <c r="H585" i="3"/>
  <c r="J585" i="3" s="1"/>
  <c r="H584" i="3"/>
  <c r="J584" i="3" s="1"/>
  <c r="E584" i="3"/>
  <c r="E583" i="3"/>
  <c r="C583" i="3"/>
  <c r="H583" i="3" s="1"/>
  <c r="J583" i="3" s="1"/>
  <c r="J582" i="3"/>
  <c r="H582" i="3"/>
  <c r="E582" i="3"/>
  <c r="E593" i="3" s="1"/>
  <c r="H575" i="3"/>
  <c r="J575" i="3" s="1"/>
  <c r="C575" i="3"/>
  <c r="H574" i="3"/>
  <c r="J574" i="3" s="1"/>
  <c r="E574" i="3"/>
  <c r="J573" i="3"/>
  <c r="H573" i="3"/>
  <c r="E573" i="3"/>
  <c r="H572" i="3"/>
  <c r="J572" i="3" s="1"/>
  <c r="C572" i="3"/>
  <c r="E572" i="3" s="1"/>
  <c r="H571" i="3"/>
  <c r="J571" i="3" s="1"/>
  <c r="H570" i="3"/>
  <c r="J570" i="3" s="1"/>
  <c r="E570" i="3"/>
  <c r="E568" i="3"/>
  <c r="C568" i="3"/>
  <c r="H568" i="3" s="1"/>
  <c r="J568" i="3" s="1"/>
  <c r="E567" i="3"/>
  <c r="C567" i="3"/>
  <c r="C569" i="3" s="1"/>
  <c r="H569" i="3" s="1"/>
  <c r="J569" i="3" s="1"/>
  <c r="E565" i="3"/>
  <c r="C565" i="3"/>
  <c r="H566" i="3" s="1"/>
  <c r="J566" i="3" s="1"/>
  <c r="E564" i="3"/>
  <c r="C564" i="3"/>
  <c r="H564" i="3" s="1"/>
  <c r="J564" i="3" s="1"/>
  <c r="J563" i="3"/>
  <c r="H563" i="3"/>
  <c r="E563" i="3"/>
  <c r="H562" i="3"/>
  <c r="J562" i="3" s="1"/>
  <c r="H561" i="3"/>
  <c r="J561" i="3" s="1"/>
  <c r="E561" i="3"/>
  <c r="J560" i="3"/>
  <c r="H560" i="3"/>
  <c r="J559" i="3"/>
  <c r="H559" i="3"/>
  <c r="J558" i="3"/>
  <c r="H558" i="3"/>
  <c r="J557" i="3"/>
  <c r="H557" i="3"/>
  <c r="J556" i="3"/>
  <c r="H556" i="3"/>
  <c r="J555" i="3"/>
  <c r="H555" i="3"/>
  <c r="J554" i="3"/>
  <c r="H554" i="3"/>
  <c r="J553" i="3"/>
  <c r="H553" i="3"/>
  <c r="J552" i="3"/>
  <c r="H552" i="3"/>
  <c r="J551" i="3"/>
  <c r="H551" i="3"/>
  <c r="J550" i="3"/>
  <c r="H550" i="3"/>
  <c r="J549" i="3"/>
  <c r="H549" i="3"/>
  <c r="J548" i="3"/>
  <c r="H548" i="3"/>
  <c r="J547" i="3"/>
  <c r="H547" i="3"/>
  <c r="J546" i="3"/>
  <c r="H546" i="3"/>
  <c r="J545" i="3"/>
  <c r="H545" i="3"/>
  <c r="J544" i="3"/>
  <c r="H544" i="3"/>
  <c r="J543" i="3"/>
  <c r="H543" i="3"/>
  <c r="E543" i="3"/>
  <c r="H542" i="3"/>
  <c r="J542" i="3" s="1"/>
  <c r="E542" i="3"/>
  <c r="J541" i="3"/>
  <c r="H541" i="3"/>
  <c r="J540" i="3"/>
  <c r="H540" i="3"/>
  <c r="J539" i="3"/>
  <c r="H539" i="3"/>
  <c r="J538" i="3"/>
  <c r="H538" i="3"/>
  <c r="J537" i="3"/>
  <c r="H537" i="3"/>
  <c r="J536" i="3"/>
  <c r="H536" i="3"/>
  <c r="J535" i="3"/>
  <c r="H535" i="3"/>
  <c r="J534" i="3"/>
  <c r="H534" i="3"/>
  <c r="J533" i="3"/>
  <c r="H533" i="3"/>
  <c r="J532" i="3"/>
  <c r="H532" i="3"/>
  <c r="J531" i="3"/>
  <c r="H531" i="3"/>
  <c r="J530" i="3"/>
  <c r="H530" i="3"/>
  <c r="J529" i="3"/>
  <c r="H529" i="3"/>
  <c r="J528" i="3"/>
  <c r="H528" i="3"/>
  <c r="J527" i="3"/>
  <c r="H527" i="3"/>
  <c r="J526" i="3"/>
  <c r="H526" i="3"/>
  <c r="E526" i="3"/>
  <c r="H523" i="3"/>
  <c r="J523" i="3" s="1"/>
  <c r="E523" i="3"/>
  <c r="E521" i="3"/>
  <c r="E519" i="3"/>
  <c r="C519" i="3"/>
  <c r="C521" i="3" s="1"/>
  <c r="J518" i="3"/>
  <c r="H518" i="3"/>
  <c r="E518" i="3"/>
  <c r="H517" i="3"/>
  <c r="J517" i="3" s="1"/>
  <c r="E517" i="3"/>
  <c r="J516" i="3"/>
  <c r="H516" i="3"/>
  <c r="E516" i="3"/>
  <c r="H515" i="3"/>
  <c r="J515" i="3" s="1"/>
  <c r="E515" i="3"/>
  <c r="E514" i="3"/>
  <c r="C514" i="3"/>
  <c r="H514" i="3" s="1"/>
  <c r="J514" i="3" s="1"/>
  <c r="E513" i="3"/>
  <c r="C513" i="3"/>
  <c r="H513" i="3" s="1"/>
  <c r="J513" i="3" s="1"/>
  <c r="E511" i="3"/>
  <c r="C511" i="3"/>
  <c r="H512" i="3" s="1"/>
  <c r="J512" i="3" s="1"/>
  <c r="E510" i="3"/>
  <c r="C510" i="3"/>
  <c r="H510" i="3" s="1"/>
  <c r="J510" i="3" s="1"/>
  <c r="E509" i="3"/>
  <c r="C509" i="3"/>
  <c r="H509" i="3" s="1"/>
  <c r="J509" i="3" s="1"/>
  <c r="J508" i="3"/>
  <c r="H508" i="3"/>
  <c r="E508" i="3"/>
  <c r="H507" i="3"/>
  <c r="J507" i="3" s="1"/>
  <c r="H506" i="3"/>
  <c r="J506" i="3" s="1"/>
  <c r="E506" i="3"/>
  <c r="J499" i="3"/>
  <c r="H499" i="3"/>
  <c r="H500" i="3" s="1"/>
  <c r="J500" i="3" s="1"/>
  <c r="J498" i="3"/>
  <c r="H498" i="3"/>
  <c r="E498" i="3"/>
  <c r="H497" i="3"/>
  <c r="J497" i="3" s="1"/>
  <c r="H496" i="3"/>
  <c r="J496" i="3" s="1"/>
  <c r="E496" i="3"/>
  <c r="J495" i="3"/>
  <c r="E494" i="3"/>
  <c r="C494" i="3"/>
  <c r="H494" i="3" s="1"/>
  <c r="H495" i="3" s="1"/>
  <c r="J492" i="3"/>
  <c r="H492" i="3"/>
  <c r="H493" i="3" s="1"/>
  <c r="J493" i="3" s="1"/>
  <c r="E492" i="3"/>
  <c r="H491" i="3"/>
  <c r="J491" i="3" s="1"/>
  <c r="C491" i="3"/>
  <c r="E491" i="3" s="1"/>
  <c r="H490" i="3"/>
  <c r="J490" i="3" s="1"/>
  <c r="E490" i="3"/>
  <c r="E485" i="3"/>
  <c r="J483" i="3"/>
  <c r="H483" i="3"/>
  <c r="E483" i="3"/>
  <c r="C483" i="3"/>
  <c r="C485" i="3" s="1"/>
  <c r="J482" i="3"/>
  <c r="H482" i="3"/>
  <c r="E482" i="3"/>
  <c r="H481" i="3"/>
  <c r="J481" i="3" s="1"/>
  <c r="E481" i="3"/>
  <c r="E480" i="3"/>
  <c r="C480" i="3"/>
  <c r="H480" i="3" s="1"/>
  <c r="J480" i="3" s="1"/>
  <c r="J479" i="3"/>
  <c r="H479" i="3"/>
  <c r="J478" i="3"/>
  <c r="H478" i="3"/>
  <c r="E478" i="3"/>
  <c r="C477" i="3"/>
  <c r="C476" i="3"/>
  <c r="E475" i="3"/>
  <c r="C475" i="3"/>
  <c r="H475" i="3" s="1"/>
  <c r="J475" i="3" s="1"/>
  <c r="E473" i="3"/>
  <c r="C473" i="3"/>
  <c r="H474" i="3" s="1"/>
  <c r="J474" i="3" s="1"/>
  <c r="E472" i="3"/>
  <c r="C472" i="3"/>
  <c r="H472" i="3" s="1"/>
  <c r="J472" i="3" s="1"/>
  <c r="J471" i="3"/>
  <c r="H471" i="3"/>
  <c r="E471" i="3"/>
  <c r="H470" i="3"/>
  <c r="J470" i="3" s="1"/>
  <c r="H469" i="3"/>
  <c r="J469" i="3" s="1"/>
  <c r="E469" i="3"/>
  <c r="J468" i="3"/>
  <c r="H468" i="3"/>
  <c r="J467" i="3"/>
  <c r="H467" i="3"/>
  <c r="J466" i="3"/>
  <c r="H466" i="3"/>
  <c r="J465" i="3"/>
  <c r="H465" i="3"/>
  <c r="J464" i="3"/>
  <c r="H464" i="3"/>
  <c r="J463" i="3"/>
  <c r="H463" i="3"/>
  <c r="J462" i="3"/>
  <c r="H462" i="3"/>
  <c r="J461" i="3"/>
  <c r="H461" i="3"/>
  <c r="J460" i="3"/>
  <c r="H460" i="3"/>
  <c r="J459" i="3"/>
  <c r="H459" i="3"/>
  <c r="J458" i="3"/>
  <c r="H458" i="3"/>
  <c r="J457" i="3"/>
  <c r="H457" i="3"/>
  <c r="J456" i="3"/>
  <c r="H456" i="3"/>
  <c r="J455" i="3"/>
  <c r="H455" i="3"/>
  <c r="J454" i="3"/>
  <c r="H454" i="3"/>
  <c r="J453" i="3"/>
  <c r="H453" i="3"/>
  <c r="J452" i="3"/>
  <c r="H452" i="3"/>
  <c r="J451" i="3"/>
  <c r="H451" i="3"/>
  <c r="E451" i="3"/>
  <c r="H450" i="3"/>
  <c r="J450" i="3" s="1"/>
  <c r="E450" i="3"/>
  <c r="J449" i="3"/>
  <c r="H449" i="3"/>
  <c r="J448" i="3"/>
  <c r="H448" i="3"/>
  <c r="J447" i="3"/>
  <c r="H447" i="3"/>
  <c r="J446" i="3"/>
  <c r="H446" i="3"/>
  <c r="J445" i="3"/>
  <c r="H445" i="3"/>
  <c r="J444" i="3"/>
  <c r="H444" i="3"/>
  <c r="J443" i="3"/>
  <c r="H443" i="3"/>
  <c r="J442" i="3"/>
  <c r="H442" i="3"/>
  <c r="J441" i="3"/>
  <c r="H441" i="3"/>
  <c r="J440" i="3"/>
  <c r="H440" i="3"/>
  <c r="J439" i="3"/>
  <c r="H439" i="3"/>
  <c r="J438" i="3"/>
  <c r="H438" i="3"/>
  <c r="J437" i="3"/>
  <c r="H437" i="3"/>
  <c r="J436" i="3"/>
  <c r="H436" i="3"/>
  <c r="J435" i="3"/>
  <c r="H435" i="3"/>
  <c r="J434" i="3"/>
  <c r="H434" i="3"/>
  <c r="E434" i="3"/>
  <c r="H433" i="3"/>
  <c r="J433" i="3" s="1"/>
  <c r="H432" i="3"/>
  <c r="J432" i="3" s="1"/>
  <c r="H431" i="3"/>
  <c r="J431" i="3" s="1"/>
  <c r="H430" i="3"/>
  <c r="J430" i="3" s="1"/>
  <c r="H429" i="3"/>
  <c r="J429" i="3" s="1"/>
  <c r="H428" i="3"/>
  <c r="J428" i="3" s="1"/>
  <c r="H427" i="3"/>
  <c r="J427" i="3" s="1"/>
  <c r="H426" i="3"/>
  <c r="J426" i="3" s="1"/>
  <c r="H425" i="3"/>
  <c r="J425" i="3" s="1"/>
  <c r="H424" i="3"/>
  <c r="J424" i="3" s="1"/>
  <c r="H423" i="3"/>
  <c r="J423" i="3" s="1"/>
  <c r="H422" i="3"/>
  <c r="J422" i="3" s="1"/>
  <c r="H421" i="3"/>
  <c r="J421" i="3" s="1"/>
  <c r="H420" i="3"/>
  <c r="J420" i="3" s="1"/>
  <c r="H419" i="3"/>
  <c r="J419" i="3" s="1"/>
  <c r="H418" i="3"/>
  <c r="J418" i="3" s="1"/>
  <c r="E418" i="3"/>
  <c r="J415" i="3"/>
  <c r="H415" i="3"/>
  <c r="E415" i="3"/>
  <c r="H414" i="3"/>
  <c r="J414" i="3" s="1"/>
  <c r="C414" i="3"/>
  <c r="E414" i="3" s="1"/>
  <c r="H413" i="3"/>
  <c r="J413" i="3" s="1"/>
  <c r="H412" i="3"/>
  <c r="J412" i="3" s="1"/>
  <c r="E412" i="3"/>
  <c r="J411" i="3"/>
  <c r="H411" i="3"/>
  <c r="J410" i="3"/>
  <c r="H410" i="3"/>
  <c r="E410" i="3"/>
  <c r="H409" i="3"/>
  <c r="J409" i="3" s="1"/>
  <c r="E409" i="3"/>
  <c r="E405" i="3"/>
  <c r="C405" i="3"/>
  <c r="C407" i="3" s="1"/>
  <c r="J404" i="3"/>
  <c r="H404" i="3"/>
  <c r="E404" i="3"/>
  <c r="H403" i="3"/>
  <c r="J403" i="3" s="1"/>
  <c r="E403" i="3"/>
  <c r="J402" i="3"/>
  <c r="H402" i="3"/>
  <c r="E402" i="3"/>
  <c r="H401" i="3"/>
  <c r="J401" i="3" s="1"/>
  <c r="E401" i="3"/>
  <c r="E400" i="3"/>
  <c r="C400" i="3"/>
  <c r="H400" i="3" s="1"/>
  <c r="J400" i="3" s="1"/>
  <c r="E399" i="3"/>
  <c r="C399" i="3"/>
  <c r="H399" i="3" s="1"/>
  <c r="J399" i="3" s="1"/>
  <c r="E397" i="3"/>
  <c r="C397" i="3"/>
  <c r="H398" i="3" s="1"/>
  <c r="J398" i="3" s="1"/>
  <c r="E396" i="3"/>
  <c r="C396" i="3"/>
  <c r="H396" i="3" s="1"/>
  <c r="J396" i="3" s="1"/>
  <c r="E395" i="3"/>
  <c r="C395" i="3"/>
  <c r="H395" i="3" s="1"/>
  <c r="J395" i="3" s="1"/>
  <c r="J394" i="3"/>
  <c r="H394" i="3"/>
  <c r="E394" i="3"/>
  <c r="H393" i="3"/>
  <c r="J393" i="3" s="1"/>
  <c r="H392" i="3"/>
  <c r="J392" i="3" s="1"/>
  <c r="E392" i="3"/>
  <c r="J385" i="3"/>
  <c r="H385" i="3"/>
  <c r="H386" i="3" s="1"/>
  <c r="J386" i="3" s="1"/>
  <c r="J384" i="3"/>
  <c r="H384" i="3"/>
  <c r="E384" i="3"/>
  <c r="H382" i="3"/>
  <c r="J382" i="3" s="1"/>
  <c r="C382" i="3"/>
  <c r="E382" i="3" s="1"/>
  <c r="H381" i="3"/>
  <c r="J381" i="3" s="1"/>
  <c r="H380" i="3"/>
  <c r="J380" i="3" s="1"/>
  <c r="E380" i="3"/>
  <c r="E379" i="3"/>
  <c r="C379" i="3"/>
  <c r="H379" i="3" s="1"/>
  <c r="J379" i="3" s="1"/>
  <c r="J378" i="3"/>
  <c r="H378" i="3"/>
  <c r="E378" i="3"/>
  <c r="E387" i="3" s="1"/>
  <c r="H371" i="3"/>
  <c r="J371" i="3" s="1"/>
  <c r="C371" i="3"/>
  <c r="E371" i="3" s="1"/>
  <c r="H370" i="3"/>
  <c r="J370" i="3" s="1"/>
  <c r="E370" i="3"/>
  <c r="J369" i="3"/>
  <c r="H369" i="3"/>
  <c r="E369" i="3"/>
  <c r="H368" i="3"/>
  <c r="J368" i="3" s="1"/>
  <c r="C368" i="3"/>
  <c r="E368" i="3" s="1"/>
  <c r="H367" i="3"/>
  <c r="J367" i="3" s="1"/>
  <c r="H366" i="3"/>
  <c r="J366" i="3" s="1"/>
  <c r="E366" i="3"/>
  <c r="E364" i="3"/>
  <c r="C364" i="3"/>
  <c r="H364" i="3" s="1"/>
  <c r="J364" i="3" s="1"/>
  <c r="E363" i="3"/>
  <c r="C363" i="3"/>
  <c r="C365" i="3" s="1"/>
  <c r="H365" i="3" s="1"/>
  <c r="J365" i="3" s="1"/>
  <c r="E361" i="3"/>
  <c r="C361" i="3"/>
  <c r="H362" i="3" s="1"/>
  <c r="J362" i="3" s="1"/>
  <c r="E360" i="3"/>
  <c r="C360" i="3"/>
  <c r="H360" i="3" s="1"/>
  <c r="J360" i="3" s="1"/>
  <c r="J359" i="3"/>
  <c r="H359" i="3"/>
  <c r="E359" i="3"/>
  <c r="H358" i="3"/>
  <c r="J358" i="3" s="1"/>
  <c r="H357" i="3"/>
  <c r="J357" i="3" s="1"/>
  <c r="E357" i="3"/>
  <c r="J356" i="3"/>
  <c r="H356" i="3"/>
  <c r="J355" i="3"/>
  <c r="H355" i="3"/>
  <c r="J354" i="3"/>
  <c r="H354" i="3"/>
  <c r="J353" i="3"/>
  <c r="H353" i="3"/>
  <c r="J352" i="3"/>
  <c r="H352" i="3"/>
  <c r="J351" i="3"/>
  <c r="H351" i="3"/>
  <c r="J350" i="3"/>
  <c r="H350" i="3"/>
  <c r="J349" i="3"/>
  <c r="H349" i="3"/>
  <c r="J348" i="3"/>
  <c r="H348" i="3"/>
  <c r="J347" i="3"/>
  <c r="H347" i="3"/>
  <c r="J346" i="3"/>
  <c r="H346" i="3"/>
  <c r="J345" i="3"/>
  <c r="H345" i="3"/>
  <c r="J344" i="3"/>
  <c r="H344" i="3"/>
  <c r="J343" i="3"/>
  <c r="H343" i="3"/>
  <c r="J342" i="3"/>
  <c r="H342" i="3"/>
  <c r="J341" i="3"/>
  <c r="H341" i="3"/>
  <c r="J340" i="3"/>
  <c r="H340" i="3"/>
  <c r="J339" i="3"/>
  <c r="H339" i="3"/>
  <c r="E339" i="3"/>
  <c r="H338" i="3"/>
  <c r="J338" i="3" s="1"/>
  <c r="E338" i="3"/>
  <c r="J337" i="3"/>
  <c r="H337" i="3"/>
  <c r="J336" i="3"/>
  <c r="H336" i="3"/>
  <c r="J335" i="3"/>
  <c r="H335" i="3"/>
  <c r="J334" i="3"/>
  <c r="H334" i="3"/>
  <c r="J333" i="3"/>
  <c r="H333" i="3"/>
  <c r="J332" i="3"/>
  <c r="H332" i="3"/>
  <c r="J331" i="3"/>
  <c r="H331" i="3"/>
  <c r="J330" i="3"/>
  <c r="H330" i="3"/>
  <c r="J329" i="3"/>
  <c r="H329" i="3"/>
  <c r="J328" i="3"/>
  <c r="H328" i="3"/>
  <c r="J327" i="3"/>
  <c r="H327" i="3"/>
  <c r="J326" i="3"/>
  <c r="H326" i="3"/>
  <c r="J325" i="3"/>
  <c r="H325" i="3"/>
  <c r="J324" i="3"/>
  <c r="H324" i="3"/>
  <c r="J323" i="3"/>
  <c r="H323" i="3"/>
  <c r="J322" i="3"/>
  <c r="H322" i="3"/>
  <c r="E322" i="3"/>
  <c r="H321" i="3"/>
  <c r="J321" i="3" s="1"/>
  <c r="H320" i="3"/>
  <c r="J320" i="3" s="1"/>
  <c r="H319" i="3"/>
  <c r="J319" i="3" s="1"/>
  <c r="H318" i="3"/>
  <c r="J318" i="3" s="1"/>
  <c r="H317" i="3"/>
  <c r="J317" i="3" s="1"/>
  <c r="H316" i="3"/>
  <c r="J316" i="3" s="1"/>
  <c r="H315" i="3"/>
  <c r="J315" i="3" s="1"/>
  <c r="H314" i="3"/>
  <c r="J314" i="3" s="1"/>
  <c r="H313" i="3"/>
  <c r="J313" i="3" s="1"/>
  <c r="H312" i="3"/>
  <c r="J312" i="3" s="1"/>
  <c r="H311" i="3"/>
  <c r="J311" i="3" s="1"/>
  <c r="H310" i="3"/>
  <c r="J310" i="3" s="1"/>
  <c r="H309" i="3"/>
  <c r="J309" i="3" s="1"/>
  <c r="H308" i="3"/>
  <c r="J308" i="3" s="1"/>
  <c r="H307" i="3"/>
  <c r="J307" i="3" s="1"/>
  <c r="H306" i="3"/>
  <c r="J306" i="3" s="1"/>
  <c r="E306" i="3"/>
  <c r="J305" i="3"/>
  <c r="H305" i="3"/>
  <c r="J304" i="3"/>
  <c r="H304" i="3"/>
  <c r="J303" i="3"/>
  <c r="H303" i="3"/>
  <c r="J302" i="3"/>
  <c r="H302" i="3"/>
  <c r="J301" i="3"/>
  <c r="H301" i="3"/>
  <c r="J300" i="3"/>
  <c r="H300" i="3"/>
  <c r="J299" i="3"/>
  <c r="H299" i="3"/>
  <c r="J298" i="3"/>
  <c r="H298" i="3"/>
  <c r="J297" i="3"/>
  <c r="H297" i="3"/>
  <c r="J296" i="3"/>
  <c r="H296" i="3"/>
  <c r="J295" i="3"/>
  <c r="H295" i="3"/>
  <c r="J294" i="3"/>
  <c r="H294" i="3"/>
  <c r="J293" i="3"/>
  <c r="H293" i="3"/>
  <c r="J292" i="3"/>
  <c r="H292" i="3"/>
  <c r="J291" i="3"/>
  <c r="H291" i="3"/>
  <c r="J290" i="3"/>
  <c r="H290" i="3"/>
  <c r="E290" i="3"/>
  <c r="C287" i="3"/>
  <c r="E287" i="3" s="1"/>
  <c r="E286" i="3"/>
  <c r="E285" i="3"/>
  <c r="H283" i="3"/>
  <c r="J283" i="3" s="1"/>
  <c r="H281" i="3"/>
  <c r="J281" i="3" s="1"/>
  <c r="C281" i="3"/>
  <c r="E281" i="3" s="1"/>
  <c r="H280" i="3"/>
  <c r="J280" i="3" s="1"/>
  <c r="E280" i="3"/>
  <c r="J279" i="3"/>
  <c r="H279" i="3"/>
  <c r="E279" i="3"/>
  <c r="C277" i="3"/>
  <c r="E277" i="3" s="1"/>
  <c r="H275" i="3"/>
  <c r="J275" i="3" s="1"/>
  <c r="C275" i="3"/>
  <c r="E275" i="3" s="1"/>
  <c r="H274" i="3"/>
  <c r="J274" i="3" s="1"/>
  <c r="E274" i="3"/>
  <c r="J273" i="3"/>
  <c r="H273" i="3"/>
  <c r="E273" i="3"/>
  <c r="H272" i="3"/>
  <c r="J272" i="3" s="1"/>
  <c r="E272" i="3"/>
  <c r="J271" i="3"/>
  <c r="H271" i="3"/>
  <c r="E271" i="3"/>
  <c r="H270" i="3"/>
  <c r="J270" i="3" s="1"/>
  <c r="C270" i="3"/>
  <c r="E270" i="3" s="1"/>
  <c r="H269" i="3"/>
  <c r="J269" i="3" s="1"/>
  <c r="C269" i="3"/>
  <c r="E269" i="3" s="1"/>
  <c r="C267" i="3"/>
  <c r="E267" i="3" s="1"/>
  <c r="C266" i="3"/>
  <c r="E266" i="3" s="1"/>
  <c r="C265" i="3"/>
  <c r="E265" i="3" s="1"/>
  <c r="H264" i="3"/>
  <c r="J264" i="3" s="1"/>
  <c r="E264" i="3"/>
  <c r="J263" i="3"/>
  <c r="H263" i="3"/>
  <c r="J262" i="3"/>
  <c r="H262" i="3"/>
  <c r="E262" i="3"/>
  <c r="H256" i="3"/>
  <c r="J256" i="3" s="1"/>
  <c r="H255" i="3"/>
  <c r="J255" i="3" s="1"/>
  <c r="H254" i="3"/>
  <c r="J254" i="3" s="1"/>
  <c r="E254" i="3"/>
  <c r="J253" i="3"/>
  <c r="E252" i="3"/>
  <c r="C252" i="3"/>
  <c r="H252" i="3" s="1"/>
  <c r="H253" i="3" s="1"/>
  <c r="J250" i="3"/>
  <c r="H250" i="3"/>
  <c r="H251" i="3" s="1"/>
  <c r="J251" i="3" s="1"/>
  <c r="E250" i="3"/>
  <c r="H249" i="3"/>
  <c r="J249" i="3" s="1"/>
  <c r="C249" i="3"/>
  <c r="E249" i="3" s="1"/>
  <c r="E257" i="3" s="1"/>
  <c r="H248" i="3"/>
  <c r="J248" i="3" s="1"/>
  <c r="E248" i="3"/>
  <c r="E243" i="3"/>
  <c r="J241" i="3"/>
  <c r="H241" i="3"/>
  <c r="E241" i="3"/>
  <c r="C241" i="3"/>
  <c r="C243" i="3" s="1"/>
  <c r="J240" i="3"/>
  <c r="H240" i="3"/>
  <c r="E240" i="3"/>
  <c r="H239" i="3"/>
  <c r="J239" i="3" s="1"/>
  <c r="E239" i="3"/>
  <c r="E238" i="3"/>
  <c r="C238" i="3"/>
  <c r="H238" i="3" s="1"/>
  <c r="J238" i="3" s="1"/>
  <c r="J237" i="3"/>
  <c r="H237" i="3"/>
  <c r="J236" i="3"/>
  <c r="H236" i="3"/>
  <c r="E236" i="3"/>
  <c r="C234" i="3"/>
  <c r="E234" i="3" s="1"/>
  <c r="C233" i="3"/>
  <c r="E233" i="3" s="1"/>
  <c r="H231" i="3"/>
  <c r="J231" i="3" s="1"/>
  <c r="C231" i="3"/>
  <c r="E231" i="3" s="1"/>
  <c r="H230" i="3"/>
  <c r="J230" i="3" s="1"/>
  <c r="C230" i="3"/>
  <c r="E230" i="3" s="1"/>
  <c r="H229" i="3"/>
  <c r="J229" i="3" s="1"/>
  <c r="E229" i="3"/>
  <c r="J228" i="3"/>
  <c r="H228" i="3"/>
  <c r="J227" i="3"/>
  <c r="H227" i="3"/>
  <c r="E227" i="3"/>
  <c r="H226" i="3"/>
  <c r="J226" i="3" s="1"/>
  <c r="H225" i="3"/>
  <c r="J225" i="3" s="1"/>
  <c r="H224" i="3"/>
  <c r="J224" i="3" s="1"/>
  <c r="H223" i="3"/>
  <c r="J223" i="3" s="1"/>
  <c r="H222" i="3"/>
  <c r="J222" i="3" s="1"/>
  <c r="H221" i="3"/>
  <c r="J221" i="3" s="1"/>
  <c r="H220" i="3"/>
  <c r="J220" i="3" s="1"/>
  <c r="H219" i="3"/>
  <c r="J219" i="3" s="1"/>
  <c r="H218" i="3"/>
  <c r="J218" i="3" s="1"/>
  <c r="H217" i="3"/>
  <c r="J217" i="3" s="1"/>
  <c r="H216" i="3"/>
  <c r="J216" i="3" s="1"/>
  <c r="H215" i="3"/>
  <c r="J215" i="3" s="1"/>
  <c r="H214" i="3"/>
  <c r="J214" i="3" s="1"/>
  <c r="H213" i="3"/>
  <c r="J213" i="3" s="1"/>
  <c r="H212" i="3"/>
  <c r="J212" i="3" s="1"/>
  <c r="H211" i="3"/>
  <c r="J211" i="3" s="1"/>
  <c r="H210" i="3"/>
  <c r="J210" i="3" s="1"/>
  <c r="H209" i="3"/>
  <c r="J209" i="3" s="1"/>
  <c r="E209" i="3"/>
  <c r="J208" i="3"/>
  <c r="H208" i="3"/>
  <c r="E208" i="3"/>
  <c r="H207" i="3"/>
  <c r="J207" i="3" s="1"/>
  <c r="H206" i="3"/>
  <c r="J206" i="3" s="1"/>
  <c r="H205" i="3"/>
  <c r="J205" i="3" s="1"/>
  <c r="H204" i="3"/>
  <c r="J204" i="3" s="1"/>
  <c r="H203" i="3"/>
  <c r="J203" i="3" s="1"/>
  <c r="H202" i="3"/>
  <c r="J202" i="3" s="1"/>
  <c r="H201" i="3"/>
  <c r="J201" i="3" s="1"/>
  <c r="H200" i="3"/>
  <c r="J200" i="3" s="1"/>
  <c r="H199" i="3"/>
  <c r="J199" i="3" s="1"/>
  <c r="H198" i="3"/>
  <c r="J198" i="3" s="1"/>
  <c r="H197" i="3"/>
  <c r="J197" i="3" s="1"/>
  <c r="H196" i="3"/>
  <c r="J196" i="3" s="1"/>
  <c r="H195" i="3"/>
  <c r="J195" i="3" s="1"/>
  <c r="H194" i="3"/>
  <c r="J194" i="3" s="1"/>
  <c r="H193" i="3"/>
  <c r="J193" i="3" s="1"/>
  <c r="H192" i="3"/>
  <c r="J192" i="3" s="1"/>
  <c r="E192" i="3"/>
  <c r="J189" i="3"/>
  <c r="H189" i="3"/>
  <c r="J188" i="3"/>
  <c r="H188" i="3"/>
  <c r="E188" i="3"/>
  <c r="H187" i="3"/>
  <c r="J187" i="3" s="1"/>
  <c r="E187" i="3"/>
  <c r="E183" i="3"/>
  <c r="C183" i="3"/>
  <c r="C185" i="3" s="1"/>
  <c r="J182" i="3"/>
  <c r="H182" i="3"/>
  <c r="E182" i="3"/>
  <c r="H181" i="3"/>
  <c r="J181" i="3" s="1"/>
  <c r="E181" i="3"/>
  <c r="J180" i="3"/>
  <c r="H180" i="3"/>
  <c r="E180" i="3"/>
  <c r="H178" i="3"/>
  <c r="J178" i="3" s="1"/>
  <c r="C178" i="3"/>
  <c r="E178" i="3" s="1"/>
  <c r="H177" i="3"/>
  <c r="J177" i="3" s="1"/>
  <c r="C177" i="3"/>
  <c r="E177" i="3" s="1"/>
  <c r="C175" i="3"/>
  <c r="E175" i="3" s="1"/>
  <c r="C174" i="3"/>
  <c r="E174" i="3" s="1"/>
  <c r="C173" i="3"/>
  <c r="E173" i="3" s="1"/>
  <c r="H172" i="3"/>
  <c r="J172" i="3" s="1"/>
  <c r="E172" i="3"/>
  <c r="J171" i="3"/>
  <c r="H171" i="3"/>
  <c r="J170" i="3"/>
  <c r="H170" i="3"/>
  <c r="E170" i="3"/>
  <c r="H164" i="3"/>
  <c r="J164" i="3" s="1"/>
  <c r="H163" i="3"/>
  <c r="J163" i="3" s="1"/>
  <c r="H162" i="3"/>
  <c r="J162" i="3" s="1"/>
  <c r="E162" i="3"/>
  <c r="J161" i="3"/>
  <c r="H161" i="3"/>
  <c r="J160" i="3"/>
  <c r="H160" i="3"/>
  <c r="E160" i="3"/>
  <c r="H158" i="3"/>
  <c r="J158" i="3" s="1"/>
  <c r="C158" i="3"/>
  <c r="E158" i="3" s="1"/>
  <c r="H157" i="3"/>
  <c r="J157" i="3" s="1"/>
  <c r="H156" i="3"/>
  <c r="J156" i="3" s="1"/>
  <c r="E156" i="3"/>
  <c r="E155" i="3"/>
  <c r="C155" i="3"/>
  <c r="H155" i="3" s="1"/>
  <c r="J155" i="3" s="1"/>
  <c r="J154" i="3"/>
  <c r="H154" i="3"/>
  <c r="E154" i="3"/>
  <c r="E165" i="3" s="1"/>
  <c r="H147" i="3"/>
  <c r="J147" i="3" s="1"/>
  <c r="C147" i="3"/>
  <c r="E147" i="3" s="1"/>
  <c r="H146" i="3"/>
  <c r="J146" i="3" s="1"/>
  <c r="E146" i="3"/>
  <c r="J145" i="3"/>
  <c r="H145" i="3"/>
  <c r="E145" i="3"/>
  <c r="H144" i="3"/>
  <c r="J144" i="3" s="1"/>
  <c r="C144" i="3"/>
  <c r="E144" i="3" s="1"/>
  <c r="H143" i="3"/>
  <c r="J143" i="3" s="1"/>
  <c r="H142" i="3"/>
  <c r="J142" i="3" s="1"/>
  <c r="E142" i="3"/>
  <c r="E140" i="3"/>
  <c r="C140" i="3"/>
  <c r="H140" i="3" s="1"/>
  <c r="J140" i="3" s="1"/>
  <c r="E139" i="3"/>
  <c r="C139" i="3"/>
  <c r="C141" i="3" s="1"/>
  <c r="H141" i="3" s="1"/>
  <c r="J141" i="3" s="1"/>
  <c r="E137" i="3"/>
  <c r="C137" i="3"/>
  <c r="H138" i="3" s="1"/>
  <c r="J138" i="3" s="1"/>
  <c r="E136" i="3"/>
  <c r="C136" i="3"/>
  <c r="H136" i="3" s="1"/>
  <c r="J136" i="3" s="1"/>
  <c r="J135" i="3"/>
  <c r="H135" i="3"/>
  <c r="E135" i="3"/>
  <c r="H134" i="3"/>
  <c r="J134" i="3" s="1"/>
  <c r="H133" i="3"/>
  <c r="J133" i="3" s="1"/>
  <c r="E133" i="3"/>
  <c r="J132" i="3"/>
  <c r="H132" i="3"/>
  <c r="J131" i="3"/>
  <c r="H131" i="3"/>
  <c r="J130" i="3"/>
  <c r="H130" i="3"/>
  <c r="J129" i="3"/>
  <c r="H129" i="3"/>
  <c r="J128" i="3"/>
  <c r="H128" i="3"/>
  <c r="J127" i="3"/>
  <c r="H127" i="3"/>
  <c r="J126" i="3"/>
  <c r="H126" i="3"/>
  <c r="J125" i="3"/>
  <c r="H125" i="3"/>
  <c r="J124" i="3"/>
  <c r="H124" i="3"/>
  <c r="J123" i="3"/>
  <c r="H123" i="3"/>
  <c r="J122" i="3"/>
  <c r="H122" i="3"/>
  <c r="J121" i="3"/>
  <c r="H121" i="3"/>
  <c r="J120" i="3"/>
  <c r="H120" i="3"/>
  <c r="J119" i="3"/>
  <c r="H119" i="3"/>
  <c r="J118" i="3"/>
  <c r="H118" i="3"/>
  <c r="J117" i="3"/>
  <c r="H117" i="3"/>
  <c r="J116" i="3"/>
  <c r="H116" i="3"/>
  <c r="J115" i="3"/>
  <c r="H115" i="3"/>
  <c r="E115" i="3"/>
  <c r="H114" i="3"/>
  <c r="J114" i="3" s="1"/>
  <c r="E114" i="3"/>
  <c r="J113" i="3"/>
  <c r="H113" i="3"/>
  <c r="J112" i="3"/>
  <c r="H112" i="3"/>
  <c r="E112" i="3"/>
  <c r="H111" i="3"/>
  <c r="J111" i="3" s="1"/>
  <c r="H110" i="3"/>
  <c r="J110" i="3" s="1"/>
  <c r="E110" i="3"/>
  <c r="J109" i="3"/>
  <c r="H109" i="3"/>
  <c r="J108" i="3"/>
  <c r="H108" i="3"/>
  <c r="J107" i="3"/>
  <c r="H107" i="3"/>
  <c r="J106" i="3"/>
  <c r="H106" i="3"/>
  <c r="J105" i="3"/>
  <c r="H105" i="3"/>
  <c r="J104" i="3"/>
  <c r="H104" i="3"/>
  <c r="J103" i="3"/>
  <c r="H103" i="3"/>
  <c r="J102" i="3"/>
  <c r="H102" i="3"/>
  <c r="J101" i="3"/>
  <c r="H101" i="3"/>
  <c r="J100" i="3"/>
  <c r="H100" i="3"/>
  <c r="J99" i="3"/>
  <c r="H99" i="3"/>
  <c r="J98" i="3"/>
  <c r="H98" i="3"/>
  <c r="J97" i="3"/>
  <c r="H97" i="3"/>
  <c r="J96" i="3"/>
  <c r="H96" i="3"/>
  <c r="J95" i="3"/>
  <c r="H95" i="3"/>
  <c r="J94" i="3"/>
  <c r="H94" i="3"/>
  <c r="E94" i="3"/>
  <c r="H93" i="3"/>
  <c r="J93" i="3" s="1"/>
  <c r="H92" i="3"/>
  <c r="J92" i="3" s="1"/>
  <c r="H91" i="3"/>
  <c r="J91" i="3" s="1"/>
  <c r="H90" i="3"/>
  <c r="J90" i="3" s="1"/>
  <c r="H89" i="3"/>
  <c r="J89" i="3" s="1"/>
  <c r="H88" i="3"/>
  <c r="J88" i="3" s="1"/>
  <c r="H87" i="3"/>
  <c r="J87" i="3" s="1"/>
  <c r="H86" i="3"/>
  <c r="J86" i="3" s="1"/>
  <c r="H85" i="3"/>
  <c r="J85" i="3" s="1"/>
  <c r="H84" i="3"/>
  <c r="J84" i="3" s="1"/>
  <c r="H83" i="3"/>
  <c r="J83" i="3" s="1"/>
  <c r="H82" i="3"/>
  <c r="J82" i="3" s="1"/>
  <c r="H81" i="3"/>
  <c r="J81" i="3" s="1"/>
  <c r="H80" i="3"/>
  <c r="J80" i="3" s="1"/>
  <c r="H79" i="3"/>
  <c r="J79" i="3" s="1"/>
  <c r="H78" i="3"/>
  <c r="J78" i="3" s="1"/>
  <c r="E78" i="3"/>
  <c r="J75" i="3"/>
  <c r="H75" i="3"/>
  <c r="E75" i="3"/>
  <c r="H74" i="3"/>
  <c r="J74" i="3" s="1"/>
  <c r="C74" i="3"/>
  <c r="E74" i="3" s="1"/>
  <c r="H73" i="3"/>
  <c r="J73" i="3" s="1"/>
  <c r="H72" i="3"/>
  <c r="J72" i="3" s="1"/>
  <c r="E72" i="3"/>
  <c r="J71" i="3"/>
  <c r="H71" i="3"/>
  <c r="J70" i="3"/>
  <c r="H70" i="3"/>
  <c r="E70" i="3"/>
  <c r="H69" i="3"/>
  <c r="J69" i="3" s="1"/>
  <c r="E69" i="3"/>
  <c r="E65" i="3"/>
  <c r="C65" i="3"/>
  <c r="C67" i="3" s="1"/>
  <c r="J64" i="3"/>
  <c r="H64" i="3"/>
  <c r="E64" i="3"/>
  <c r="H63" i="3"/>
  <c r="J63" i="3" s="1"/>
  <c r="E63" i="3"/>
  <c r="J62" i="3"/>
  <c r="H62" i="3"/>
  <c r="E62" i="3"/>
  <c r="H61" i="3"/>
  <c r="J61" i="3" s="1"/>
  <c r="E61" i="3"/>
  <c r="E60" i="3"/>
  <c r="C60" i="3"/>
  <c r="H60" i="3" s="1"/>
  <c r="J60" i="3" s="1"/>
  <c r="E59" i="3"/>
  <c r="C59" i="3"/>
  <c r="H59" i="3" s="1"/>
  <c r="J59" i="3" s="1"/>
  <c r="C57" i="3"/>
  <c r="C56" i="3"/>
  <c r="E56" i="3" s="1"/>
  <c r="C55" i="3"/>
  <c r="E55" i="3" s="1"/>
  <c r="H54" i="3"/>
  <c r="J54" i="3" s="1"/>
  <c r="E54" i="3"/>
  <c r="J53" i="3"/>
  <c r="H53" i="3"/>
  <c r="J52" i="3"/>
  <c r="H52" i="3"/>
  <c r="E52" i="3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E41" i="3"/>
  <c r="J40" i="3"/>
  <c r="H40" i="3"/>
  <c r="E40" i="3"/>
  <c r="E39" i="3"/>
  <c r="J38" i="3"/>
  <c r="E38" i="3"/>
  <c r="J37" i="3"/>
  <c r="H37" i="3"/>
  <c r="E37" i="3"/>
  <c r="E36" i="3"/>
  <c r="J35" i="3"/>
  <c r="E35" i="3"/>
  <c r="J34" i="3"/>
  <c r="H34" i="3"/>
  <c r="E34" i="3"/>
  <c r="E33" i="3"/>
  <c r="J32" i="3"/>
  <c r="E32" i="3"/>
  <c r="J31" i="3"/>
  <c r="H31" i="3"/>
  <c r="E31" i="3"/>
  <c r="E30" i="3"/>
  <c r="E29" i="3"/>
  <c r="E28" i="3"/>
  <c r="E27" i="3"/>
  <c r="C24" i="3"/>
  <c r="E24" i="3" s="1"/>
  <c r="H23" i="3"/>
  <c r="J23" i="3" s="1"/>
  <c r="H22" i="3"/>
  <c r="J22" i="3" s="1"/>
  <c r="H21" i="3"/>
  <c r="J21" i="3" s="1"/>
  <c r="E21" i="3"/>
  <c r="E18" i="3"/>
  <c r="C18" i="3"/>
  <c r="H20" i="3" s="1"/>
  <c r="J20" i="3" s="1"/>
  <c r="J17" i="3"/>
  <c r="H17" i="3"/>
  <c r="J16" i="3"/>
  <c r="H16" i="3"/>
  <c r="J15" i="3"/>
  <c r="H15" i="3"/>
  <c r="E15" i="3"/>
  <c r="C12" i="3"/>
  <c r="E12" i="3" s="1"/>
  <c r="H11" i="3"/>
  <c r="J11" i="3" s="1"/>
  <c r="H10" i="3"/>
  <c r="J10" i="3" s="1"/>
  <c r="H9" i="3"/>
  <c r="J9" i="3" s="1"/>
  <c r="E9" i="3"/>
  <c r="J8" i="3"/>
  <c r="H8" i="3"/>
  <c r="E8" i="3"/>
  <c r="E7" i="3"/>
  <c r="E48" i="3" s="1"/>
  <c r="U23" i="3" l="1"/>
  <c r="W22" i="3"/>
  <c r="H12" i="3"/>
  <c r="J12" i="3" s="1"/>
  <c r="J48" i="3" s="1"/>
  <c r="H14" i="3"/>
  <c r="J14" i="3" s="1"/>
  <c r="H24" i="3"/>
  <c r="J24" i="3" s="1"/>
  <c r="H26" i="3"/>
  <c r="J26" i="3" s="1"/>
  <c r="H55" i="3"/>
  <c r="J55" i="3" s="1"/>
  <c r="H56" i="3"/>
  <c r="J56" i="3" s="1"/>
  <c r="H58" i="3"/>
  <c r="J58" i="3" s="1"/>
  <c r="H57" i="3"/>
  <c r="J57" i="3" s="1"/>
  <c r="C68" i="3"/>
  <c r="H67" i="3"/>
  <c r="J67" i="3" s="1"/>
  <c r="E67" i="3"/>
  <c r="E141" i="3"/>
  <c r="H148" i="3"/>
  <c r="J148" i="3" s="1"/>
  <c r="H176" i="3"/>
  <c r="J176" i="3" s="1"/>
  <c r="C235" i="3"/>
  <c r="H268" i="3"/>
  <c r="J268" i="3" s="1"/>
  <c r="C278" i="3"/>
  <c r="E365" i="3"/>
  <c r="H372" i="3"/>
  <c r="J372" i="3" s="1"/>
  <c r="C408" i="3"/>
  <c r="H407" i="3"/>
  <c r="J407" i="3" s="1"/>
  <c r="E407" i="3"/>
  <c r="E476" i="3"/>
  <c r="H476" i="3"/>
  <c r="J476" i="3" s="1"/>
  <c r="E575" i="3"/>
  <c r="C577" i="3"/>
  <c r="H576" i="3"/>
  <c r="J576" i="3" s="1"/>
  <c r="E613" i="3"/>
  <c r="E781" i="3"/>
  <c r="H781" i="3"/>
  <c r="J781" i="3" s="1"/>
  <c r="C782" i="3"/>
  <c r="H13" i="3"/>
  <c r="J13" i="3" s="1"/>
  <c r="H25" i="3"/>
  <c r="J25" i="3" s="1"/>
  <c r="H18" i="3"/>
  <c r="J18" i="3" s="1"/>
  <c r="H19" i="3"/>
  <c r="J19" i="3" s="1"/>
  <c r="E57" i="3"/>
  <c r="C149" i="3"/>
  <c r="H159" i="3"/>
  <c r="J159" i="3" s="1"/>
  <c r="J165" i="3" s="1"/>
  <c r="H173" i="3"/>
  <c r="J173" i="3" s="1"/>
  <c r="H174" i="3"/>
  <c r="J174" i="3" s="1"/>
  <c r="H175" i="3"/>
  <c r="J175" i="3" s="1"/>
  <c r="C179" i="3"/>
  <c r="C186" i="3"/>
  <c r="H185" i="3"/>
  <c r="J185" i="3" s="1"/>
  <c r="E185" i="3"/>
  <c r="H232" i="3"/>
  <c r="J232" i="3" s="1"/>
  <c r="H233" i="3"/>
  <c r="J233" i="3" s="1"/>
  <c r="H234" i="3"/>
  <c r="J234" i="3" s="1"/>
  <c r="C244" i="3"/>
  <c r="H243" i="3"/>
  <c r="J243" i="3" s="1"/>
  <c r="J252" i="3"/>
  <c r="J257" i="3" s="1"/>
  <c r="H265" i="3"/>
  <c r="J265" i="3" s="1"/>
  <c r="H266" i="3"/>
  <c r="J266" i="3" s="1"/>
  <c r="H267" i="3"/>
  <c r="J267" i="3" s="1"/>
  <c r="H276" i="3"/>
  <c r="J276" i="3" s="1"/>
  <c r="H277" i="3"/>
  <c r="J277" i="3" s="1"/>
  <c r="H282" i="3"/>
  <c r="J282" i="3" s="1"/>
  <c r="H284" i="3"/>
  <c r="J284" i="3" s="1"/>
  <c r="H287" i="3"/>
  <c r="J287" i="3" s="1"/>
  <c r="C373" i="3"/>
  <c r="H383" i="3"/>
  <c r="J383" i="3" s="1"/>
  <c r="J387" i="3" s="1"/>
  <c r="E477" i="3"/>
  <c r="H477" i="3"/>
  <c r="J477" i="3" s="1"/>
  <c r="C522" i="3"/>
  <c r="H521" i="3"/>
  <c r="J521" i="3" s="1"/>
  <c r="E569" i="3"/>
  <c r="J586" i="3"/>
  <c r="J593" i="3" s="1"/>
  <c r="H587" i="3"/>
  <c r="J587" i="3" s="1"/>
  <c r="E668" i="3"/>
  <c r="C670" i="3"/>
  <c r="H669" i="3"/>
  <c r="J669" i="3" s="1"/>
  <c r="J688" i="3"/>
  <c r="E695" i="3"/>
  <c r="C697" i="3"/>
  <c r="H695" i="3"/>
  <c r="J695" i="3" s="1"/>
  <c r="H696" i="3"/>
  <c r="J696" i="3" s="1"/>
  <c r="H65" i="3"/>
  <c r="J65" i="3" s="1"/>
  <c r="H66" i="3"/>
  <c r="J66" i="3" s="1"/>
  <c r="H137" i="3"/>
  <c r="J137" i="3" s="1"/>
  <c r="H139" i="3"/>
  <c r="J139" i="3" s="1"/>
  <c r="H183" i="3"/>
  <c r="J183" i="3" s="1"/>
  <c r="H184" i="3"/>
  <c r="J184" i="3" s="1"/>
  <c r="H242" i="3"/>
  <c r="J242" i="3" s="1"/>
  <c r="H361" i="3"/>
  <c r="J361" i="3" s="1"/>
  <c r="H363" i="3"/>
  <c r="J363" i="3" s="1"/>
  <c r="H397" i="3"/>
  <c r="J397" i="3" s="1"/>
  <c r="H405" i="3"/>
  <c r="J405" i="3" s="1"/>
  <c r="H406" i="3"/>
  <c r="J406" i="3" s="1"/>
  <c r="H473" i="3"/>
  <c r="J473" i="3" s="1"/>
  <c r="C486" i="3"/>
  <c r="H485" i="3"/>
  <c r="J485" i="3" s="1"/>
  <c r="E501" i="3"/>
  <c r="J494" i="3"/>
  <c r="J501" i="3" s="1"/>
  <c r="C604" i="3"/>
  <c r="H603" i="3"/>
  <c r="J603" i="3" s="1"/>
  <c r="E603" i="3"/>
  <c r="E701" i="3"/>
  <c r="C707" i="3"/>
  <c r="H703" i="3"/>
  <c r="H701" i="3"/>
  <c r="J701" i="3" s="1"/>
  <c r="H704" i="3"/>
  <c r="J704" i="3" s="1"/>
  <c r="E775" i="3"/>
  <c r="H775" i="3"/>
  <c r="J775" i="3" s="1"/>
  <c r="E780" i="3"/>
  <c r="H780" i="3"/>
  <c r="J780" i="3" s="1"/>
  <c r="E851" i="3"/>
  <c r="H484" i="3"/>
  <c r="J484" i="3" s="1"/>
  <c r="H511" i="3"/>
  <c r="J511" i="3" s="1"/>
  <c r="H519" i="3"/>
  <c r="J519" i="3" s="1"/>
  <c r="H520" i="3"/>
  <c r="J520" i="3" s="1"/>
  <c r="H565" i="3"/>
  <c r="J565" i="3" s="1"/>
  <c r="H567" i="3"/>
  <c r="J567" i="3" s="1"/>
  <c r="H601" i="3"/>
  <c r="J601" i="3" s="1"/>
  <c r="H602" i="3"/>
  <c r="J602" i="3" s="1"/>
  <c r="H607" i="3"/>
  <c r="J607" i="3" s="1"/>
  <c r="H609" i="3"/>
  <c r="H610" i="3"/>
  <c r="J610" i="3" s="1"/>
  <c r="H658" i="3"/>
  <c r="J658" i="3" s="1"/>
  <c r="H660" i="3"/>
  <c r="J660" i="3" s="1"/>
  <c r="E772" i="3"/>
  <c r="H779" i="3"/>
  <c r="J779" i="3" s="1"/>
  <c r="E798" i="3"/>
  <c r="H768" i="3"/>
  <c r="J768" i="3" s="1"/>
  <c r="H770" i="3"/>
  <c r="J770" i="3" s="1"/>
  <c r="J860" i="1"/>
  <c r="J843" i="1"/>
  <c r="E838" i="1"/>
  <c r="J836" i="1"/>
  <c r="E836" i="1"/>
  <c r="E835" i="1"/>
  <c r="H834" i="1"/>
  <c r="J834" i="1" s="1"/>
  <c r="E834" i="1"/>
  <c r="H833" i="1"/>
  <c r="J833" i="1"/>
  <c r="E833" i="1"/>
  <c r="H832" i="1"/>
  <c r="J832" i="1" s="1"/>
  <c r="E832" i="1"/>
  <c r="H831" i="1"/>
  <c r="J831" i="1" s="1"/>
  <c r="E831" i="1"/>
  <c r="E824" i="1"/>
  <c r="H824" i="1"/>
  <c r="J824" i="1" s="1"/>
  <c r="J823" i="1"/>
  <c r="E823" i="1"/>
  <c r="U24" i="3" l="1"/>
  <c r="W23" i="3"/>
  <c r="E707" i="3"/>
  <c r="H707" i="3"/>
  <c r="J707" i="3" s="1"/>
  <c r="H604" i="3"/>
  <c r="J604" i="3" s="1"/>
  <c r="J618" i="3" s="1"/>
  <c r="E604" i="3"/>
  <c r="E618" i="3" s="1"/>
  <c r="H608" i="3"/>
  <c r="J608" i="3" s="1"/>
  <c r="J609" i="3"/>
  <c r="J703" i="3"/>
  <c r="H702" i="3"/>
  <c r="J702" i="3" s="1"/>
  <c r="C487" i="3"/>
  <c r="H486" i="3"/>
  <c r="J486" i="3" s="1"/>
  <c r="E486" i="3"/>
  <c r="E697" i="3"/>
  <c r="C698" i="3"/>
  <c r="H697" i="3"/>
  <c r="J697" i="3" s="1"/>
  <c r="E670" i="3"/>
  <c r="C671" i="3"/>
  <c r="H670" i="3"/>
  <c r="J670" i="3" s="1"/>
  <c r="C245" i="3"/>
  <c r="H244" i="3"/>
  <c r="J244" i="3" s="1"/>
  <c r="E244" i="3"/>
  <c r="E179" i="3"/>
  <c r="H179" i="3"/>
  <c r="J179" i="3" s="1"/>
  <c r="E149" i="3"/>
  <c r="C150" i="3"/>
  <c r="H149" i="3"/>
  <c r="J149" i="3" s="1"/>
  <c r="E278" i="3"/>
  <c r="E288" i="3" s="1"/>
  <c r="H278" i="3"/>
  <c r="J278" i="3" s="1"/>
  <c r="J288" i="3" s="1"/>
  <c r="H68" i="3"/>
  <c r="J68" i="3" s="1"/>
  <c r="J76" i="3" s="1"/>
  <c r="E68" i="3"/>
  <c r="E76" i="3" s="1"/>
  <c r="H522" i="3"/>
  <c r="J522" i="3" s="1"/>
  <c r="J524" i="3" s="1"/>
  <c r="E522" i="3"/>
  <c r="E524" i="3" s="1"/>
  <c r="E373" i="3"/>
  <c r="C374" i="3"/>
  <c r="H373" i="3"/>
  <c r="J373" i="3" s="1"/>
  <c r="H186" i="3"/>
  <c r="J186" i="3" s="1"/>
  <c r="E186" i="3"/>
  <c r="J190" i="3"/>
  <c r="E782" i="3"/>
  <c r="E783" i="3" s="1"/>
  <c r="H782" i="3"/>
  <c r="J782" i="3" s="1"/>
  <c r="J783" i="3" s="1"/>
  <c r="E577" i="3"/>
  <c r="C578" i="3"/>
  <c r="H577" i="3"/>
  <c r="J577" i="3" s="1"/>
  <c r="H408" i="3"/>
  <c r="J408" i="3" s="1"/>
  <c r="J416" i="3" s="1"/>
  <c r="E408" i="3"/>
  <c r="E416" i="3" s="1"/>
  <c r="E235" i="3"/>
  <c r="H235" i="3"/>
  <c r="J235" i="3" s="1"/>
  <c r="J804" i="1"/>
  <c r="J812" i="1"/>
  <c r="J811" i="1"/>
  <c r="J810" i="1"/>
  <c r="J807" i="1"/>
  <c r="H816" i="1"/>
  <c r="J816" i="1" s="1"/>
  <c r="E816" i="1"/>
  <c r="H815" i="1"/>
  <c r="J815" i="1" s="1"/>
  <c r="E815" i="1"/>
  <c r="H745" i="1"/>
  <c r="J745" i="1" s="1"/>
  <c r="H744" i="1"/>
  <c r="J744" i="1" s="1"/>
  <c r="H743" i="1"/>
  <c r="J743" i="1" s="1"/>
  <c r="H742" i="1"/>
  <c r="J742" i="1" s="1"/>
  <c r="H741" i="1"/>
  <c r="J741" i="1" s="1"/>
  <c r="H740" i="1"/>
  <c r="J740" i="1" s="1"/>
  <c r="H739" i="1"/>
  <c r="J739" i="1" s="1"/>
  <c r="H738" i="1"/>
  <c r="J738" i="1" s="1"/>
  <c r="H737" i="1"/>
  <c r="J737" i="1" s="1"/>
  <c r="H736" i="1"/>
  <c r="J736" i="1" s="1"/>
  <c r="H735" i="1"/>
  <c r="J735" i="1" s="1"/>
  <c r="H734" i="1"/>
  <c r="J734" i="1" s="1"/>
  <c r="H733" i="1"/>
  <c r="J733" i="1" s="1"/>
  <c r="H732" i="1"/>
  <c r="J732" i="1" s="1"/>
  <c r="H731" i="1"/>
  <c r="J731" i="1" s="1"/>
  <c r="H730" i="1"/>
  <c r="J730" i="1" s="1"/>
  <c r="E730" i="1"/>
  <c r="C797" i="1"/>
  <c r="E797" i="1" s="1"/>
  <c r="H796" i="1"/>
  <c r="J796" i="1" s="1"/>
  <c r="H795" i="1"/>
  <c r="J795" i="1" s="1"/>
  <c r="E795" i="1"/>
  <c r="E794" i="1"/>
  <c r="H793" i="1"/>
  <c r="J793" i="1" s="1"/>
  <c r="H792" i="1"/>
  <c r="J792" i="1" s="1"/>
  <c r="H790" i="1"/>
  <c r="J790" i="1" s="1"/>
  <c r="E790" i="1"/>
  <c r="H789" i="1"/>
  <c r="J789" i="1" s="1"/>
  <c r="E789" i="1"/>
  <c r="C788" i="1"/>
  <c r="E788" i="1" s="1"/>
  <c r="H787" i="1"/>
  <c r="J787" i="1" s="1"/>
  <c r="E787" i="1"/>
  <c r="H786" i="1"/>
  <c r="J786" i="1" s="1"/>
  <c r="E786" i="1"/>
  <c r="H785" i="1"/>
  <c r="J785" i="1" s="1"/>
  <c r="E785" i="1"/>
  <c r="H778" i="1"/>
  <c r="J778" i="1" s="1"/>
  <c r="C778" i="1"/>
  <c r="C780" i="1" s="1"/>
  <c r="H777" i="1"/>
  <c r="J777" i="1" s="1"/>
  <c r="E777" i="1"/>
  <c r="H776" i="1"/>
  <c r="J776" i="1" s="1"/>
  <c r="E776" i="1"/>
  <c r="C775" i="1"/>
  <c r="H775" i="1" s="1"/>
  <c r="J775" i="1" s="1"/>
  <c r="H774" i="1"/>
  <c r="J774" i="1" s="1"/>
  <c r="H773" i="1"/>
  <c r="J773" i="1" s="1"/>
  <c r="E773" i="1"/>
  <c r="C771" i="1"/>
  <c r="E771" i="1" s="1"/>
  <c r="C770" i="1"/>
  <c r="E770" i="1" s="1"/>
  <c r="C768" i="1"/>
  <c r="E768" i="1" s="1"/>
  <c r="C767" i="1"/>
  <c r="E767" i="1" s="1"/>
  <c r="H766" i="1"/>
  <c r="J766" i="1" s="1"/>
  <c r="E766" i="1"/>
  <c r="H765" i="1"/>
  <c r="J765" i="1" s="1"/>
  <c r="H764" i="1"/>
  <c r="J764" i="1" s="1"/>
  <c r="E764" i="1"/>
  <c r="H763" i="1"/>
  <c r="J763" i="1" s="1"/>
  <c r="H762" i="1"/>
  <c r="J762" i="1" s="1"/>
  <c r="H761" i="1"/>
  <c r="J761" i="1" s="1"/>
  <c r="H760" i="1"/>
  <c r="J760" i="1" s="1"/>
  <c r="H759" i="1"/>
  <c r="J759" i="1" s="1"/>
  <c r="H758" i="1"/>
  <c r="J758" i="1" s="1"/>
  <c r="H757" i="1"/>
  <c r="J757" i="1" s="1"/>
  <c r="H756" i="1"/>
  <c r="J756" i="1" s="1"/>
  <c r="H755" i="1"/>
  <c r="J755" i="1" s="1"/>
  <c r="H754" i="1"/>
  <c r="J754" i="1" s="1"/>
  <c r="H753" i="1"/>
  <c r="J753" i="1" s="1"/>
  <c r="H752" i="1"/>
  <c r="J752" i="1" s="1"/>
  <c r="H751" i="1"/>
  <c r="J751" i="1" s="1"/>
  <c r="H750" i="1"/>
  <c r="J750" i="1" s="1"/>
  <c r="H749" i="1"/>
  <c r="J749" i="1" s="1"/>
  <c r="H748" i="1"/>
  <c r="J748" i="1" s="1"/>
  <c r="H747" i="1"/>
  <c r="J747" i="1" s="1"/>
  <c r="H746" i="1"/>
  <c r="J746" i="1" s="1"/>
  <c r="E746" i="1"/>
  <c r="H729" i="1"/>
  <c r="J729" i="1" s="1"/>
  <c r="H728" i="1"/>
  <c r="J728" i="1" s="1"/>
  <c r="H727" i="1"/>
  <c r="J727" i="1" s="1"/>
  <c r="H726" i="1"/>
  <c r="J726" i="1" s="1"/>
  <c r="H725" i="1"/>
  <c r="J725" i="1" s="1"/>
  <c r="H724" i="1"/>
  <c r="J724" i="1" s="1"/>
  <c r="H723" i="1"/>
  <c r="J723" i="1" s="1"/>
  <c r="H722" i="1"/>
  <c r="J722" i="1" s="1"/>
  <c r="H721" i="1"/>
  <c r="J721" i="1" s="1"/>
  <c r="H720" i="1"/>
  <c r="J720" i="1" s="1"/>
  <c r="H719" i="1"/>
  <c r="J719" i="1" s="1"/>
  <c r="H718" i="1"/>
  <c r="J718" i="1" s="1"/>
  <c r="H717" i="1"/>
  <c r="J717" i="1" s="1"/>
  <c r="H716" i="1"/>
  <c r="J716" i="1" s="1"/>
  <c r="H715" i="1"/>
  <c r="J715" i="1" s="1"/>
  <c r="H714" i="1"/>
  <c r="J714" i="1" s="1"/>
  <c r="E714" i="1"/>
  <c r="H711" i="1"/>
  <c r="J711" i="1" s="1"/>
  <c r="E711" i="1"/>
  <c r="H710" i="1"/>
  <c r="J710" i="1" s="1"/>
  <c r="C710" i="1"/>
  <c r="E710" i="1" s="1"/>
  <c r="H709" i="1"/>
  <c r="J709" i="1" s="1"/>
  <c r="H708" i="1"/>
  <c r="J708" i="1" s="1"/>
  <c r="E708" i="1"/>
  <c r="E706" i="1"/>
  <c r="E705" i="1"/>
  <c r="C701" i="1"/>
  <c r="E701" i="1" s="1"/>
  <c r="H700" i="1"/>
  <c r="J700" i="1" s="1"/>
  <c r="E700" i="1"/>
  <c r="H699" i="1"/>
  <c r="J699" i="1" s="1"/>
  <c r="E699" i="1"/>
  <c r="C695" i="1"/>
  <c r="E695" i="1" s="1"/>
  <c r="H694" i="1"/>
  <c r="J694" i="1" s="1"/>
  <c r="E694" i="1"/>
  <c r="H693" i="1"/>
  <c r="J693" i="1" s="1"/>
  <c r="E693" i="1"/>
  <c r="C687" i="1"/>
  <c r="E687" i="1" s="1"/>
  <c r="H686" i="1"/>
  <c r="J686" i="1" s="1"/>
  <c r="H685" i="1"/>
  <c r="J685" i="1" s="1"/>
  <c r="E685" i="1"/>
  <c r="E684" i="1"/>
  <c r="H683" i="1"/>
  <c r="J683" i="1" s="1"/>
  <c r="H682" i="1"/>
  <c r="J682" i="1" s="1"/>
  <c r="H680" i="1"/>
  <c r="J680" i="1" s="1"/>
  <c r="E680" i="1"/>
  <c r="H679" i="1"/>
  <c r="J679" i="1" s="1"/>
  <c r="E679" i="1"/>
  <c r="H676" i="1"/>
  <c r="E676" i="1"/>
  <c r="H677" i="1"/>
  <c r="E677" i="1"/>
  <c r="E612" i="1"/>
  <c r="E611" i="1"/>
  <c r="C607" i="1"/>
  <c r="E607" i="1" s="1"/>
  <c r="H606" i="1"/>
  <c r="J606" i="1" s="1"/>
  <c r="E606" i="1"/>
  <c r="C678" i="1"/>
  <c r="H678" i="1" s="1"/>
  <c r="H675" i="1"/>
  <c r="J675" i="1" s="1"/>
  <c r="E675" i="1"/>
  <c r="H668" i="1"/>
  <c r="J668" i="1" s="1"/>
  <c r="C668" i="1"/>
  <c r="E668" i="1" s="1"/>
  <c r="H667" i="1"/>
  <c r="J667" i="1" s="1"/>
  <c r="E667" i="1"/>
  <c r="H666" i="1"/>
  <c r="J666" i="1" s="1"/>
  <c r="E666" i="1"/>
  <c r="C665" i="1"/>
  <c r="E665" i="1" s="1"/>
  <c r="H664" i="1"/>
  <c r="J664" i="1" s="1"/>
  <c r="H663" i="1"/>
  <c r="J663" i="1" s="1"/>
  <c r="E663" i="1"/>
  <c r="C661" i="1"/>
  <c r="H661" i="1" s="1"/>
  <c r="J661" i="1" s="1"/>
  <c r="C660" i="1"/>
  <c r="C662" i="1" s="1"/>
  <c r="H662" i="1" s="1"/>
  <c r="J662" i="1" s="1"/>
  <c r="C658" i="1"/>
  <c r="H659" i="1" s="1"/>
  <c r="J659" i="1" s="1"/>
  <c r="C657" i="1"/>
  <c r="H657" i="1" s="1"/>
  <c r="J657" i="1" s="1"/>
  <c r="H656" i="1"/>
  <c r="J656" i="1" s="1"/>
  <c r="E656" i="1"/>
  <c r="H655" i="1"/>
  <c r="J655" i="1" s="1"/>
  <c r="H654" i="1"/>
  <c r="J654" i="1" s="1"/>
  <c r="E654" i="1"/>
  <c r="H653" i="1"/>
  <c r="J653" i="1" s="1"/>
  <c r="H652" i="1"/>
  <c r="J652" i="1" s="1"/>
  <c r="H651" i="1"/>
  <c r="J651" i="1" s="1"/>
  <c r="H650" i="1"/>
  <c r="J650" i="1" s="1"/>
  <c r="H649" i="1"/>
  <c r="J649" i="1" s="1"/>
  <c r="H648" i="1"/>
  <c r="J648" i="1" s="1"/>
  <c r="H647" i="1"/>
  <c r="J647" i="1" s="1"/>
  <c r="H646" i="1"/>
  <c r="J646" i="1" s="1"/>
  <c r="H645" i="1"/>
  <c r="J645" i="1" s="1"/>
  <c r="H644" i="1"/>
  <c r="J644" i="1" s="1"/>
  <c r="H643" i="1"/>
  <c r="J643" i="1" s="1"/>
  <c r="H642" i="1"/>
  <c r="J642" i="1" s="1"/>
  <c r="H641" i="1"/>
  <c r="J641" i="1" s="1"/>
  <c r="H640" i="1"/>
  <c r="J640" i="1" s="1"/>
  <c r="H639" i="1"/>
  <c r="J639" i="1" s="1"/>
  <c r="H638" i="1"/>
  <c r="J638" i="1" s="1"/>
  <c r="H637" i="1"/>
  <c r="J637" i="1" s="1"/>
  <c r="H636" i="1"/>
  <c r="J636" i="1" s="1"/>
  <c r="E636" i="1"/>
  <c r="H635" i="1"/>
  <c r="J635" i="1" s="1"/>
  <c r="H634" i="1"/>
  <c r="J634" i="1" s="1"/>
  <c r="H633" i="1"/>
  <c r="J633" i="1" s="1"/>
  <c r="H632" i="1"/>
  <c r="J632" i="1" s="1"/>
  <c r="H631" i="1"/>
  <c r="J631" i="1" s="1"/>
  <c r="H630" i="1"/>
  <c r="J630" i="1" s="1"/>
  <c r="H629" i="1"/>
  <c r="J629" i="1" s="1"/>
  <c r="H628" i="1"/>
  <c r="J628" i="1" s="1"/>
  <c r="H627" i="1"/>
  <c r="J627" i="1" s="1"/>
  <c r="H626" i="1"/>
  <c r="J626" i="1" s="1"/>
  <c r="H625" i="1"/>
  <c r="J625" i="1" s="1"/>
  <c r="H624" i="1"/>
  <c r="J624" i="1" s="1"/>
  <c r="H623" i="1"/>
  <c r="J623" i="1" s="1"/>
  <c r="H622" i="1"/>
  <c r="J622" i="1" s="1"/>
  <c r="H621" i="1"/>
  <c r="J621" i="1" s="1"/>
  <c r="H620" i="1"/>
  <c r="J620" i="1" s="1"/>
  <c r="E620" i="1"/>
  <c r="H617" i="1"/>
  <c r="J617" i="1" s="1"/>
  <c r="E617" i="1"/>
  <c r="H616" i="1"/>
  <c r="J616" i="1" s="1"/>
  <c r="C616" i="1"/>
  <c r="E616" i="1" s="1"/>
  <c r="H615" i="1"/>
  <c r="J615" i="1" s="1"/>
  <c r="H614" i="1"/>
  <c r="J614" i="1" s="1"/>
  <c r="E614" i="1"/>
  <c r="H605" i="1"/>
  <c r="J605" i="1" s="1"/>
  <c r="E605" i="1"/>
  <c r="C601" i="1"/>
  <c r="C603" i="1" s="1"/>
  <c r="H600" i="1"/>
  <c r="J600" i="1" s="1"/>
  <c r="E600" i="1"/>
  <c r="H599" i="1"/>
  <c r="J599" i="1" s="1"/>
  <c r="E599" i="1"/>
  <c r="H598" i="1"/>
  <c r="J598" i="1" s="1"/>
  <c r="E598" i="1"/>
  <c r="H591" i="1"/>
  <c r="H592" i="1" s="1"/>
  <c r="J592" i="1" s="1"/>
  <c r="H590" i="1"/>
  <c r="J590" i="1" s="1"/>
  <c r="E590" i="1"/>
  <c r="H589" i="1"/>
  <c r="J589" i="1" s="1"/>
  <c r="H588" i="1"/>
  <c r="J588" i="1" s="1"/>
  <c r="E588" i="1"/>
  <c r="C586" i="1"/>
  <c r="H586" i="1" s="1"/>
  <c r="H587" i="1" s="1"/>
  <c r="J587" i="1" s="1"/>
  <c r="H584" i="1"/>
  <c r="H585" i="1" s="1"/>
  <c r="J585" i="1" s="1"/>
  <c r="E584" i="1"/>
  <c r="C583" i="1"/>
  <c r="E583" i="1" s="1"/>
  <c r="H582" i="1"/>
  <c r="J582" i="1" s="1"/>
  <c r="E582" i="1"/>
  <c r="H575" i="1"/>
  <c r="J575" i="1" s="1"/>
  <c r="C575" i="1"/>
  <c r="C577" i="1" s="1"/>
  <c r="H574" i="1"/>
  <c r="J574" i="1" s="1"/>
  <c r="E574" i="1"/>
  <c r="H573" i="1"/>
  <c r="J573" i="1" s="1"/>
  <c r="E573" i="1"/>
  <c r="C572" i="1"/>
  <c r="H572" i="1" s="1"/>
  <c r="J572" i="1" s="1"/>
  <c r="H571" i="1"/>
  <c r="J571" i="1" s="1"/>
  <c r="H570" i="1"/>
  <c r="J570" i="1" s="1"/>
  <c r="E570" i="1"/>
  <c r="C568" i="1"/>
  <c r="E568" i="1" s="1"/>
  <c r="C567" i="1"/>
  <c r="E567" i="1" s="1"/>
  <c r="C565" i="1"/>
  <c r="E565" i="1" s="1"/>
  <c r="C564" i="1"/>
  <c r="E564" i="1" s="1"/>
  <c r="H563" i="1"/>
  <c r="J563" i="1" s="1"/>
  <c r="E563" i="1"/>
  <c r="H562" i="1"/>
  <c r="J562" i="1" s="1"/>
  <c r="H561" i="1"/>
  <c r="J561" i="1" s="1"/>
  <c r="E561" i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H547" i="1"/>
  <c r="J547" i="1" s="1"/>
  <c r="H546" i="1"/>
  <c r="J546" i="1" s="1"/>
  <c r="H545" i="1"/>
  <c r="J545" i="1" s="1"/>
  <c r="H544" i="1"/>
  <c r="J544" i="1" s="1"/>
  <c r="H543" i="1"/>
  <c r="J543" i="1" s="1"/>
  <c r="E543" i="1"/>
  <c r="H542" i="1"/>
  <c r="J542" i="1" s="1"/>
  <c r="E542" i="1"/>
  <c r="H541" i="1"/>
  <c r="J541" i="1" s="1"/>
  <c r="H540" i="1"/>
  <c r="J540" i="1" s="1"/>
  <c r="H539" i="1"/>
  <c r="J539" i="1" s="1"/>
  <c r="H538" i="1"/>
  <c r="J538" i="1" s="1"/>
  <c r="H537" i="1"/>
  <c r="J537" i="1" s="1"/>
  <c r="H536" i="1"/>
  <c r="J536" i="1" s="1"/>
  <c r="H535" i="1"/>
  <c r="J535" i="1" s="1"/>
  <c r="H534" i="1"/>
  <c r="J534" i="1" s="1"/>
  <c r="H533" i="1"/>
  <c r="J533" i="1" s="1"/>
  <c r="H532" i="1"/>
  <c r="J532" i="1" s="1"/>
  <c r="H531" i="1"/>
  <c r="J531" i="1" s="1"/>
  <c r="H530" i="1"/>
  <c r="J530" i="1" s="1"/>
  <c r="H529" i="1"/>
  <c r="J529" i="1" s="1"/>
  <c r="H528" i="1"/>
  <c r="J528" i="1" s="1"/>
  <c r="H527" i="1"/>
  <c r="J527" i="1" s="1"/>
  <c r="H526" i="1"/>
  <c r="J526" i="1" s="1"/>
  <c r="E526" i="1"/>
  <c r="H523" i="1"/>
  <c r="J523" i="1" s="1"/>
  <c r="E523" i="1"/>
  <c r="C519" i="1"/>
  <c r="E519" i="1" s="1"/>
  <c r="H518" i="1"/>
  <c r="J518" i="1" s="1"/>
  <c r="E518" i="1"/>
  <c r="H517" i="1"/>
  <c r="J517" i="1" s="1"/>
  <c r="E517" i="1"/>
  <c r="H516" i="1"/>
  <c r="J516" i="1" s="1"/>
  <c r="E516" i="1"/>
  <c r="H515" i="1"/>
  <c r="J515" i="1" s="1"/>
  <c r="E515" i="1"/>
  <c r="C514" i="1"/>
  <c r="E514" i="1" s="1"/>
  <c r="C513" i="1"/>
  <c r="H513" i="1" s="1"/>
  <c r="J513" i="1" s="1"/>
  <c r="C511" i="1"/>
  <c r="H512" i="1" s="1"/>
  <c r="J512" i="1" s="1"/>
  <c r="C510" i="1"/>
  <c r="H510" i="1" s="1"/>
  <c r="J510" i="1" s="1"/>
  <c r="C509" i="1"/>
  <c r="H509" i="1" s="1"/>
  <c r="J509" i="1" s="1"/>
  <c r="H508" i="1"/>
  <c r="J508" i="1" s="1"/>
  <c r="E508" i="1"/>
  <c r="H507" i="1"/>
  <c r="J507" i="1" s="1"/>
  <c r="H506" i="1"/>
  <c r="J506" i="1" s="1"/>
  <c r="E506" i="1"/>
  <c r="E28" i="1"/>
  <c r="H411" i="1"/>
  <c r="J411" i="1" s="1"/>
  <c r="H499" i="1"/>
  <c r="J499" i="1" s="1"/>
  <c r="H498" i="1"/>
  <c r="J498" i="1" s="1"/>
  <c r="E498" i="1"/>
  <c r="H497" i="1"/>
  <c r="J497" i="1" s="1"/>
  <c r="H496" i="1"/>
  <c r="J496" i="1" s="1"/>
  <c r="E496" i="1"/>
  <c r="C494" i="1"/>
  <c r="E494" i="1" s="1"/>
  <c r="H492" i="1"/>
  <c r="J492" i="1" s="1"/>
  <c r="E492" i="1"/>
  <c r="C491" i="1"/>
  <c r="H491" i="1" s="1"/>
  <c r="J491" i="1" s="1"/>
  <c r="H490" i="1"/>
  <c r="J490" i="1" s="1"/>
  <c r="E490" i="1"/>
  <c r="H483" i="1"/>
  <c r="J483" i="1" s="1"/>
  <c r="C483" i="1"/>
  <c r="E483" i="1" s="1"/>
  <c r="H482" i="1"/>
  <c r="J482" i="1" s="1"/>
  <c r="E482" i="1"/>
  <c r="H481" i="1"/>
  <c r="J481" i="1" s="1"/>
  <c r="E481" i="1"/>
  <c r="C480" i="1"/>
  <c r="E480" i="1" s="1"/>
  <c r="H479" i="1"/>
  <c r="J479" i="1" s="1"/>
  <c r="H478" i="1"/>
  <c r="J478" i="1" s="1"/>
  <c r="E478" i="1"/>
  <c r="C476" i="1"/>
  <c r="H476" i="1" s="1"/>
  <c r="J476" i="1" s="1"/>
  <c r="C475" i="1"/>
  <c r="C477" i="1" s="1"/>
  <c r="H477" i="1" s="1"/>
  <c r="J477" i="1" s="1"/>
  <c r="C473" i="1"/>
  <c r="H474" i="1" s="1"/>
  <c r="J474" i="1" s="1"/>
  <c r="C472" i="1"/>
  <c r="H472" i="1" s="1"/>
  <c r="J472" i="1" s="1"/>
  <c r="H471" i="1"/>
  <c r="J471" i="1" s="1"/>
  <c r="E471" i="1"/>
  <c r="H470" i="1"/>
  <c r="J470" i="1" s="1"/>
  <c r="H469" i="1"/>
  <c r="J469" i="1" s="1"/>
  <c r="E469" i="1"/>
  <c r="H468" i="1"/>
  <c r="J468" i="1" s="1"/>
  <c r="H467" i="1"/>
  <c r="J467" i="1" s="1"/>
  <c r="H466" i="1"/>
  <c r="J466" i="1" s="1"/>
  <c r="H465" i="1"/>
  <c r="J465" i="1" s="1"/>
  <c r="H464" i="1"/>
  <c r="J464" i="1" s="1"/>
  <c r="H463" i="1"/>
  <c r="J463" i="1" s="1"/>
  <c r="H462" i="1"/>
  <c r="J462" i="1" s="1"/>
  <c r="H461" i="1"/>
  <c r="J461" i="1" s="1"/>
  <c r="H460" i="1"/>
  <c r="J460" i="1" s="1"/>
  <c r="H459" i="1"/>
  <c r="J459" i="1" s="1"/>
  <c r="H458" i="1"/>
  <c r="J458" i="1" s="1"/>
  <c r="H457" i="1"/>
  <c r="J457" i="1" s="1"/>
  <c r="H456" i="1"/>
  <c r="J456" i="1" s="1"/>
  <c r="H455" i="1"/>
  <c r="J455" i="1" s="1"/>
  <c r="H454" i="1"/>
  <c r="J454" i="1" s="1"/>
  <c r="H453" i="1"/>
  <c r="J453" i="1" s="1"/>
  <c r="H452" i="1"/>
  <c r="J452" i="1" s="1"/>
  <c r="H451" i="1"/>
  <c r="J451" i="1" s="1"/>
  <c r="E451" i="1"/>
  <c r="H450" i="1"/>
  <c r="J450" i="1" s="1"/>
  <c r="E450" i="1"/>
  <c r="H449" i="1"/>
  <c r="J449" i="1" s="1"/>
  <c r="H448" i="1"/>
  <c r="J448" i="1" s="1"/>
  <c r="H447" i="1"/>
  <c r="J447" i="1" s="1"/>
  <c r="H446" i="1"/>
  <c r="J446" i="1" s="1"/>
  <c r="H445" i="1"/>
  <c r="J445" i="1" s="1"/>
  <c r="H444" i="1"/>
  <c r="J444" i="1" s="1"/>
  <c r="H443" i="1"/>
  <c r="J443" i="1" s="1"/>
  <c r="H442" i="1"/>
  <c r="J442" i="1" s="1"/>
  <c r="H441" i="1"/>
  <c r="J441" i="1" s="1"/>
  <c r="H440" i="1"/>
  <c r="J440" i="1" s="1"/>
  <c r="H439" i="1"/>
  <c r="J439" i="1" s="1"/>
  <c r="H438" i="1"/>
  <c r="J438" i="1" s="1"/>
  <c r="H437" i="1"/>
  <c r="J437" i="1" s="1"/>
  <c r="H436" i="1"/>
  <c r="J436" i="1" s="1"/>
  <c r="H435" i="1"/>
  <c r="J435" i="1" s="1"/>
  <c r="H434" i="1"/>
  <c r="J434" i="1" s="1"/>
  <c r="E434" i="1"/>
  <c r="H433" i="1"/>
  <c r="J433" i="1" s="1"/>
  <c r="H432" i="1"/>
  <c r="J432" i="1" s="1"/>
  <c r="H431" i="1"/>
  <c r="J431" i="1" s="1"/>
  <c r="H430" i="1"/>
  <c r="J430" i="1" s="1"/>
  <c r="H429" i="1"/>
  <c r="J429" i="1" s="1"/>
  <c r="H428" i="1"/>
  <c r="J428" i="1" s="1"/>
  <c r="H427" i="1"/>
  <c r="J427" i="1" s="1"/>
  <c r="H426" i="1"/>
  <c r="J426" i="1" s="1"/>
  <c r="H425" i="1"/>
  <c r="J425" i="1" s="1"/>
  <c r="H424" i="1"/>
  <c r="J424" i="1" s="1"/>
  <c r="H423" i="1"/>
  <c r="J423" i="1" s="1"/>
  <c r="H422" i="1"/>
  <c r="J422" i="1" s="1"/>
  <c r="H421" i="1"/>
  <c r="J421" i="1" s="1"/>
  <c r="H420" i="1"/>
  <c r="J420" i="1" s="1"/>
  <c r="H419" i="1"/>
  <c r="J419" i="1" s="1"/>
  <c r="H418" i="1"/>
  <c r="J418" i="1" s="1"/>
  <c r="E418" i="1"/>
  <c r="H415" i="1"/>
  <c r="J415" i="1" s="1"/>
  <c r="E415" i="1"/>
  <c r="H414" i="1"/>
  <c r="J414" i="1" s="1"/>
  <c r="C414" i="1"/>
  <c r="E414" i="1" s="1"/>
  <c r="H413" i="1"/>
  <c r="J413" i="1" s="1"/>
  <c r="H412" i="1"/>
  <c r="J412" i="1" s="1"/>
  <c r="E412" i="1"/>
  <c r="H410" i="1"/>
  <c r="J410" i="1" s="1"/>
  <c r="E410" i="1"/>
  <c r="H409" i="1"/>
  <c r="J409" i="1" s="1"/>
  <c r="E409" i="1"/>
  <c r="C405" i="1"/>
  <c r="C407" i="1" s="1"/>
  <c r="H404" i="1"/>
  <c r="J404" i="1" s="1"/>
  <c r="E404" i="1"/>
  <c r="H403" i="1"/>
  <c r="J403" i="1" s="1"/>
  <c r="E403" i="1"/>
  <c r="H402" i="1"/>
  <c r="J402" i="1" s="1"/>
  <c r="E402" i="1"/>
  <c r="H401" i="1"/>
  <c r="J401" i="1" s="1"/>
  <c r="E401" i="1"/>
  <c r="C400" i="1"/>
  <c r="H400" i="1" s="1"/>
  <c r="J400" i="1" s="1"/>
  <c r="C399" i="1"/>
  <c r="H399" i="1" s="1"/>
  <c r="J399" i="1" s="1"/>
  <c r="C397" i="1"/>
  <c r="H398" i="1" s="1"/>
  <c r="J398" i="1" s="1"/>
  <c r="C396" i="1"/>
  <c r="H396" i="1" s="1"/>
  <c r="J396" i="1" s="1"/>
  <c r="C395" i="1"/>
  <c r="H395" i="1" s="1"/>
  <c r="J395" i="1" s="1"/>
  <c r="H394" i="1"/>
  <c r="J394" i="1" s="1"/>
  <c r="E394" i="1"/>
  <c r="H393" i="1"/>
  <c r="J393" i="1" s="1"/>
  <c r="H392" i="1"/>
  <c r="J392" i="1" s="1"/>
  <c r="E392" i="1"/>
  <c r="E27" i="1"/>
  <c r="H321" i="1"/>
  <c r="J321" i="1" s="1"/>
  <c r="H320" i="1"/>
  <c r="J320" i="1" s="1"/>
  <c r="H319" i="1"/>
  <c r="J319" i="1" s="1"/>
  <c r="H318" i="1"/>
  <c r="J318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H306" i="1"/>
  <c r="J306" i="1" s="1"/>
  <c r="E306" i="1"/>
  <c r="E286" i="1"/>
  <c r="E285" i="1"/>
  <c r="C281" i="1"/>
  <c r="E281" i="1" s="1"/>
  <c r="H280" i="1"/>
  <c r="J280" i="1" s="1"/>
  <c r="E280" i="1"/>
  <c r="H385" i="1"/>
  <c r="J385" i="1" s="1"/>
  <c r="H384" i="1"/>
  <c r="J384" i="1" s="1"/>
  <c r="E384" i="1"/>
  <c r="C382" i="1"/>
  <c r="E382" i="1" s="1"/>
  <c r="H380" i="1"/>
  <c r="J380" i="1" s="1"/>
  <c r="E380" i="1"/>
  <c r="C379" i="1"/>
  <c r="H379" i="1" s="1"/>
  <c r="J379" i="1" s="1"/>
  <c r="H378" i="1"/>
  <c r="J378" i="1" s="1"/>
  <c r="E378" i="1"/>
  <c r="H371" i="1"/>
  <c r="J371" i="1" s="1"/>
  <c r="C371" i="1"/>
  <c r="E371" i="1" s="1"/>
  <c r="H370" i="1"/>
  <c r="J370" i="1" s="1"/>
  <c r="E370" i="1"/>
  <c r="H369" i="1"/>
  <c r="J369" i="1" s="1"/>
  <c r="E369" i="1"/>
  <c r="C368" i="1"/>
  <c r="E368" i="1" s="1"/>
  <c r="H367" i="1"/>
  <c r="J367" i="1" s="1"/>
  <c r="H366" i="1"/>
  <c r="J366" i="1" s="1"/>
  <c r="E366" i="1"/>
  <c r="C364" i="1"/>
  <c r="H364" i="1" s="1"/>
  <c r="J364" i="1" s="1"/>
  <c r="C363" i="1"/>
  <c r="C365" i="1" s="1"/>
  <c r="H365" i="1" s="1"/>
  <c r="J365" i="1" s="1"/>
  <c r="C361" i="1"/>
  <c r="H362" i="1" s="1"/>
  <c r="J362" i="1" s="1"/>
  <c r="C360" i="1"/>
  <c r="H360" i="1" s="1"/>
  <c r="J360" i="1" s="1"/>
  <c r="H359" i="1"/>
  <c r="J359" i="1" s="1"/>
  <c r="E359" i="1"/>
  <c r="H358" i="1"/>
  <c r="J358" i="1" s="1"/>
  <c r="H357" i="1"/>
  <c r="J357" i="1" s="1"/>
  <c r="E357" i="1"/>
  <c r="H356" i="1"/>
  <c r="J356" i="1" s="1"/>
  <c r="H355" i="1"/>
  <c r="J355" i="1" s="1"/>
  <c r="H354" i="1"/>
  <c r="J354" i="1" s="1"/>
  <c r="H353" i="1"/>
  <c r="J353" i="1" s="1"/>
  <c r="H352" i="1"/>
  <c r="J352" i="1" s="1"/>
  <c r="H351" i="1"/>
  <c r="J351" i="1" s="1"/>
  <c r="H350" i="1"/>
  <c r="J350" i="1" s="1"/>
  <c r="H349" i="1"/>
  <c r="J349" i="1" s="1"/>
  <c r="H348" i="1"/>
  <c r="J348" i="1" s="1"/>
  <c r="H347" i="1"/>
  <c r="J347" i="1" s="1"/>
  <c r="H346" i="1"/>
  <c r="J346" i="1" s="1"/>
  <c r="H345" i="1"/>
  <c r="J345" i="1" s="1"/>
  <c r="H344" i="1"/>
  <c r="J344" i="1" s="1"/>
  <c r="H343" i="1"/>
  <c r="J343" i="1" s="1"/>
  <c r="H342" i="1"/>
  <c r="J342" i="1" s="1"/>
  <c r="H341" i="1"/>
  <c r="J341" i="1" s="1"/>
  <c r="H340" i="1"/>
  <c r="J340" i="1" s="1"/>
  <c r="H339" i="1"/>
  <c r="J339" i="1" s="1"/>
  <c r="E339" i="1"/>
  <c r="H338" i="1"/>
  <c r="J338" i="1" s="1"/>
  <c r="E338" i="1"/>
  <c r="H337" i="1"/>
  <c r="J337" i="1" s="1"/>
  <c r="H336" i="1"/>
  <c r="J336" i="1" s="1"/>
  <c r="H335" i="1"/>
  <c r="J335" i="1" s="1"/>
  <c r="H334" i="1"/>
  <c r="J334" i="1" s="1"/>
  <c r="H333" i="1"/>
  <c r="J333" i="1" s="1"/>
  <c r="H332" i="1"/>
  <c r="J332" i="1" s="1"/>
  <c r="H331" i="1"/>
  <c r="J331" i="1" s="1"/>
  <c r="H330" i="1"/>
  <c r="J330" i="1" s="1"/>
  <c r="H329" i="1"/>
  <c r="J329" i="1" s="1"/>
  <c r="H328" i="1"/>
  <c r="J328" i="1" s="1"/>
  <c r="H327" i="1"/>
  <c r="J327" i="1" s="1"/>
  <c r="H326" i="1"/>
  <c r="J326" i="1" s="1"/>
  <c r="H325" i="1"/>
  <c r="J325" i="1" s="1"/>
  <c r="H324" i="1"/>
  <c r="J324" i="1" s="1"/>
  <c r="H323" i="1"/>
  <c r="J323" i="1" s="1"/>
  <c r="H322" i="1"/>
  <c r="J322" i="1" s="1"/>
  <c r="E322" i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E290" i="1"/>
  <c r="H279" i="1"/>
  <c r="J279" i="1" s="1"/>
  <c r="E279" i="1"/>
  <c r="C275" i="1"/>
  <c r="C277" i="1" s="1"/>
  <c r="H274" i="1"/>
  <c r="J274" i="1" s="1"/>
  <c r="E274" i="1"/>
  <c r="H273" i="1"/>
  <c r="J273" i="1" s="1"/>
  <c r="E273" i="1"/>
  <c r="H272" i="1"/>
  <c r="J272" i="1" s="1"/>
  <c r="E272" i="1"/>
  <c r="H271" i="1"/>
  <c r="J271" i="1" s="1"/>
  <c r="E271" i="1"/>
  <c r="C270" i="1"/>
  <c r="H270" i="1" s="1"/>
  <c r="J270" i="1" s="1"/>
  <c r="C269" i="1"/>
  <c r="H269" i="1" s="1"/>
  <c r="J269" i="1" s="1"/>
  <c r="C267" i="1"/>
  <c r="H268" i="1" s="1"/>
  <c r="J268" i="1" s="1"/>
  <c r="C266" i="1"/>
  <c r="H266" i="1" s="1"/>
  <c r="J266" i="1" s="1"/>
  <c r="C265" i="1"/>
  <c r="H265" i="1" s="1"/>
  <c r="J265" i="1" s="1"/>
  <c r="H264" i="1"/>
  <c r="J264" i="1" s="1"/>
  <c r="E264" i="1"/>
  <c r="H263" i="1"/>
  <c r="J263" i="1" s="1"/>
  <c r="H262" i="1"/>
  <c r="J262" i="1" s="1"/>
  <c r="E262" i="1"/>
  <c r="H255" i="1"/>
  <c r="J255" i="1" s="1"/>
  <c r="H254" i="1"/>
  <c r="J254" i="1" s="1"/>
  <c r="E254" i="1"/>
  <c r="C252" i="1"/>
  <c r="E252" i="1" s="1"/>
  <c r="H250" i="1"/>
  <c r="J250" i="1" s="1"/>
  <c r="E250" i="1"/>
  <c r="C249" i="1"/>
  <c r="H249" i="1" s="1"/>
  <c r="J249" i="1" s="1"/>
  <c r="H248" i="1"/>
  <c r="J248" i="1" s="1"/>
  <c r="E248" i="1"/>
  <c r="H241" i="1"/>
  <c r="J241" i="1" s="1"/>
  <c r="C241" i="1"/>
  <c r="E241" i="1" s="1"/>
  <c r="H240" i="1"/>
  <c r="J240" i="1" s="1"/>
  <c r="E240" i="1"/>
  <c r="H239" i="1"/>
  <c r="J239" i="1" s="1"/>
  <c r="E239" i="1"/>
  <c r="C238" i="1"/>
  <c r="E238" i="1" s="1"/>
  <c r="H237" i="1"/>
  <c r="J237" i="1" s="1"/>
  <c r="H236" i="1"/>
  <c r="J236" i="1" s="1"/>
  <c r="E236" i="1"/>
  <c r="C234" i="1"/>
  <c r="H234" i="1" s="1"/>
  <c r="J234" i="1" s="1"/>
  <c r="C233" i="1"/>
  <c r="C235" i="1" s="1"/>
  <c r="H235" i="1" s="1"/>
  <c r="J235" i="1" s="1"/>
  <c r="C231" i="1"/>
  <c r="H232" i="1" s="1"/>
  <c r="J232" i="1" s="1"/>
  <c r="C230" i="1"/>
  <c r="H230" i="1" s="1"/>
  <c r="J230" i="1" s="1"/>
  <c r="H229" i="1"/>
  <c r="J229" i="1" s="1"/>
  <c r="E229" i="1"/>
  <c r="H228" i="1"/>
  <c r="J228" i="1" s="1"/>
  <c r="H227" i="1"/>
  <c r="J227" i="1" s="1"/>
  <c r="E227" i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E209" i="1"/>
  <c r="H208" i="1"/>
  <c r="J208" i="1" s="1"/>
  <c r="E208" i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E192" i="1"/>
  <c r="H189" i="1"/>
  <c r="J189" i="1" s="1"/>
  <c r="H188" i="1"/>
  <c r="J188" i="1" s="1"/>
  <c r="E188" i="1"/>
  <c r="H187" i="1"/>
  <c r="J187" i="1" s="1"/>
  <c r="E187" i="1"/>
  <c r="C183" i="1"/>
  <c r="C185" i="1" s="1"/>
  <c r="H182" i="1"/>
  <c r="J182" i="1" s="1"/>
  <c r="E182" i="1"/>
  <c r="H181" i="1"/>
  <c r="J181" i="1" s="1"/>
  <c r="E181" i="1"/>
  <c r="H180" i="1"/>
  <c r="J180" i="1" s="1"/>
  <c r="E180" i="1"/>
  <c r="C178" i="1"/>
  <c r="H178" i="1" s="1"/>
  <c r="J178" i="1" s="1"/>
  <c r="C177" i="1"/>
  <c r="H177" i="1" s="1"/>
  <c r="J177" i="1" s="1"/>
  <c r="C175" i="1"/>
  <c r="H176" i="1" s="1"/>
  <c r="J176" i="1" s="1"/>
  <c r="C174" i="1"/>
  <c r="H174" i="1" s="1"/>
  <c r="J174" i="1" s="1"/>
  <c r="C173" i="1"/>
  <c r="H173" i="1" s="1"/>
  <c r="J173" i="1" s="1"/>
  <c r="H172" i="1"/>
  <c r="J172" i="1" s="1"/>
  <c r="E172" i="1"/>
  <c r="H171" i="1"/>
  <c r="J171" i="1" s="1"/>
  <c r="H170" i="1"/>
  <c r="J170" i="1" s="1"/>
  <c r="E170" i="1"/>
  <c r="H163" i="1"/>
  <c r="H164" i="1" s="1"/>
  <c r="J164" i="1" s="1"/>
  <c r="E156" i="1"/>
  <c r="H113" i="1"/>
  <c r="J113" i="1" s="1"/>
  <c r="H112" i="1"/>
  <c r="J112" i="1" s="1"/>
  <c r="E112" i="1"/>
  <c r="H111" i="1"/>
  <c r="H110" i="1"/>
  <c r="J111" i="1"/>
  <c r="J110" i="1"/>
  <c r="E110" i="1"/>
  <c r="H96" i="1"/>
  <c r="H95" i="1"/>
  <c r="H94" i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J96" i="1"/>
  <c r="J95" i="1"/>
  <c r="J94" i="1"/>
  <c r="E94" i="1"/>
  <c r="H93" i="1"/>
  <c r="H92" i="1"/>
  <c r="H91" i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E115" i="1"/>
  <c r="H114" i="1"/>
  <c r="J114" i="1" s="1"/>
  <c r="E114" i="1"/>
  <c r="E70" i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E41" i="1"/>
  <c r="H40" i="1"/>
  <c r="J40" i="1" s="1"/>
  <c r="E40" i="1"/>
  <c r="E39" i="1"/>
  <c r="J38" i="1"/>
  <c r="E38" i="1"/>
  <c r="H37" i="1"/>
  <c r="J37" i="1" s="1"/>
  <c r="E37" i="1"/>
  <c r="E36" i="1"/>
  <c r="J35" i="1"/>
  <c r="E35" i="1"/>
  <c r="H34" i="1"/>
  <c r="J34" i="1" s="1"/>
  <c r="E34" i="1"/>
  <c r="E33" i="1"/>
  <c r="J32" i="1"/>
  <c r="E32" i="1"/>
  <c r="H31" i="1"/>
  <c r="J31" i="1" s="1"/>
  <c r="E31" i="1"/>
  <c r="E30" i="1"/>
  <c r="E29" i="1"/>
  <c r="C24" i="1"/>
  <c r="E24" i="1" s="1"/>
  <c r="H23" i="1"/>
  <c r="J23" i="1" s="1"/>
  <c r="H22" i="1"/>
  <c r="J22" i="1" s="1"/>
  <c r="H21" i="1"/>
  <c r="J21" i="1" s="1"/>
  <c r="E21" i="1"/>
  <c r="C18" i="1"/>
  <c r="E18" i="1" s="1"/>
  <c r="H17" i="1"/>
  <c r="J17" i="1" s="1"/>
  <c r="H16" i="1"/>
  <c r="J16" i="1" s="1"/>
  <c r="H15" i="1"/>
  <c r="J15" i="1" s="1"/>
  <c r="E15" i="1"/>
  <c r="C12" i="1"/>
  <c r="E12" i="1" s="1"/>
  <c r="U26" i="3" l="1"/>
  <c r="W24" i="3"/>
  <c r="E190" i="3"/>
  <c r="E578" i="3"/>
  <c r="C579" i="3"/>
  <c r="H578" i="3"/>
  <c r="J578" i="3" s="1"/>
  <c r="E374" i="3"/>
  <c r="C375" i="3"/>
  <c r="H374" i="3"/>
  <c r="J374" i="3" s="1"/>
  <c r="E150" i="3"/>
  <c r="C151" i="3"/>
  <c r="H150" i="3"/>
  <c r="J150" i="3" s="1"/>
  <c r="H245" i="3"/>
  <c r="J245" i="3" s="1"/>
  <c r="J246" i="3" s="1"/>
  <c r="J258" i="3" s="1"/>
  <c r="E245" i="3"/>
  <c r="E246" i="3" s="1"/>
  <c r="E258" i="3" s="1"/>
  <c r="E671" i="3"/>
  <c r="C672" i="3"/>
  <c r="H671" i="3"/>
  <c r="J671" i="3" s="1"/>
  <c r="E698" i="3"/>
  <c r="E712" i="3" s="1"/>
  <c r="E799" i="3" s="1"/>
  <c r="H698" i="3"/>
  <c r="J698" i="3" s="1"/>
  <c r="J712" i="3" s="1"/>
  <c r="J799" i="3" s="1"/>
  <c r="H487" i="3"/>
  <c r="J487" i="3" s="1"/>
  <c r="J488" i="3" s="1"/>
  <c r="J502" i="3" s="1"/>
  <c r="E487" i="3"/>
  <c r="E488" i="3" s="1"/>
  <c r="E502" i="3" s="1"/>
  <c r="H767" i="1"/>
  <c r="J767" i="1" s="1"/>
  <c r="H768" i="1"/>
  <c r="J768" i="1" s="1"/>
  <c r="H791" i="1"/>
  <c r="J791" i="1" s="1"/>
  <c r="E778" i="1"/>
  <c r="C707" i="1"/>
  <c r="E707" i="1" s="1"/>
  <c r="H701" i="1"/>
  <c r="J701" i="1" s="1"/>
  <c r="H695" i="1"/>
  <c r="J695" i="1" s="1"/>
  <c r="C697" i="1"/>
  <c r="E697" i="1" s="1"/>
  <c r="H703" i="1"/>
  <c r="J703" i="1" s="1"/>
  <c r="E775" i="1"/>
  <c r="E798" i="1"/>
  <c r="C698" i="1"/>
  <c r="C772" i="1"/>
  <c r="H696" i="1"/>
  <c r="J696" i="1" s="1"/>
  <c r="H702" i="1"/>
  <c r="J702" i="1" s="1"/>
  <c r="H704" i="1"/>
  <c r="J704" i="1" s="1"/>
  <c r="H707" i="1"/>
  <c r="J707" i="1" s="1"/>
  <c r="H769" i="1"/>
  <c r="J769" i="1" s="1"/>
  <c r="H770" i="1"/>
  <c r="J770" i="1" s="1"/>
  <c r="H771" i="1"/>
  <c r="J771" i="1" s="1"/>
  <c r="C781" i="1"/>
  <c r="H780" i="1"/>
  <c r="J780" i="1" s="1"/>
  <c r="E780" i="1"/>
  <c r="H788" i="1"/>
  <c r="J788" i="1" s="1"/>
  <c r="H797" i="1"/>
  <c r="J797" i="1" s="1"/>
  <c r="H779" i="1"/>
  <c r="J779" i="1" s="1"/>
  <c r="H681" i="1"/>
  <c r="J681" i="1" s="1"/>
  <c r="H665" i="1"/>
  <c r="J665" i="1" s="1"/>
  <c r="J678" i="1"/>
  <c r="H687" i="1"/>
  <c r="J687" i="1" s="1"/>
  <c r="J676" i="1"/>
  <c r="J677" i="1"/>
  <c r="E678" i="1"/>
  <c r="E688" i="1" s="1"/>
  <c r="H607" i="1"/>
  <c r="J607" i="1" s="1"/>
  <c r="H609" i="1"/>
  <c r="H610" i="1"/>
  <c r="J610" i="1" s="1"/>
  <c r="C613" i="1"/>
  <c r="E601" i="1"/>
  <c r="E657" i="1"/>
  <c r="E658" i="1"/>
  <c r="E660" i="1"/>
  <c r="E661" i="1"/>
  <c r="C604" i="1"/>
  <c r="H603" i="1"/>
  <c r="J603" i="1" s="1"/>
  <c r="E603" i="1"/>
  <c r="E662" i="1"/>
  <c r="H669" i="1"/>
  <c r="J669" i="1" s="1"/>
  <c r="C670" i="1"/>
  <c r="H601" i="1"/>
  <c r="J601" i="1" s="1"/>
  <c r="H602" i="1"/>
  <c r="J602" i="1" s="1"/>
  <c r="H658" i="1"/>
  <c r="J658" i="1" s="1"/>
  <c r="H660" i="1"/>
  <c r="J660" i="1" s="1"/>
  <c r="E572" i="1"/>
  <c r="H567" i="1"/>
  <c r="J567" i="1" s="1"/>
  <c r="H568" i="1"/>
  <c r="J568" i="1" s="1"/>
  <c r="E575" i="1"/>
  <c r="J584" i="1"/>
  <c r="E586" i="1"/>
  <c r="E593" i="1" s="1"/>
  <c r="J591" i="1"/>
  <c r="E509" i="1"/>
  <c r="E510" i="1"/>
  <c r="E511" i="1"/>
  <c r="E513" i="1"/>
  <c r="H520" i="1"/>
  <c r="J520" i="1" s="1"/>
  <c r="H566" i="1"/>
  <c r="J566" i="1" s="1"/>
  <c r="C578" i="1"/>
  <c r="H577" i="1"/>
  <c r="J577" i="1" s="1"/>
  <c r="J586" i="1"/>
  <c r="H511" i="1"/>
  <c r="J511" i="1" s="1"/>
  <c r="H514" i="1"/>
  <c r="J514" i="1" s="1"/>
  <c r="H519" i="1"/>
  <c r="J519" i="1" s="1"/>
  <c r="C521" i="1"/>
  <c r="H564" i="1"/>
  <c r="J564" i="1" s="1"/>
  <c r="H565" i="1"/>
  <c r="J565" i="1" s="1"/>
  <c r="C569" i="1"/>
  <c r="E577" i="1"/>
  <c r="H583" i="1"/>
  <c r="J583" i="1" s="1"/>
  <c r="H576" i="1"/>
  <c r="J576" i="1" s="1"/>
  <c r="E491" i="1"/>
  <c r="E476" i="1"/>
  <c r="E472" i="1"/>
  <c r="E473" i="1"/>
  <c r="E475" i="1"/>
  <c r="H480" i="1"/>
  <c r="J480" i="1" s="1"/>
  <c r="E405" i="1"/>
  <c r="E395" i="1"/>
  <c r="E396" i="1"/>
  <c r="E397" i="1"/>
  <c r="E399" i="1"/>
  <c r="E400" i="1"/>
  <c r="C408" i="1"/>
  <c r="H407" i="1"/>
  <c r="J407" i="1" s="1"/>
  <c r="E407" i="1"/>
  <c r="E477" i="1"/>
  <c r="H484" i="1"/>
  <c r="J484" i="1" s="1"/>
  <c r="C485" i="1"/>
  <c r="E501" i="1"/>
  <c r="H493" i="1"/>
  <c r="J493" i="1" s="1"/>
  <c r="H494" i="1"/>
  <c r="H500" i="1"/>
  <c r="J500" i="1" s="1"/>
  <c r="H397" i="1"/>
  <c r="J397" i="1" s="1"/>
  <c r="H405" i="1"/>
  <c r="J405" i="1" s="1"/>
  <c r="H406" i="1"/>
  <c r="J406" i="1" s="1"/>
  <c r="H473" i="1"/>
  <c r="J473" i="1" s="1"/>
  <c r="H475" i="1"/>
  <c r="J475" i="1" s="1"/>
  <c r="E360" i="1"/>
  <c r="E361" i="1"/>
  <c r="E363" i="1"/>
  <c r="E364" i="1"/>
  <c r="H368" i="1"/>
  <c r="J368" i="1" s="1"/>
  <c r="E379" i="1"/>
  <c r="E387" i="1" s="1"/>
  <c r="H281" i="1"/>
  <c r="J281" i="1" s="1"/>
  <c r="H283" i="1"/>
  <c r="H284" i="1"/>
  <c r="J284" i="1" s="1"/>
  <c r="C287" i="1"/>
  <c r="E275" i="1"/>
  <c r="E265" i="1"/>
  <c r="E266" i="1"/>
  <c r="E267" i="1"/>
  <c r="E269" i="1"/>
  <c r="E270" i="1"/>
  <c r="C278" i="1"/>
  <c r="H277" i="1"/>
  <c r="J277" i="1" s="1"/>
  <c r="E277" i="1"/>
  <c r="E365" i="1"/>
  <c r="H372" i="1"/>
  <c r="J372" i="1" s="1"/>
  <c r="C373" i="1"/>
  <c r="H381" i="1"/>
  <c r="J381" i="1" s="1"/>
  <c r="H382" i="1"/>
  <c r="H386" i="1"/>
  <c r="J386" i="1" s="1"/>
  <c r="H267" i="1"/>
  <c r="J267" i="1" s="1"/>
  <c r="H275" i="1"/>
  <c r="J275" i="1" s="1"/>
  <c r="H276" i="1"/>
  <c r="J276" i="1" s="1"/>
  <c r="H361" i="1"/>
  <c r="J361" i="1" s="1"/>
  <c r="H363" i="1"/>
  <c r="J363" i="1" s="1"/>
  <c r="E230" i="1"/>
  <c r="E231" i="1"/>
  <c r="E233" i="1"/>
  <c r="E234" i="1"/>
  <c r="E249" i="1"/>
  <c r="E257" i="1" s="1"/>
  <c r="C179" i="1"/>
  <c r="E183" i="1"/>
  <c r="E177" i="1"/>
  <c r="E178" i="1"/>
  <c r="E173" i="1"/>
  <c r="E174" i="1"/>
  <c r="E175" i="1"/>
  <c r="C186" i="1"/>
  <c r="H185" i="1"/>
  <c r="J185" i="1" s="1"/>
  <c r="E185" i="1"/>
  <c r="E235" i="1"/>
  <c r="H238" i="1"/>
  <c r="J238" i="1" s="1"/>
  <c r="H242" i="1"/>
  <c r="J242" i="1" s="1"/>
  <c r="C243" i="1"/>
  <c r="H251" i="1"/>
  <c r="J251" i="1" s="1"/>
  <c r="H252" i="1"/>
  <c r="H256" i="1"/>
  <c r="J256" i="1" s="1"/>
  <c r="H175" i="1"/>
  <c r="J175" i="1" s="1"/>
  <c r="H183" i="1"/>
  <c r="J183" i="1" s="1"/>
  <c r="H184" i="1"/>
  <c r="J184" i="1" s="1"/>
  <c r="H231" i="1"/>
  <c r="J231" i="1" s="1"/>
  <c r="H233" i="1"/>
  <c r="J233" i="1" s="1"/>
  <c r="J163" i="1"/>
  <c r="H156" i="1"/>
  <c r="J91" i="1"/>
  <c r="J92" i="1"/>
  <c r="J93" i="1"/>
  <c r="H70" i="1"/>
  <c r="J70" i="1" s="1"/>
  <c r="H71" i="1"/>
  <c r="J71" i="1" s="1"/>
  <c r="H24" i="1"/>
  <c r="J24" i="1" s="1"/>
  <c r="H25" i="1"/>
  <c r="J25" i="1" s="1"/>
  <c r="H26" i="1"/>
  <c r="J26" i="1" s="1"/>
  <c r="H18" i="1"/>
  <c r="J18" i="1" s="1"/>
  <c r="H19" i="1"/>
  <c r="J19" i="1" s="1"/>
  <c r="H20" i="1"/>
  <c r="J20" i="1" s="1"/>
  <c r="H12" i="1"/>
  <c r="J12" i="1" s="1"/>
  <c r="H13" i="1"/>
  <c r="J13" i="1" s="1"/>
  <c r="H14" i="1"/>
  <c r="J14" i="1" s="1"/>
  <c r="W27" i="3" l="1"/>
  <c r="W26" i="3"/>
  <c r="E151" i="3"/>
  <c r="E152" i="3" s="1"/>
  <c r="E166" i="3" s="1"/>
  <c r="H151" i="3"/>
  <c r="J151" i="3" s="1"/>
  <c r="J152" i="3" s="1"/>
  <c r="J166" i="3" s="1"/>
  <c r="E672" i="3"/>
  <c r="E673" i="3" s="1"/>
  <c r="E689" i="3" s="1"/>
  <c r="H672" i="3"/>
  <c r="J672" i="3" s="1"/>
  <c r="J673" i="3" s="1"/>
  <c r="J689" i="3" s="1"/>
  <c r="J860" i="3" s="1"/>
  <c r="E375" i="3"/>
  <c r="E376" i="3" s="1"/>
  <c r="E388" i="3" s="1"/>
  <c r="H375" i="3"/>
  <c r="J375" i="3" s="1"/>
  <c r="J376" i="3" s="1"/>
  <c r="J388" i="3" s="1"/>
  <c r="E579" i="3"/>
  <c r="E580" i="3" s="1"/>
  <c r="E594" i="3" s="1"/>
  <c r="H579" i="3"/>
  <c r="J579" i="3" s="1"/>
  <c r="J580" i="3" s="1"/>
  <c r="J594" i="3" s="1"/>
  <c r="J798" i="1"/>
  <c r="H697" i="1"/>
  <c r="J697" i="1" s="1"/>
  <c r="C782" i="1"/>
  <c r="H781" i="1"/>
  <c r="J781" i="1" s="1"/>
  <c r="E781" i="1"/>
  <c r="E698" i="1"/>
  <c r="E712" i="1" s="1"/>
  <c r="H698" i="1"/>
  <c r="J698" i="1" s="1"/>
  <c r="E772" i="1"/>
  <c r="H772" i="1"/>
  <c r="J772" i="1" s="1"/>
  <c r="E613" i="1"/>
  <c r="H613" i="1"/>
  <c r="J613" i="1" s="1"/>
  <c r="J609" i="1"/>
  <c r="H608" i="1"/>
  <c r="J608" i="1" s="1"/>
  <c r="E670" i="1"/>
  <c r="C671" i="1"/>
  <c r="H670" i="1"/>
  <c r="J670" i="1" s="1"/>
  <c r="H604" i="1"/>
  <c r="J604" i="1" s="1"/>
  <c r="E604" i="1"/>
  <c r="J593" i="1"/>
  <c r="C579" i="1"/>
  <c r="H578" i="1"/>
  <c r="J578" i="1" s="1"/>
  <c r="E578" i="1"/>
  <c r="E569" i="1"/>
  <c r="H569" i="1"/>
  <c r="J569" i="1" s="1"/>
  <c r="E521" i="1"/>
  <c r="C522" i="1"/>
  <c r="H521" i="1"/>
  <c r="J521" i="1" s="1"/>
  <c r="J494" i="1"/>
  <c r="H495" i="1"/>
  <c r="J495" i="1" s="1"/>
  <c r="E485" i="1"/>
  <c r="C486" i="1"/>
  <c r="H485" i="1"/>
  <c r="J485" i="1" s="1"/>
  <c r="H408" i="1"/>
  <c r="J408" i="1" s="1"/>
  <c r="J416" i="1" s="1"/>
  <c r="E408" i="1"/>
  <c r="E416" i="1" s="1"/>
  <c r="E287" i="1"/>
  <c r="H287" i="1"/>
  <c r="J287" i="1" s="1"/>
  <c r="J283" i="1"/>
  <c r="H282" i="1"/>
  <c r="J282" i="1" s="1"/>
  <c r="E373" i="1"/>
  <c r="C374" i="1"/>
  <c r="H373" i="1"/>
  <c r="J373" i="1" s="1"/>
  <c r="J382" i="1"/>
  <c r="H383" i="1"/>
  <c r="J383" i="1" s="1"/>
  <c r="H278" i="1"/>
  <c r="J278" i="1" s="1"/>
  <c r="E278" i="1"/>
  <c r="E288" i="1" s="1"/>
  <c r="E179" i="1"/>
  <c r="H179" i="1"/>
  <c r="J179" i="1" s="1"/>
  <c r="J252" i="1"/>
  <c r="H253" i="1"/>
  <c r="J253" i="1" s="1"/>
  <c r="E243" i="1"/>
  <c r="C244" i="1"/>
  <c r="H243" i="1"/>
  <c r="J243" i="1" s="1"/>
  <c r="H186" i="1"/>
  <c r="J186" i="1" s="1"/>
  <c r="E186" i="1"/>
  <c r="J156" i="1"/>
  <c r="H157" i="1"/>
  <c r="J157" i="1" s="1"/>
  <c r="W123" i="3" l="1"/>
  <c r="J857" i="3"/>
  <c r="J856" i="3"/>
  <c r="J854" i="3"/>
  <c r="J855" i="3"/>
  <c r="J712" i="1"/>
  <c r="H782" i="1"/>
  <c r="J782" i="1" s="1"/>
  <c r="J783" i="1" s="1"/>
  <c r="J799" i="1" s="1"/>
  <c r="E782" i="1"/>
  <c r="E783" i="1" s="1"/>
  <c r="E799" i="1" s="1"/>
  <c r="E618" i="1"/>
  <c r="J618" i="1"/>
  <c r="J688" i="1"/>
  <c r="E671" i="1"/>
  <c r="C672" i="1"/>
  <c r="H671" i="1"/>
  <c r="J671" i="1" s="1"/>
  <c r="E522" i="1"/>
  <c r="E524" i="1" s="1"/>
  <c r="H522" i="1"/>
  <c r="J522" i="1" s="1"/>
  <c r="J524" i="1" s="1"/>
  <c r="H579" i="1"/>
  <c r="J579" i="1" s="1"/>
  <c r="J580" i="1" s="1"/>
  <c r="E579" i="1"/>
  <c r="E580" i="1" s="1"/>
  <c r="J190" i="1"/>
  <c r="J257" i="1"/>
  <c r="E190" i="1"/>
  <c r="J288" i="1"/>
  <c r="J387" i="1"/>
  <c r="E486" i="1"/>
  <c r="C487" i="1"/>
  <c r="H486" i="1"/>
  <c r="J486" i="1" s="1"/>
  <c r="J501" i="1"/>
  <c r="E374" i="1"/>
  <c r="C375" i="1"/>
  <c r="H374" i="1"/>
  <c r="J374" i="1" s="1"/>
  <c r="E244" i="1"/>
  <c r="C245" i="1"/>
  <c r="H244" i="1"/>
  <c r="J244" i="1" s="1"/>
  <c r="J858" i="3" l="1"/>
  <c r="E860" i="3" s="1"/>
  <c r="I861" i="3" s="1"/>
  <c r="E672" i="1"/>
  <c r="E673" i="1" s="1"/>
  <c r="E689" i="1" s="1"/>
  <c r="H672" i="1"/>
  <c r="J672" i="1" s="1"/>
  <c r="J673" i="1" s="1"/>
  <c r="J689" i="1" s="1"/>
  <c r="J594" i="1"/>
  <c r="E594" i="1"/>
  <c r="E487" i="1"/>
  <c r="E488" i="1" s="1"/>
  <c r="E502" i="1" s="1"/>
  <c r="H487" i="1"/>
  <c r="J487" i="1" s="1"/>
  <c r="J488" i="1" s="1"/>
  <c r="J502" i="1" s="1"/>
  <c r="E375" i="1"/>
  <c r="E376" i="1" s="1"/>
  <c r="E388" i="1" s="1"/>
  <c r="H375" i="1"/>
  <c r="J375" i="1" s="1"/>
  <c r="J376" i="1" s="1"/>
  <c r="J388" i="1" s="1"/>
  <c r="E245" i="1"/>
  <c r="E246" i="1" s="1"/>
  <c r="E258" i="1" s="1"/>
  <c r="H245" i="1"/>
  <c r="J245" i="1" s="1"/>
  <c r="J246" i="1" s="1"/>
  <c r="J258" i="1" s="1"/>
  <c r="H11" i="1" l="1"/>
  <c r="J11" i="1" s="1"/>
  <c r="H10" i="1"/>
  <c r="J10" i="1" s="1"/>
  <c r="H9" i="1"/>
  <c r="J9" i="1" s="1"/>
  <c r="E9" i="1"/>
  <c r="H8" i="1" l="1"/>
  <c r="J8" i="1" s="1"/>
  <c r="J48" i="1" s="1"/>
  <c r="E7" i="1"/>
  <c r="E8" i="1"/>
  <c r="E48" i="1" l="1"/>
  <c r="J842" i="1" l="1"/>
  <c r="J841" i="1"/>
  <c r="J845" i="1"/>
  <c r="H829" i="1" l="1"/>
  <c r="J829" i="1" s="1"/>
  <c r="E829" i="1"/>
  <c r="J809" i="1"/>
  <c r="J814" i="1"/>
  <c r="J813" i="1"/>
  <c r="E809" i="1"/>
  <c r="J803" i="1"/>
  <c r="H90" i="1"/>
  <c r="J90" i="1" s="1"/>
  <c r="H143" i="1"/>
  <c r="J143" i="1" s="1"/>
  <c r="H142" i="1"/>
  <c r="J142" i="1" s="1"/>
  <c r="C144" i="1"/>
  <c r="H144" i="1" s="1"/>
  <c r="J144" i="1" s="1"/>
  <c r="E142" i="1"/>
  <c r="H135" i="1"/>
  <c r="J135" i="1" s="1"/>
  <c r="C140" i="1"/>
  <c r="E140" i="1" s="1"/>
  <c r="C139" i="1"/>
  <c r="C141" i="1" s="1"/>
  <c r="H141" i="1" s="1"/>
  <c r="J141" i="1" s="1"/>
  <c r="C137" i="1"/>
  <c r="H137" i="1" s="1"/>
  <c r="J137" i="1" s="1"/>
  <c r="C136" i="1"/>
  <c r="E136" i="1" s="1"/>
  <c r="E135" i="1"/>
  <c r="H134" i="1"/>
  <c r="J134" i="1" s="1"/>
  <c r="H133" i="1"/>
  <c r="J133" i="1" s="1"/>
  <c r="E133" i="1"/>
  <c r="H145" i="1"/>
  <c r="J145" i="1" s="1"/>
  <c r="H79" i="1"/>
  <c r="J79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8" i="1"/>
  <c r="J78" i="1" s="1"/>
  <c r="E78" i="1"/>
  <c r="H139" i="1" l="1"/>
  <c r="J139" i="1" s="1"/>
  <c r="H140" i="1"/>
  <c r="J140" i="1" s="1"/>
  <c r="H138" i="1"/>
  <c r="J138" i="1" s="1"/>
  <c r="E137" i="1"/>
  <c r="H136" i="1"/>
  <c r="J136" i="1" s="1"/>
  <c r="E139" i="1"/>
  <c r="E141" i="1"/>
  <c r="E144" i="1"/>
  <c r="E145" i="1"/>
  <c r="E72" i="1" l="1"/>
  <c r="H72" i="1"/>
  <c r="J72" i="1" s="1"/>
  <c r="C65" i="1"/>
  <c r="H66" i="1" s="1"/>
  <c r="J66" i="1" s="1"/>
  <c r="C55" i="1"/>
  <c r="E55" i="1" s="1"/>
  <c r="C822" i="1"/>
  <c r="H827" i="1"/>
  <c r="J827" i="1" s="1"/>
  <c r="E827" i="1"/>
  <c r="E855" i="1"/>
  <c r="H819" i="1"/>
  <c r="J819" i="1" s="1"/>
  <c r="E819" i="1"/>
  <c r="H818" i="1"/>
  <c r="J818" i="1" s="1"/>
  <c r="E818" i="1"/>
  <c r="J837" i="1"/>
  <c r="E837" i="1"/>
  <c r="H847" i="1"/>
  <c r="J847" i="1" s="1"/>
  <c r="H846" i="1"/>
  <c r="J846" i="1" s="1"/>
  <c r="J808" i="1"/>
  <c r="J806" i="1"/>
  <c r="J805" i="1"/>
  <c r="J802" i="1"/>
  <c r="E802" i="1"/>
  <c r="H63" i="1"/>
  <c r="J63" i="1" s="1"/>
  <c r="E63" i="1"/>
  <c r="H820" i="1"/>
  <c r="J820" i="1" s="1"/>
  <c r="E820" i="1"/>
  <c r="E826" i="1"/>
  <c r="H825" i="1"/>
  <c r="J825" i="1" s="1"/>
  <c r="E825" i="1"/>
  <c r="H146" i="1"/>
  <c r="J146" i="1" s="1"/>
  <c r="C57" i="1"/>
  <c r="H58" i="1" s="1"/>
  <c r="J58" i="1" s="1"/>
  <c r="C56" i="1"/>
  <c r="H56" i="1" s="1"/>
  <c r="J56" i="1" s="1"/>
  <c r="E817" i="1"/>
  <c r="H849" i="1"/>
  <c r="J849" i="1" s="1"/>
  <c r="E849" i="1"/>
  <c r="E847" i="1"/>
  <c r="H850" i="1"/>
  <c r="J850" i="1" s="1"/>
  <c r="E850" i="1"/>
  <c r="H848" i="1"/>
  <c r="J848" i="1" s="1"/>
  <c r="E848" i="1"/>
  <c r="E846" i="1"/>
  <c r="J844" i="1"/>
  <c r="J840" i="1"/>
  <c r="J839" i="1"/>
  <c r="E839" i="1"/>
  <c r="H830" i="1"/>
  <c r="J830" i="1" s="1"/>
  <c r="E830" i="1"/>
  <c r="H828" i="1"/>
  <c r="J828" i="1" s="1"/>
  <c r="E828" i="1"/>
  <c r="E821" i="1"/>
  <c r="H75" i="1"/>
  <c r="J75" i="1" s="1"/>
  <c r="E75" i="1"/>
  <c r="H74" i="1"/>
  <c r="J74" i="1" s="1"/>
  <c r="C74" i="1"/>
  <c r="E74" i="1" s="1"/>
  <c r="H73" i="1"/>
  <c r="J73" i="1" s="1"/>
  <c r="C158" i="1"/>
  <c r="H158" i="1" s="1"/>
  <c r="C155" i="1"/>
  <c r="H154" i="1"/>
  <c r="J154" i="1" s="1"/>
  <c r="E154" i="1"/>
  <c r="H62" i="1"/>
  <c r="J62" i="1" s="1"/>
  <c r="H54" i="1"/>
  <c r="J54" i="1" s="1"/>
  <c r="E856" i="1"/>
  <c r="H162" i="1"/>
  <c r="J162" i="1" s="1"/>
  <c r="H160" i="1"/>
  <c r="J160" i="1" s="1"/>
  <c r="H161" i="1"/>
  <c r="J161" i="1" s="1"/>
  <c r="H52" i="1"/>
  <c r="J52" i="1" s="1"/>
  <c r="H53" i="1"/>
  <c r="J53" i="1" s="1"/>
  <c r="C59" i="1"/>
  <c r="C60" i="1"/>
  <c r="H60" i="1" s="1"/>
  <c r="J60" i="1" s="1"/>
  <c r="E162" i="1"/>
  <c r="E160" i="1"/>
  <c r="E52" i="1"/>
  <c r="E54" i="1"/>
  <c r="E62" i="1"/>
  <c r="E854" i="1"/>
  <c r="E857" i="1"/>
  <c r="E64" i="1"/>
  <c r="H147" i="1"/>
  <c r="J147" i="1" s="1"/>
  <c r="H64" i="1"/>
  <c r="J64" i="1" s="1"/>
  <c r="H155" i="1" l="1"/>
  <c r="J155" i="1" s="1"/>
  <c r="H822" i="1"/>
  <c r="J822" i="1" s="1"/>
  <c r="J851" i="1" s="1"/>
  <c r="H59" i="1"/>
  <c r="J59" i="1" s="1"/>
  <c r="C67" i="1"/>
  <c r="H67" i="1" s="1"/>
  <c r="H55" i="1"/>
  <c r="J55" i="1" s="1"/>
  <c r="E158" i="1"/>
  <c r="H61" i="1"/>
  <c r="J61" i="1" s="1"/>
  <c r="E59" i="1"/>
  <c r="E57" i="1"/>
  <c r="E858" i="1"/>
  <c r="E146" i="1"/>
  <c r="H57" i="1"/>
  <c r="J57" i="1" s="1"/>
  <c r="E822" i="1"/>
  <c r="E851" i="1" s="1"/>
  <c r="C147" i="1"/>
  <c r="C149" i="1" s="1"/>
  <c r="H149" i="1" s="1"/>
  <c r="E60" i="1"/>
  <c r="E56" i="1"/>
  <c r="E155" i="1"/>
  <c r="H159" i="1"/>
  <c r="J158" i="1"/>
  <c r="J856" i="1" l="1"/>
  <c r="J854" i="1"/>
  <c r="J857" i="1"/>
  <c r="J855" i="1"/>
  <c r="E165" i="1"/>
  <c r="J159" i="1"/>
  <c r="J165" i="1" s="1"/>
  <c r="C150" i="1"/>
  <c r="J149" i="1"/>
  <c r="E149" i="1"/>
  <c r="E61" i="1"/>
  <c r="E147" i="1"/>
  <c r="H148" i="1"/>
  <c r="J148" i="1" s="1"/>
  <c r="H65" i="1"/>
  <c r="J65" i="1" s="1"/>
  <c r="E65" i="1"/>
  <c r="C151" i="1" l="1"/>
  <c r="E150" i="1"/>
  <c r="H150" i="1"/>
  <c r="J150" i="1" s="1"/>
  <c r="H151" i="1" l="1"/>
  <c r="J151" i="1" s="1"/>
  <c r="J152" i="1" s="1"/>
  <c r="E151" i="1"/>
  <c r="E152" i="1" s="1"/>
  <c r="C68" i="1" l="1"/>
  <c r="J67" i="1"/>
  <c r="E67" i="1"/>
  <c r="H69" i="1" l="1"/>
  <c r="J69" i="1" s="1"/>
  <c r="H68" i="1"/>
  <c r="J68" i="1" s="1"/>
  <c r="E68" i="1"/>
  <c r="J76" i="1" l="1"/>
  <c r="J166" i="1" s="1"/>
  <c r="E69" i="1"/>
  <c r="E76" i="1" s="1"/>
  <c r="E166" i="1" s="1"/>
  <c r="J858" i="1" l="1"/>
  <c r="E860" i="1" l="1"/>
  <c r="I861" i="1" s="1"/>
</calcChain>
</file>

<file path=xl/sharedStrings.xml><?xml version="1.0" encoding="utf-8"?>
<sst xmlns="http://schemas.openxmlformats.org/spreadsheetml/2006/main" count="5106" uniqueCount="283">
  <si>
    <t xml:space="preserve"> </t>
  </si>
  <si>
    <t>РАБОТЫ</t>
  </si>
  <si>
    <t>МАТЕРИАЛЫ</t>
  </si>
  <si>
    <t>Наименование видов работ</t>
  </si>
  <si>
    <t>Ед. изм.</t>
  </si>
  <si>
    <t>К-во</t>
  </si>
  <si>
    <t>Цена, грн.</t>
  </si>
  <si>
    <t>Сумма, грн.</t>
  </si>
  <si>
    <t>Наименование видов материалов</t>
  </si>
  <si>
    <t xml:space="preserve">Ед. изм. </t>
  </si>
  <si>
    <t>шт</t>
  </si>
  <si>
    <t>меш25кг</t>
  </si>
  <si>
    <t>м.п.</t>
  </si>
  <si>
    <t>Всего</t>
  </si>
  <si>
    <t>СТЕНЫ</t>
  </si>
  <si>
    <t>м2</t>
  </si>
  <si>
    <t>Грунтовка СТ-17,Супер 10лит</t>
  </si>
  <si>
    <t>кан10лит</t>
  </si>
  <si>
    <t>меш30кг</t>
  </si>
  <si>
    <t>Уголок перфорированый</t>
  </si>
  <si>
    <t>Шпаклевка, 25 кг НР Финиш</t>
  </si>
  <si>
    <t>Шпаклевка откосов</t>
  </si>
  <si>
    <t>Шпаклевка, 25 кг Мультифиниш</t>
  </si>
  <si>
    <t>Шлифовка откосов</t>
  </si>
  <si>
    <t>Наждачная сетка №120</t>
  </si>
  <si>
    <t xml:space="preserve">Грунтовка откосов </t>
  </si>
  <si>
    <t>л</t>
  </si>
  <si>
    <t>Грунтовка стен  под выготовку</t>
  </si>
  <si>
    <t>Шпаклевка стен</t>
  </si>
  <si>
    <t>Шлифовка стен</t>
  </si>
  <si>
    <t xml:space="preserve">Грунтовка стен </t>
  </si>
  <si>
    <t>Устройство дверных блоков межкомнатных</t>
  </si>
  <si>
    <t xml:space="preserve">Дверной блок межкомнатный </t>
  </si>
  <si>
    <t>Пена монтажная</t>
  </si>
  <si>
    <t>Установка наличника</t>
  </si>
  <si>
    <t>наличник</t>
  </si>
  <si>
    <t>Врезка замков, ручек</t>
  </si>
  <si>
    <t>Фурнитура</t>
  </si>
  <si>
    <t>ПОТОЛКИ</t>
  </si>
  <si>
    <t>шт.</t>
  </si>
  <si>
    <t>Стартовая шпатлевка потолков</t>
  </si>
  <si>
    <t>Шпаклевка потолков</t>
  </si>
  <si>
    <t>Шлифовка потолков</t>
  </si>
  <si>
    <t>Грунтовка потолков</t>
  </si>
  <si>
    <t>Покраска потолка в/эм. Краской</t>
  </si>
  <si>
    <t>ПОЛЫ</t>
  </si>
  <si>
    <t>Грунтовка поверхности пола</t>
  </si>
  <si>
    <t>Смесь нивелирующая CN 69</t>
  </si>
  <si>
    <t>Установка пороговых реек</t>
  </si>
  <si>
    <t>Пороговая рейка</t>
  </si>
  <si>
    <t>Дюбели 6х40</t>
  </si>
  <si>
    <t>Плитка</t>
  </si>
  <si>
    <t>клей СМ 11</t>
  </si>
  <si>
    <t>Крестики 2,5</t>
  </si>
  <si>
    <t>Затирка швов плитки</t>
  </si>
  <si>
    <t>Затирка</t>
  </si>
  <si>
    <t>1кг</t>
  </si>
  <si>
    <t>Клей СМ-11</t>
  </si>
  <si>
    <t>гидроизоляция</t>
  </si>
  <si>
    <t>Всего по ванной</t>
  </si>
  <si>
    <t>Всього</t>
  </si>
  <si>
    <t>ДРУГИЕ РАБОТЫ</t>
  </si>
  <si>
    <t>тн</t>
  </si>
  <si>
    <t>Транспортные расходы</t>
  </si>
  <si>
    <t>аммортизация эл.инструмента</t>
  </si>
  <si>
    <t>Средства защиты расходные</t>
  </si>
  <si>
    <t>инструмент и материалы расходные</t>
  </si>
  <si>
    <t>Всего по квартире</t>
  </si>
  <si>
    <t>Общая стоимость работ и материалов:</t>
  </si>
  <si>
    <t xml:space="preserve">Грунтовка откосов  под выготовку </t>
  </si>
  <si>
    <t xml:space="preserve">Грунтовка поверхности пола </t>
  </si>
  <si>
    <t xml:space="preserve">Затирка швов плитки </t>
  </si>
  <si>
    <t>Покраска откосов</t>
  </si>
  <si>
    <t>Грунтовка СП-17</t>
  </si>
  <si>
    <t>10лит</t>
  </si>
  <si>
    <t>точка</t>
  </si>
  <si>
    <t>Профиль потолочный CD 60/27</t>
  </si>
  <si>
    <t>п.м</t>
  </si>
  <si>
    <t>Профиль направляющий UD 28/27</t>
  </si>
  <si>
    <t>Подвесы прямые</t>
  </si>
  <si>
    <t>Дюбель  6х40</t>
  </si>
  <si>
    <t>м.кв</t>
  </si>
  <si>
    <t>Саморезы по металлу TN 25</t>
  </si>
  <si>
    <t xml:space="preserve">Шуруп с буром 3,5х9,5 </t>
  </si>
  <si>
    <t xml:space="preserve">ГВЛ 2000мм х 1200мм х 12,5мм </t>
  </si>
  <si>
    <t>ИНЖЕНЕРНЫЕ РАБОТЫ</t>
  </si>
  <si>
    <t>дюбель</t>
  </si>
  <si>
    <t>Установка ветилятора</t>
  </si>
  <si>
    <t>вентилятор</t>
  </si>
  <si>
    <t>Установка  светильников</t>
  </si>
  <si>
    <t xml:space="preserve">Светильник </t>
  </si>
  <si>
    <t>Установка  сантехприборов</t>
  </si>
  <si>
    <t>Унитаз з фурнитурой</t>
  </si>
  <si>
    <t xml:space="preserve">Умывальник </t>
  </si>
  <si>
    <t>Установка  смесителей</t>
  </si>
  <si>
    <t>Установка  полотенцесушителя</t>
  </si>
  <si>
    <t>Полотенцесушитель</t>
  </si>
  <si>
    <t>Установка  кранов</t>
  </si>
  <si>
    <t>Кран+ сгон+комплект</t>
  </si>
  <si>
    <t>Установка навесных зеркал</t>
  </si>
  <si>
    <t>Зеркало навесное</t>
  </si>
  <si>
    <t xml:space="preserve">Стартовая штукатурка откосов </t>
  </si>
  <si>
    <t>Штукатурка, 30 кг Ротбанд</t>
  </si>
  <si>
    <t>Пробивка монтажных отверстий в перегородке</t>
  </si>
  <si>
    <t xml:space="preserve">Установка монтажных  коробок </t>
  </si>
  <si>
    <t>коробка Р60</t>
  </si>
  <si>
    <t>Установка  розеток, выключателей</t>
  </si>
  <si>
    <t>Розетка, выключатель</t>
  </si>
  <si>
    <t>Клей для блоков</t>
  </si>
  <si>
    <t>Выравнивание газобетона клеем</t>
  </si>
  <si>
    <t>кг</t>
  </si>
  <si>
    <t>Краска водоэмульсионная Eskaro Akrit 20</t>
  </si>
  <si>
    <t xml:space="preserve">Укладка плитки на пол </t>
  </si>
  <si>
    <t xml:space="preserve">Подрезка плитки, шлифовка </t>
  </si>
  <si>
    <t>Дюбель для утеплителя</t>
  </si>
  <si>
    <t>Устройство защитного слоя по утеплителю</t>
  </si>
  <si>
    <t>Клей СТ83</t>
  </si>
  <si>
    <t>Стеклосетка</t>
  </si>
  <si>
    <t>Клей СТ85</t>
  </si>
  <si>
    <t xml:space="preserve">Установка перфорированых уголков </t>
  </si>
  <si>
    <t>Облицовка стен плиткой</t>
  </si>
  <si>
    <t xml:space="preserve">Отверстия в плитке под фурнитуру </t>
  </si>
  <si>
    <t xml:space="preserve">Устройство штробы </t>
  </si>
  <si>
    <t xml:space="preserve">Заделка штробы </t>
  </si>
  <si>
    <t xml:space="preserve">Вывоз строительного мусора </t>
  </si>
  <si>
    <t xml:space="preserve">Подъем материалов, спуск мусора </t>
  </si>
  <si>
    <t xml:space="preserve">Погрузочно-разгрузочные работы </t>
  </si>
  <si>
    <t xml:space="preserve">Уборка мусора </t>
  </si>
  <si>
    <t>Прокладка проводки</t>
  </si>
  <si>
    <t>кабель антенный</t>
  </si>
  <si>
    <t xml:space="preserve">кабель 3х2,5 </t>
  </si>
  <si>
    <t xml:space="preserve">кабель 3х1,5 </t>
  </si>
  <si>
    <t>Установка-снятие  радиаторов</t>
  </si>
  <si>
    <t>Ванна</t>
  </si>
  <si>
    <t>Смеситель ванна, умывальник, кухня</t>
  </si>
  <si>
    <t>Подключение стиральной , посудомойки, плиты</t>
  </si>
  <si>
    <t>Установка  бойлера</t>
  </si>
  <si>
    <t>Бойлер</t>
  </si>
  <si>
    <t>Комплект трубопровода</t>
  </si>
  <si>
    <t>Прокладка воздуховода</t>
  </si>
  <si>
    <t>Прокладка трубопровода канализации и водопровода</t>
  </si>
  <si>
    <t>Перенос радиатора</t>
  </si>
  <si>
    <t>Выравнивание откосов клеем</t>
  </si>
  <si>
    <t>Стартовая штукатурка стен</t>
  </si>
  <si>
    <t>Клей для обоев</t>
  </si>
  <si>
    <t>упак</t>
  </si>
  <si>
    <t>ГКЛ 3000*1200*12,5</t>
  </si>
  <si>
    <t>Профиль UD27 t0,55</t>
  </si>
  <si>
    <t>Профиль СD60 t0,55</t>
  </si>
  <si>
    <t xml:space="preserve">Поворотный подвес для CD </t>
  </si>
  <si>
    <t>Подвес ухо</t>
  </si>
  <si>
    <t>Подвес крюк</t>
  </si>
  <si>
    <t>Соединитель для спицы</t>
  </si>
  <si>
    <t>Удлинитель профиля</t>
  </si>
  <si>
    <t>Соединитель профиля</t>
  </si>
  <si>
    <t>Саморез LN9,5</t>
  </si>
  <si>
    <t>Дюбель потолочный "Бирбах"</t>
  </si>
  <si>
    <t xml:space="preserve">Шуруп самонарезающий TN25 </t>
  </si>
  <si>
    <t>Дюбель с саморезом 6*40</t>
  </si>
  <si>
    <t>м</t>
  </si>
  <si>
    <t>Шпатлевка "Knauf UNIFLOT"</t>
  </si>
  <si>
    <t>Лента армирующая</t>
  </si>
  <si>
    <t>м/п</t>
  </si>
  <si>
    <t>Сетка шлифовальная</t>
  </si>
  <si>
    <t>Поклейка багета</t>
  </si>
  <si>
    <t>Багет</t>
  </si>
  <si>
    <t>Покраска багета в/эм. Краской</t>
  </si>
  <si>
    <t xml:space="preserve">Грунтовка откосов  потолка под выготовку </t>
  </si>
  <si>
    <t>Стартовая штукатурка откосов потолка</t>
  </si>
  <si>
    <t>Шпаклевка откосов потолка</t>
  </si>
  <si>
    <t>Шлифовка откосов потолка</t>
  </si>
  <si>
    <t>Грунтовка откосов потолка</t>
  </si>
  <si>
    <t>Покраска откосов потолка</t>
  </si>
  <si>
    <t>Устройство проема с перемычкой</t>
  </si>
  <si>
    <t>Перемычка Аэрок</t>
  </si>
  <si>
    <t>кабель интернет</t>
  </si>
  <si>
    <t xml:space="preserve">Монт. Автоматического выключателя </t>
  </si>
  <si>
    <t>Автомат 1/10а</t>
  </si>
  <si>
    <t>Расходный материал</t>
  </si>
  <si>
    <t xml:space="preserve">Штукатурная смесь </t>
  </si>
  <si>
    <t>Клей герметик</t>
  </si>
  <si>
    <t>Стойка душа</t>
  </si>
  <si>
    <t>Шланг для подключения</t>
  </si>
  <si>
    <t>Гарматная 37а</t>
  </si>
  <si>
    <t xml:space="preserve">28 октября 2017 </t>
  </si>
  <si>
    <t>ОБЩЕСТРОИТЕЛЬНЫЕ РАБОТЫ</t>
  </si>
  <si>
    <t>Устройство капитальных перегородок из газоблока</t>
  </si>
  <si>
    <t>Очистка и выранивание газоблока 300мм</t>
  </si>
  <si>
    <t>Минвата 100мм</t>
  </si>
  <si>
    <t>Устройство утепления наружной стены</t>
  </si>
  <si>
    <t>Устройство утепления  стены в спальне</t>
  </si>
  <si>
    <t>Устройство утепления  стены в кухне</t>
  </si>
  <si>
    <t>Демонтаж  эл.щита</t>
  </si>
  <si>
    <t>Очистка и выранивание газоблока 100мм</t>
  </si>
  <si>
    <t>Устройство перегородок из газоблока в детской</t>
  </si>
  <si>
    <t>Устройство перегородок из газоблока в спальне</t>
  </si>
  <si>
    <t>Устройство перегородок из газоблока в санузлах</t>
  </si>
  <si>
    <t>закладка ниши из газоблока в кухне</t>
  </si>
  <si>
    <t>Устройство короба из ГКЛ в санузлах</t>
  </si>
  <si>
    <t>Всего по общестроительным работам</t>
  </si>
  <si>
    <t>ГОСТЕВАЯ-ДЕТСКАЯ</t>
  </si>
  <si>
    <t>Покраска стен</t>
  </si>
  <si>
    <t>Поклейка фотообоев</t>
  </si>
  <si>
    <t>Фотообои</t>
  </si>
  <si>
    <t>Заделка стыков панелей</t>
  </si>
  <si>
    <t>Монтаж потолка ГКЛ на мет. каркасе со звукоизоляц.</t>
  </si>
  <si>
    <t>изоляция</t>
  </si>
  <si>
    <t xml:space="preserve">Прокладка звукоизоляционная </t>
  </si>
  <si>
    <t>Пленка ППЕ 2мм</t>
  </si>
  <si>
    <t xml:space="preserve">Монтаж ниши подсветки из ГКЛ на металлическом каркасе </t>
  </si>
  <si>
    <t xml:space="preserve">Устройство опусков потолка из ГКЛ на металлическом каркасе </t>
  </si>
  <si>
    <t>Устройство закладных из деревянного бруса</t>
  </si>
  <si>
    <t>Брус 70х100</t>
  </si>
  <si>
    <t>Анкер 150мм</t>
  </si>
  <si>
    <t>Устройство декоративного бруса</t>
  </si>
  <si>
    <t>Брус 20х20</t>
  </si>
  <si>
    <t>Дюбель молля с саморезом</t>
  </si>
  <si>
    <t>Устройство самовыравнивающейся стяжки 35мм</t>
  </si>
  <si>
    <t>Укладка фанеры 10мм на клей</t>
  </si>
  <si>
    <t>Фанера 10мм</t>
  </si>
  <si>
    <t>Клей</t>
  </si>
  <si>
    <t>Паркетная доска</t>
  </si>
  <si>
    <t>Укладка паркетной доски на клей</t>
  </si>
  <si>
    <t>Установка плинтуса с покраской</t>
  </si>
  <si>
    <t>Плинтус полиуретановый 100мм</t>
  </si>
  <si>
    <t>Всего по гостевой-детской</t>
  </si>
  <si>
    <t>ГОСТИНАЯ</t>
  </si>
  <si>
    <t>Всего по гостиной</t>
  </si>
  <si>
    <t>КУХНЯ</t>
  </si>
  <si>
    <t>Всего по кухне</t>
  </si>
  <si>
    <t xml:space="preserve">Монтаж короба из ГКЛ на металлическом каркасе </t>
  </si>
  <si>
    <t>Демонтаж стяжки на кухне</t>
  </si>
  <si>
    <t>СПАЛЬНЯ-ГАРДЕРОБ</t>
  </si>
  <si>
    <t>Всего по спальне-гардеробу</t>
  </si>
  <si>
    <t>Монтаж деревянной панели</t>
  </si>
  <si>
    <t>панель</t>
  </si>
  <si>
    <t>Демонтаж стяжки в спальне</t>
  </si>
  <si>
    <t>ПРИХОЖАЯ, КОРИДОР</t>
  </si>
  <si>
    <t>Всего по прихожей, коридору</t>
  </si>
  <si>
    <t>САНУЗЕЛ</t>
  </si>
  <si>
    <t>Всего по санузлу</t>
  </si>
  <si>
    <t>Укладка фольгоизола</t>
  </si>
  <si>
    <t>Фольгоизол</t>
  </si>
  <si>
    <t>Устройство самовыравнивающейся стяжки 40мм</t>
  </si>
  <si>
    <t>Устройство гидроизоляции</t>
  </si>
  <si>
    <t>гидроизоляция CR 65</t>
  </si>
  <si>
    <t>ВАННА</t>
  </si>
  <si>
    <t>Устройство теплого пола</t>
  </si>
  <si>
    <t>Теплый пол</t>
  </si>
  <si>
    <t>Установка регулятора теплого пола</t>
  </si>
  <si>
    <t>Регулятор теплого пола</t>
  </si>
  <si>
    <t>скоба</t>
  </si>
  <si>
    <t>Автомат 1/25а</t>
  </si>
  <si>
    <t xml:space="preserve">Автомат 1/25а  диф. </t>
  </si>
  <si>
    <t>Автомат 1/40а</t>
  </si>
  <si>
    <t>Реле напряжения 40а</t>
  </si>
  <si>
    <t>кабель 4х4</t>
  </si>
  <si>
    <t>Клемник WAGO на 3 соединения до 4 мм2</t>
  </si>
  <si>
    <t>Монтаж распредкоробки</t>
  </si>
  <si>
    <t>Расключение  распредкоробки</t>
  </si>
  <si>
    <t>Распред. Коробка 100х100х50</t>
  </si>
  <si>
    <t>Установка  датчика движения</t>
  </si>
  <si>
    <t>Датчик</t>
  </si>
  <si>
    <t>Установка ЛЭД ленты</t>
  </si>
  <si>
    <t>ЛЭД лента</t>
  </si>
  <si>
    <t>Установка  трансформатора</t>
  </si>
  <si>
    <t>Трансформатор</t>
  </si>
  <si>
    <t>Устройство ниши под эл.щит</t>
  </si>
  <si>
    <t>Установка  эл.щита</t>
  </si>
  <si>
    <t>Эл.щит</t>
  </si>
  <si>
    <t>Установка  инсталяции</t>
  </si>
  <si>
    <t>Душ.кабина</t>
  </si>
  <si>
    <t>Клей /фанері</t>
  </si>
  <si>
    <t>Клей/ПАРКЕТНАЯ</t>
  </si>
  <si>
    <t>Клей/плинтус</t>
  </si>
  <si>
    <t>Плинтус полиуретановый 100-150мм</t>
  </si>
  <si>
    <t>Плитка/кухня</t>
  </si>
  <si>
    <t>Плитка/санузел ст</t>
  </si>
  <si>
    <t>Плитка/санузел пол</t>
  </si>
  <si>
    <t>Плитка/ванна ст</t>
  </si>
  <si>
    <t>Плитка/ванна пол</t>
  </si>
  <si>
    <t>17декабря 2019 г</t>
  </si>
  <si>
    <t>ЖК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</si>
</sst>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грн-2]\ #,##0.00"/>
    <numFmt numFmtId="165" formatCode="[$€-2]\ #,##0.00"/>
    <numFmt numFmtId="166" formatCode="[$-419]General"/>
    <numFmt numFmtId="167" formatCode="[$-419]#,##0.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Arial"/>
      <family val="2"/>
      <charset val="204"/>
    </font>
    <font>
      <sz val="22"/>
      <name val="Arial Cyr"/>
      <charset val="204"/>
    </font>
    <font>
      <sz val="1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sz val="11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" fillId="0" borderId="0"/>
    <xf numFmtId="166" fontId="18" fillId="0" borderId="0" applyBorder="0" applyProtection="0"/>
    <xf numFmtId="0" fontId="22" fillId="0" borderId="0"/>
  </cellStyleXfs>
  <cellXfs count="224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right" vertical="center"/>
    </xf>
    <xf numFmtId="0" fontId="5" fillId="0" borderId="0" xfId="2" applyFont="1" applyFill="1"/>
    <xf numFmtId="0" fontId="7" fillId="0" borderId="0" xfId="2" applyFont="1" applyFill="1"/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165" fontId="6" fillId="0" borderId="4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left" vertical="center" wrapText="1"/>
    </xf>
    <xf numFmtId="4" fontId="7" fillId="0" borderId="5" xfId="2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center"/>
    </xf>
    <xf numFmtId="2" fontId="7" fillId="0" borderId="5" xfId="2" applyNumberFormat="1" applyFont="1" applyFill="1" applyBorder="1" applyAlignment="1">
      <alignment horizontal="right" vertical="center"/>
    </xf>
    <xf numFmtId="2" fontId="7" fillId="0" borderId="5" xfId="2" applyNumberFormat="1" applyFont="1" applyFill="1" applyBorder="1" applyAlignment="1">
      <alignment horizontal="right"/>
    </xf>
    <xf numFmtId="4" fontId="7" fillId="0" borderId="6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 wrapText="1"/>
    </xf>
    <xf numFmtId="4" fontId="6" fillId="0" borderId="5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 wrapText="1"/>
    </xf>
    <xf numFmtId="4" fontId="6" fillId="0" borderId="3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2" fontId="7" fillId="0" borderId="5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12" fillId="0" borderId="0" xfId="2" applyFont="1" applyFill="1"/>
    <xf numFmtId="0" fontId="6" fillId="0" borderId="5" xfId="2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3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right" vertical="center"/>
    </xf>
    <xf numFmtId="4" fontId="8" fillId="0" borderId="5" xfId="2" applyNumberFormat="1" applyFont="1" applyFill="1" applyBorder="1" applyAlignment="1">
      <alignment horizontal="right" vertical="center"/>
    </xf>
    <xf numFmtId="4" fontId="8" fillId="0" borderId="5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left" vertical="center" wrapText="1"/>
    </xf>
    <xf numFmtId="4" fontId="8" fillId="0" borderId="3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left" vertical="center" wrapText="1"/>
    </xf>
    <xf numFmtId="2" fontId="5" fillId="0" borderId="5" xfId="2" applyNumberFormat="1" applyFont="1" applyFill="1" applyBorder="1" applyAlignment="1">
      <alignment horizontal="right"/>
    </xf>
    <xf numFmtId="2" fontId="5" fillId="0" borderId="5" xfId="2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horizontal="right" vertical="center"/>
    </xf>
    <xf numFmtId="4" fontId="12" fillId="0" borderId="5" xfId="2" applyNumberFormat="1" applyFont="1" applyFill="1" applyBorder="1" applyAlignment="1">
      <alignment horizontal="right" vertical="center"/>
    </xf>
    <xf numFmtId="4" fontId="12" fillId="0" borderId="5" xfId="2" applyNumberFormat="1" applyFont="1" applyFill="1" applyBorder="1" applyAlignment="1">
      <alignment horizontal="right" vertical="center" wrapText="1"/>
    </xf>
    <xf numFmtId="0" fontId="12" fillId="0" borderId="5" xfId="2" applyFont="1" applyFill="1" applyBorder="1" applyAlignment="1">
      <alignment horizontal="left" vertical="center" wrapText="1"/>
    </xf>
    <xf numFmtId="4" fontId="12" fillId="0" borderId="6" xfId="2" applyNumberFormat="1" applyFont="1" applyFill="1" applyBorder="1" applyAlignment="1">
      <alignment horizontal="right" vertical="center"/>
    </xf>
    <xf numFmtId="2" fontId="7" fillId="0" borderId="5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5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left" vertical="center" wrapText="1"/>
    </xf>
    <xf numFmtId="2" fontId="5" fillId="0" borderId="7" xfId="2" applyNumberFormat="1" applyFont="1" applyFill="1" applyBorder="1" applyAlignment="1">
      <alignment horizontal="right" vertical="top" wrapText="1"/>
    </xf>
    <xf numFmtId="2" fontId="5" fillId="0" borderId="8" xfId="2" applyNumberFormat="1" applyFont="1" applyFill="1" applyBorder="1" applyAlignment="1">
      <alignment horizontal="right" vertical="top" wrapText="1"/>
    </xf>
    <xf numFmtId="4" fontId="5" fillId="0" borderId="5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right"/>
    </xf>
    <xf numFmtId="0" fontId="5" fillId="0" borderId="5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center" vertical="center"/>
    </xf>
    <xf numFmtId="0" fontId="9" fillId="0" borderId="0" xfId="2" applyFont="1" applyFill="1" applyAlignment="1">
      <alignment wrapText="1"/>
    </xf>
    <xf numFmtId="4" fontId="5" fillId="0" borderId="3" xfId="2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vertical="center" wrapText="1"/>
    </xf>
    <xf numFmtId="4" fontId="5" fillId="0" borderId="5" xfId="2" applyNumberFormat="1" applyFont="1" applyFill="1" applyBorder="1" applyAlignment="1">
      <alignment horizontal="right"/>
    </xf>
    <xf numFmtId="2" fontId="5" fillId="0" borderId="5" xfId="2" applyNumberFormat="1" applyFont="1" applyFill="1" applyBorder="1" applyAlignment="1">
      <alignment horizontal="right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4" fontId="5" fillId="0" borderId="3" xfId="2" applyNumberFormat="1" applyFont="1" applyFill="1" applyBorder="1" applyAlignment="1">
      <alignment horizontal="right"/>
    </xf>
    <xf numFmtId="0" fontId="11" fillId="0" borderId="0" xfId="2" applyFont="1" applyFill="1"/>
    <xf numFmtId="0" fontId="5" fillId="0" borderId="5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2" fontId="5" fillId="0" borderId="5" xfId="2" applyNumberFormat="1" applyFont="1" applyFill="1" applyBorder="1" applyAlignment="1">
      <alignment horizontal="right" vertical="top" wrapText="1"/>
    </xf>
    <xf numFmtId="49" fontId="5" fillId="0" borderId="8" xfId="2" applyNumberFormat="1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right" vertical="top" wrapText="1"/>
    </xf>
    <xf numFmtId="0" fontId="13" fillId="0" borderId="0" xfId="2" applyFont="1" applyFill="1" applyAlignment="1">
      <alignment wrapText="1"/>
    </xf>
    <xf numFmtId="4" fontId="5" fillId="0" borderId="6" xfId="2" applyNumberFormat="1" applyFont="1" applyFill="1" applyBorder="1" applyAlignment="1">
      <alignment horizontal="right" vertical="center"/>
    </xf>
    <xf numFmtId="2" fontId="14" fillId="0" borderId="5" xfId="2" applyNumberFormat="1" applyFont="1" applyFill="1" applyBorder="1" applyAlignment="1">
      <alignment horizontal="right"/>
    </xf>
    <xf numFmtId="2" fontId="5" fillId="0" borderId="3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vertical="top" wrapText="1"/>
    </xf>
    <xf numFmtId="2" fontId="7" fillId="0" borderId="5" xfId="2" applyNumberFormat="1" applyFont="1" applyFill="1" applyBorder="1" applyAlignment="1">
      <alignment horizontal="center"/>
    </xf>
    <xf numFmtId="2" fontId="5" fillId="0" borderId="5" xfId="2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0" fontId="6" fillId="0" borderId="0" xfId="2" applyFont="1" applyFill="1"/>
    <xf numFmtId="0" fontId="10" fillId="0" borderId="0" xfId="2" applyFont="1" applyFill="1" applyAlignment="1">
      <alignment horizontal="right"/>
    </xf>
    <xf numFmtId="2" fontId="5" fillId="2" borderId="5" xfId="0" applyNumberFormat="1" applyFont="1" applyFill="1" applyBorder="1" applyAlignment="1">
      <alignment horizontal="right"/>
    </xf>
    <xf numFmtId="0" fontId="7" fillId="2" borderId="5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9" xfId="2" applyFont="1" applyFill="1" applyBorder="1" applyAlignment="1">
      <alignment horizontal="left"/>
    </xf>
    <xf numFmtId="0" fontId="7" fillId="0" borderId="9" xfId="2" applyFont="1" applyFill="1" applyBorder="1" applyAlignment="1">
      <alignment horizontal="center"/>
    </xf>
    <xf numFmtId="2" fontId="5" fillId="0" borderId="5" xfId="2" applyNumberFormat="1" applyFont="1" applyFill="1" applyBorder="1" applyAlignment="1">
      <alignment vertical="center" wrapText="1"/>
    </xf>
    <xf numFmtId="4" fontId="5" fillId="0" borderId="5" xfId="2" applyNumberFormat="1" applyFont="1" applyFill="1" applyBorder="1" applyAlignment="1">
      <alignment vertical="center" wrapText="1"/>
    </xf>
    <xf numFmtId="4" fontId="5" fillId="0" borderId="3" xfId="2" applyNumberFormat="1" applyFont="1" applyFill="1" applyBorder="1" applyAlignment="1"/>
    <xf numFmtId="0" fontId="14" fillId="0" borderId="8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center" wrapText="1"/>
    </xf>
    <xf numFmtId="2" fontId="9" fillId="0" borderId="8" xfId="2" applyNumberFormat="1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center" wrapText="1"/>
    </xf>
    <xf numFmtId="2" fontId="9" fillId="0" borderId="5" xfId="2" applyNumberFormat="1" applyFont="1" applyFill="1" applyBorder="1" applyAlignment="1">
      <alignment horizontal="left" vertical="center" wrapText="1"/>
    </xf>
    <xf numFmtId="2" fontId="7" fillId="0" borderId="3" xfId="2" applyNumberFormat="1" applyFont="1" applyFill="1" applyBorder="1" applyAlignment="1">
      <alignment horizontal="center"/>
    </xf>
    <xf numFmtId="2" fontId="5" fillId="0" borderId="5" xfId="2" applyNumberFormat="1" applyFont="1" applyFill="1" applyBorder="1" applyAlignment="1">
      <alignment horizontal="left" vertical="center" wrapText="1"/>
    </xf>
    <xf numFmtId="49" fontId="5" fillId="0" borderId="7" xfId="2" applyNumberFormat="1" applyFont="1" applyFill="1" applyBorder="1" applyAlignment="1">
      <alignment vertical="top" wrapText="1"/>
    </xf>
    <xf numFmtId="0" fontId="5" fillId="0" borderId="7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2" fontId="5" fillId="0" borderId="10" xfId="2" applyNumberFormat="1" applyFont="1" applyFill="1" applyBorder="1" applyAlignment="1">
      <alignment horizontal="right" vertical="top" wrapText="1"/>
    </xf>
    <xf numFmtId="0" fontId="5" fillId="0" borderId="0" xfId="2" applyFont="1" applyFill="1" applyAlignment="1">
      <alignment wrapText="1"/>
    </xf>
    <xf numFmtId="49" fontId="5" fillId="0" borderId="8" xfId="2" applyNumberFormat="1" applyFont="1" applyFill="1" applyBorder="1" applyAlignment="1">
      <alignment vertical="top" wrapText="1"/>
    </xf>
    <xf numFmtId="0" fontId="6" fillId="0" borderId="0" xfId="2" applyFont="1" applyFill="1" applyAlignment="1">
      <alignment wrapText="1"/>
    </xf>
    <xf numFmtId="0" fontId="5" fillId="0" borderId="5" xfId="2" applyFont="1" applyFill="1" applyBorder="1" applyAlignment="1">
      <alignment horizontal="left" vertical="top"/>
    </xf>
    <xf numFmtId="2" fontId="5" fillId="0" borderId="5" xfId="2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2" borderId="8" xfId="2" applyNumberFormat="1" applyFont="1" applyFill="1" applyBorder="1" applyAlignment="1">
      <alignment vertical="center"/>
    </xf>
    <xf numFmtId="0" fontId="7" fillId="2" borderId="5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/>
    </xf>
    <xf numFmtId="4" fontId="7" fillId="2" borderId="5" xfId="2" applyNumberFormat="1" applyFont="1" applyFill="1" applyBorder="1" applyAlignment="1">
      <alignment horizontal="right" vertical="center"/>
    </xf>
    <xf numFmtId="4" fontId="7" fillId="2" borderId="3" xfId="2" applyNumberFormat="1" applyFont="1" applyFill="1" applyBorder="1" applyAlignment="1">
      <alignment horizontal="right" vertical="center"/>
    </xf>
    <xf numFmtId="0" fontId="7" fillId="2" borderId="5" xfId="2" applyFont="1" applyFill="1" applyBorder="1" applyAlignment="1">
      <alignment vertical="center" wrapText="1"/>
    </xf>
    <xf numFmtId="2" fontId="7" fillId="2" borderId="5" xfId="2" applyNumberFormat="1" applyFont="1" applyFill="1" applyBorder="1" applyAlignment="1">
      <alignment horizontal="right" vertical="center" wrapText="1"/>
    </xf>
    <xf numFmtId="4" fontId="7" fillId="2" borderId="5" xfId="2" applyNumberFormat="1" applyFont="1" applyFill="1" applyBorder="1" applyAlignment="1">
      <alignment horizontal="right" vertical="center" wrapText="1"/>
    </xf>
    <xf numFmtId="4" fontId="7" fillId="2" borderId="3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2" applyFont="1" applyFill="1" applyAlignment="1">
      <alignment vertical="center"/>
    </xf>
    <xf numFmtId="4" fontId="5" fillId="0" borderId="3" xfId="2" applyNumberFormat="1" applyFont="1" applyFill="1" applyBorder="1" applyAlignment="1">
      <alignment horizontal="right" vertical="center" wrapText="1"/>
    </xf>
    <xf numFmtId="166" fontId="5" fillId="3" borderId="5" xfId="3" applyFont="1" applyFill="1" applyBorder="1" applyAlignment="1">
      <alignment horizontal="left" vertical="center" wrapText="1"/>
    </xf>
    <xf numFmtId="167" fontId="5" fillId="3" borderId="5" xfId="2" applyNumberFormat="1" applyFont="1" applyFill="1" applyBorder="1" applyAlignment="1">
      <alignment horizontal="center" vertical="center" shrinkToFit="1"/>
    </xf>
    <xf numFmtId="4" fontId="5" fillId="3" borderId="5" xfId="3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5" xfId="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166" fontId="5" fillId="0" borderId="5" xfId="3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vertical="center" wrapText="1"/>
    </xf>
    <xf numFmtId="0" fontId="20" fillId="0" borderId="0" xfId="2" applyFont="1" applyFill="1" applyAlignment="1">
      <alignment vertical="center"/>
    </xf>
    <xf numFmtId="4" fontId="20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167" fontId="14" fillId="0" borderId="5" xfId="2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2" fontId="5" fillId="4" borderId="5" xfId="2" applyNumberFormat="1" applyFont="1" applyFill="1" applyBorder="1" applyAlignment="1">
      <alignment horizontal="right" vertical="center"/>
    </xf>
    <xf numFmtId="2" fontId="5" fillId="4" borderId="5" xfId="2" applyNumberFormat="1" applyFont="1" applyFill="1" applyBorder="1" applyAlignment="1">
      <alignment horizontal="right" vertical="center" wrapText="1"/>
    </xf>
    <xf numFmtId="4" fontId="5" fillId="4" borderId="5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wrapText="1"/>
    </xf>
    <xf numFmtId="2" fontId="7" fillId="4" borderId="5" xfId="2" applyNumberFormat="1" applyFont="1" applyFill="1" applyBorder="1" applyAlignment="1">
      <alignment horizontal="right" vertical="center" wrapText="1"/>
    </xf>
    <xf numFmtId="2" fontId="5" fillId="4" borderId="5" xfId="2" applyNumberFormat="1" applyFont="1" applyFill="1" applyBorder="1" applyAlignment="1">
      <alignment horizontal="center" vertical="center"/>
    </xf>
    <xf numFmtId="2" fontId="7" fillId="4" borderId="5" xfId="2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vertical="center"/>
    </xf>
    <xf numFmtId="0" fontId="5" fillId="3" borderId="5" xfId="4" applyFont="1" applyFill="1" applyBorder="1" applyAlignment="1">
      <alignment vertical="center" wrapText="1"/>
    </xf>
    <xf numFmtId="2" fontId="7" fillId="4" borderId="5" xfId="2" applyNumberFormat="1" applyFont="1" applyFill="1" applyBorder="1" applyAlignment="1">
      <alignment horizontal="right"/>
    </xf>
    <xf numFmtId="4" fontId="20" fillId="0" borderId="0" xfId="0" applyNumberFormat="1" applyFont="1" applyFill="1" applyAlignment="1">
      <alignment vertical="center"/>
    </xf>
    <xf numFmtId="0" fontId="2" fillId="0" borderId="0" xfId="2" applyFont="1" applyFill="1" applyAlignment="1">
      <alignment horizontal="center"/>
    </xf>
    <xf numFmtId="0" fontId="2" fillId="0" borderId="15" xfId="2" applyFont="1" applyFill="1" applyBorder="1" applyAlignment="1">
      <alignment horizontal="center"/>
    </xf>
    <xf numFmtId="0" fontId="2" fillId="0" borderId="0" xfId="2" applyFont="1" applyFill="1" applyAlignment="1">
      <alignment horizontal="center" wrapText="1"/>
    </xf>
    <xf numFmtId="0" fontId="2" fillId="0" borderId="15" xfId="2" applyFont="1" applyFill="1" applyBorder="1" applyAlignment="1">
      <alignment horizontal="center" wrapText="1"/>
    </xf>
    <xf numFmtId="0" fontId="6" fillId="0" borderId="16" xfId="2" applyFont="1" applyFill="1" applyBorder="1" applyAlignment="1">
      <alignment horizontal="right" vertical="center" wrapText="1"/>
    </xf>
    <xf numFmtId="0" fontId="6" fillId="0" borderId="17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4" fontId="15" fillId="0" borderId="13" xfId="2" applyNumberFormat="1" applyFont="1" applyFill="1" applyBorder="1" applyAlignment="1">
      <alignment horizontal="center"/>
    </xf>
    <xf numFmtId="4" fontId="15" fillId="0" borderId="14" xfId="2" applyNumberFormat="1" applyFont="1" applyFill="1" applyBorder="1" applyAlignment="1">
      <alignment horizontal="center"/>
    </xf>
    <xf numFmtId="4" fontId="15" fillId="0" borderId="0" xfId="2" applyNumberFormat="1" applyFont="1" applyFill="1" applyAlignment="1">
      <alignment horizontal="center"/>
    </xf>
    <xf numFmtId="4" fontId="15" fillId="0" borderId="15" xfId="2" applyNumberFormat="1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</cellXfs>
  <cellStyles count="5">
    <cellStyle name="Excel Built-in Normal" xfId="3"/>
    <cellStyle name="Normal_Copy of Pricing Form 010207 (version 1)" xfId="1"/>
    <cellStyle name="Обычный" xfId="0" builtinId="0"/>
    <cellStyle name="Обычный 2" xfId="2"/>
    <cellStyle name="Обычный 9" xfId="4"/>
  </cellStyles>
  <dxfs count="66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1028700</xdr:colOff>
      <xdr:row>0</xdr:row>
      <xdr:rowOff>0</xdr:rowOff>
    </xdr:to>
    <xdr:pic>
      <xdr:nvPicPr>
        <xdr:cNvPr id="1118" name="Picture 1" descr="Logo Denz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0"/>
          <a:ext cx="539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1028700</xdr:colOff>
      <xdr:row>0</xdr:row>
      <xdr:rowOff>0</xdr:rowOff>
    </xdr:to>
    <xdr:pic>
      <xdr:nvPicPr>
        <xdr:cNvPr id="2" name="Picture 1" descr="Logo Denz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539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M862"/>
  <sheetViews>
    <sheetView tabSelected="1" zoomScale="85" zoomScaleNormal="85" zoomScaleSheetLayoutView="75" workbookViewId="0">
      <selection activeCell="A2" sqref="A2:J2"/>
    </sheetView>
  </sheetViews>
  <sheetFormatPr defaultColWidth="8.85546875" defaultRowHeight="14.25" outlineLevelRow="1" x14ac:dyDescent="0.2"/>
  <cols>
    <col min="1" max="1" width="53.7109375" style="69" customWidth="1"/>
    <col min="2" max="2" width="6.85546875" style="70" customWidth="1"/>
    <col min="3" max="3" width="10.42578125" style="70" bestFit="1" customWidth="1"/>
    <col min="4" max="4" width="10" style="71" customWidth="1"/>
    <col min="5" max="5" width="16" style="71" customWidth="1"/>
    <col min="6" max="6" width="42.140625" style="72" customWidth="1"/>
    <col min="7" max="7" width="10" style="70" customWidth="1"/>
    <col min="8" max="8" width="10.7109375" style="70" customWidth="1"/>
    <col min="9" max="9" width="10.28515625" style="70" customWidth="1"/>
    <col min="10" max="10" width="14.7109375" style="71" customWidth="1"/>
    <col min="11" max="16384" width="8.85546875" style="9"/>
  </cols>
  <sheetData>
    <row r="1" spans="1:10" s="1" customFormat="1" ht="22.5" customHeight="1" x14ac:dyDescent="0.35">
      <c r="A1" s="204"/>
      <c r="B1" s="204"/>
      <c r="C1" s="204"/>
      <c r="D1" s="204"/>
      <c r="E1" s="204"/>
      <c r="F1" s="204"/>
      <c r="G1" s="204"/>
      <c r="H1" s="204"/>
      <c r="I1" s="204"/>
      <c r="J1" s="205"/>
    </row>
    <row r="2" spans="1:10" s="2" customFormat="1" ht="18" customHeight="1" x14ac:dyDescent="0.35">
      <c r="A2" s="206" t="s">
        <v>282</v>
      </c>
      <c r="B2" s="206"/>
      <c r="C2" s="206"/>
      <c r="D2" s="206"/>
      <c r="E2" s="206"/>
      <c r="F2" s="206"/>
      <c r="G2" s="206"/>
      <c r="H2" s="206"/>
      <c r="I2" s="206"/>
      <c r="J2" s="207"/>
    </row>
    <row r="3" spans="1:10" s="8" customFormat="1" ht="18" customHeight="1" thickBot="1" x14ac:dyDescent="0.25">
      <c r="A3" s="3"/>
      <c r="B3" s="4"/>
      <c r="C3" s="4"/>
      <c r="D3" s="4"/>
      <c r="E3" s="5"/>
      <c r="F3" s="6"/>
      <c r="G3" s="7" t="s">
        <v>0</v>
      </c>
      <c r="H3" s="7"/>
      <c r="I3" s="208" t="s">
        <v>281</v>
      </c>
      <c r="J3" s="209"/>
    </row>
    <row r="4" spans="1:10" ht="15.75" customHeight="1" thickBot="1" x14ac:dyDescent="0.25">
      <c r="A4" s="210" t="s">
        <v>1</v>
      </c>
      <c r="B4" s="211"/>
      <c r="C4" s="211"/>
      <c r="D4" s="211"/>
      <c r="E4" s="212"/>
      <c r="F4" s="210" t="s">
        <v>2</v>
      </c>
      <c r="G4" s="211"/>
      <c r="H4" s="211"/>
      <c r="I4" s="211"/>
      <c r="J4" s="212"/>
    </row>
    <row r="5" spans="1:10" ht="48.75" customHeight="1" thickBo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1" t="s">
        <v>9</v>
      </c>
      <c r="H5" s="11" t="s">
        <v>5</v>
      </c>
      <c r="I5" s="11" t="s">
        <v>6</v>
      </c>
      <c r="J5" s="14" t="s">
        <v>7</v>
      </c>
    </row>
    <row r="6" spans="1:10" ht="20.25" customHeight="1" x14ac:dyDescent="0.25">
      <c r="A6" s="15"/>
      <c r="B6" s="16"/>
      <c r="C6" s="17"/>
      <c r="D6" s="213" t="s">
        <v>185</v>
      </c>
      <c r="E6" s="213"/>
      <c r="F6" s="213"/>
      <c r="G6" s="16"/>
      <c r="H6" s="17"/>
      <c r="I6" s="17"/>
      <c r="J6" s="18"/>
    </row>
    <row r="7" spans="1:10" ht="14.25" customHeight="1" x14ac:dyDescent="0.2">
      <c r="A7" s="32" t="s">
        <v>187</v>
      </c>
      <c r="B7" s="33" t="s">
        <v>15</v>
      </c>
      <c r="C7" s="28">
        <v>1.96</v>
      </c>
      <c r="D7" s="28">
        <v>120</v>
      </c>
      <c r="E7" s="28">
        <f>C7*D7</f>
        <v>235.2</v>
      </c>
      <c r="F7" s="32"/>
      <c r="G7" s="33"/>
      <c r="H7" s="28"/>
      <c r="I7" s="28"/>
      <c r="J7" s="80"/>
    </row>
    <row r="8" spans="1:10" ht="14.25" customHeight="1" x14ac:dyDescent="0.2">
      <c r="A8" s="32" t="s">
        <v>186</v>
      </c>
      <c r="B8" s="33" t="s">
        <v>15</v>
      </c>
      <c r="C8" s="28">
        <v>1.96</v>
      </c>
      <c r="D8" s="28">
        <v>200</v>
      </c>
      <c r="E8" s="28">
        <f>C8*D8</f>
        <v>392</v>
      </c>
      <c r="F8" s="32" t="s">
        <v>108</v>
      </c>
      <c r="G8" s="33" t="s">
        <v>10</v>
      </c>
      <c r="H8" s="56">
        <f>C8*6/25</f>
        <v>0.47039999999999998</v>
      </c>
      <c r="I8" s="28">
        <v>65</v>
      </c>
      <c r="J8" s="80">
        <f>H8*I8</f>
        <v>30.576000000000001</v>
      </c>
    </row>
    <row r="9" spans="1:10" ht="14.25" customHeight="1" x14ac:dyDescent="0.2">
      <c r="A9" s="106" t="s">
        <v>189</v>
      </c>
      <c r="B9" s="107" t="s">
        <v>15</v>
      </c>
      <c r="C9" s="24">
        <v>1.96</v>
      </c>
      <c r="D9" s="108">
        <v>80</v>
      </c>
      <c r="E9" s="108">
        <f>C9*D9</f>
        <v>156.80000000000001</v>
      </c>
      <c r="F9" s="147" t="s">
        <v>188</v>
      </c>
      <c r="G9" s="148" t="s">
        <v>15</v>
      </c>
      <c r="H9" s="149">
        <f>C9*28/25</f>
        <v>2.1951999999999998</v>
      </c>
      <c r="I9" s="144">
        <v>258.33</v>
      </c>
      <c r="J9" s="150">
        <f t="shared" ref="J9:J14" si="0">H9*I9</f>
        <v>567.08601599999997</v>
      </c>
    </row>
    <row r="10" spans="1:10" s="8" customFormat="1" ht="15" x14ac:dyDescent="0.2">
      <c r="A10" s="122"/>
      <c r="B10" s="123"/>
      <c r="C10" s="124"/>
      <c r="D10" s="124"/>
      <c r="E10" s="124"/>
      <c r="F10" s="147" t="s">
        <v>116</v>
      </c>
      <c r="G10" s="148" t="s">
        <v>11</v>
      </c>
      <c r="H10" s="20">
        <f>C9*6/25</f>
        <v>0.47039999999999998</v>
      </c>
      <c r="I10" s="20">
        <v>132</v>
      </c>
      <c r="J10" s="154">
        <f t="shared" si="0"/>
        <v>62.092799999999997</v>
      </c>
    </row>
    <row r="11" spans="1:10" s="8" customFormat="1" ht="15" x14ac:dyDescent="0.2">
      <c r="A11" s="122"/>
      <c r="B11" s="123"/>
      <c r="C11" s="124"/>
      <c r="D11" s="124"/>
      <c r="E11" s="124"/>
      <c r="F11" s="147" t="s">
        <v>114</v>
      </c>
      <c r="G11" s="126" t="s">
        <v>39</v>
      </c>
      <c r="H11" s="63">
        <f>8*C9</f>
        <v>15.68</v>
      </c>
      <c r="I11" s="127">
        <v>1.99</v>
      </c>
      <c r="J11" s="99">
        <f t="shared" si="0"/>
        <v>31.203199999999999</v>
      </c>
    </row>
    <row r="12" spans="1:10" s="8" customFormat="1" x14ac:dyDescent="0.2">
      <c r="A12" s="151" t="s">
        <v>115</v>
      </c>
      <c r="B12" s="148" t="s">
        <v>15</v>
      </c>
      <c r="C12" s="23">
        <f>C9</f>
        <v>1.96</v>
      </c>
      <c r="D12" s="152">
        <v>170</v>
      </c>
      <c r="E12" s="153">
        <f>C12*D12</f>
        <v>333.2</v>
      </c>
      <c r="F12" s="147" t="s">
        <v>116</v>
      </c>
      <c r="G12" s="148" t="s">
        <v>11</v>
      </c>
      <c r="H12" s="20">
        <f>C12*6/25</f>
        <v>0.47039999999999998</v>
      </c>
      <c r="I12" s="20">
        <v>132</v>
      </c>
      <c r="J12" s="154">
        <f t="shared" si="0"/>
        <v>62.092799999999997</v>
      </c>
    </row>
    <row r="13" spans="1:10" s="79" customFormat="1" ht="12.75" customHeight="1" x14ac:dyDescent="0.2">
      <c r="A13" s="122"/>
      <c r="B13" s="123"/>
      <c r="C13" s="124"/>
      <c r="D13" s="124"/>
      <c r="E13" s="124"/>
      <c r="F13" s="147" t="s">
        <v>117</v>
      </c>
      <c r="G13" s="126" t="s">
        <v>12</v>
      </c>
      <c r="H13" s="63">
        <f>C12*1.2</f>
        <v>2.3519999999999999</v>
      </c>
      <c r="I13" s="127">
        <v>15</v>
      </c>
      <c r="J13" s="99">
        <f t="shared" si="0"/>
        <v>35.28</v>
      </c>
    </row>
    <row r="14" spans="1:10" ht="13.5" customHeight="1" x14ac:dyDescent="0.2">
      <c r="A14" s="122"/>
      <c r="B14" s="123"/>
      <c r="C14" s="124"/>
      <c r="D14" s="124"/>
      <c r="E14" s="124"/>
      <c r="F14" s="147" t="s">
        <v>118</v>
      </c>
      <c r="G14" s="148" t="s">
        <v>11</v>
      </c>
      <c r="H14" s="20">
        <f>C12*6/25</f>
        <v>0.47039999999999998</v>
      </c>
      <c r="I14" s="20">
        <v>180.6</v>
      </c>
      <c r="J14" s="99">
        <f t="shared" si="0"/>
        <v>84.954239999999999</v>
      </c>
    </row>
    <row r="15" spans="1:10" ht="14.25" customHeight="1" x14ac:dyDescent="0.2">
      <c r="A15" s="106" t="s">
        <v>190</v>
      </c>
      <c r="B15" s="107" t="s">
        <v>15</v>
      </c>
      <c r="C15" s="24">
        <v>6</v>
      </c>
      <c r="D15" s="108">
        <v>80</v>
      </c>
      <c r="E15" s="108">
        <f>C15*D15</f>
        <v>480</v>
      </c>
      <c r="F15" s="147" t="s">
        <v>188</v>
      </c>
      <c r="G15" s="148" t="s">
        <v>15</v>
      </c>
      <c r="H15" s="149">
        <f>C15*28/25</f>
        <v>6.72</v>
      </c>
      <c r="I15" s="144">
        <v>258.33</v>
      </c>
      <c r="J15" s="150">
        <f t="shared" ref="J15:J20" si="1">H15*I15</f>
        <v>1735.9775999999999</v>
      </c>
    </row>
    <row r="16" spans="1:10" s="8" customFormat="1" ht="15" x14ac:dyDescent="0.2">
      <c r="A16" s="122"/>
      <c r="B16" s="123"/>
      <c r="C16" s="124"/>
      <c r="D16" s="124"/>
      <c r="E16" s="124"/>
      <c r="F16" s="147" t="s">
        <v>116</v>
      </c>
      <c r="G16" s="148" t="s">
        <v>11</v>
      </c>
      <c r="H16" s="20">
        <f>C15*6/25</f>
        <v>1.44</v>
      </c>
      <c r="I16" s="20">
        <v>132</v>
      </c>
      <c r="J16" s="154">
        <f t="shared" si="1"/>
        <v>190.07999999999998</v>
      </c>
    </row>
    <row r="17" spans="1:10" s="8" customFormat="1" ht="15" x14ac:dyDescent="0.2">
      <c r="A17" s="122"/>
      <c r="B17" s="123"/>
      <c r="C17" s="124"/>
      <c r="D17" s="124"/>
      <c r="E17" s="124"/>
      <c r="F17" s="147" t="s">
        <v>114</v>
      </c>
      <c r="G17" s="126" t="s">
        <v>39</v>
      </c>
      <c r="H17" s="63">
        <f>8*C15</f>
        <v>48</v>
      </c>
      <c r="I17" s="127">
        <v>1.99</v>
      </c>
      <c r="J17" s="99">
        <f t="shared" si="1"/>
        <v>95.52</v>
      </c>
    </row>
    <row r="18" spans="1:10" s="8" customFormat="1" x14ac:dyDescent="0.2">
      <c r="A18" s="151" t="s">
        <v>115</v>
      </c>
      <c r="B18" s="148" t="s">
        <v>15</v>
      </c>
      <c r="C18" s="23">
        <f>C15</f>
        <v>6</v>
      </c>
      <c r="D18" s="152">
        <v>170</v>
      </c>
      <c r="E18" s="153">
        <f>C18*D18</f>
        <v>1020</v>
      </c>
      <c r="F18" s="147" t="s">
        <v>116</v>
      </c>
      <c r="G18" s="148" t="s">
        <v>11</v>
      </c>
      <c r="H18" s="20">
        <f>C18*6/25</f>
        <v>1.44</v>
      </c>
      <c r="I18" s="20">
        <v>132</v>
      </c>
      <c r="J18" s="154">
        <f t="shared" si="1"/>
        <v>190.07999999999998</v>
      </c>
    </row>
    <row r="19" spans="1:10" s="79" customFormat="1" ht="12.75" customHeight="1" x14ac:dyDescent="0.2">
      <c r="A19" s="122"/>
      <c r="B19" s="123"/>
      <c r="C19" s="124"/>
      <c r="D19" s="124"/>
      <c r="E19" s="124"/>
      <c r="F19" s="147" t="s">
        <v>117</v>
      </c>
      <c r="G19" s="126" t="s">
        <v>12</v>
      </c>
      <c r="H19" s="63">
        <f>C18*1.2</f>
        <v>7.1999999999999993</v>
      </c>
      <c r="I19" s="127">
        <v>15</v>
      </c>
      <c r="J19" s="99">
        <f t="shared" si="1"/>
        <v>107.99999999999999</v>
      </c>
    </row>
    <row r="20" spans="1:10" ht="13.5" customHeight="1" x14ac:dyDescent="0.2">
      <c r="A20" s="122"/>
      <c r="B20" s="123"/>
      <c r="C20" s="124"/>
      <c r="D20" s="124"/>
      <c r="E20" s="124"/>
      <c r="F20" s="147" t="s">
        <v>118</v>
      </c>
      <c r="G20" s="148" t="s">
        <v>11</v>
      </c>
      <c r="H20" s="20">
        <f>C18*6/25</f>
        <v>1.44</v>
      </c>
      <c r="I20" s="20">
        <v>180.6</v>
      </c>
      <c r="J20" s="99">
        <f t="shared" si="1"/>
        <v>260.06399999999996</v>
      </c>
    </row>
    <row r="21" spans="1:10" ht="14.25" customHeight="1" x14ac:dyDescent="0.2">
      <c r="A21" s="106" t="s">
        <v>191</v>
      </c>
      <c r="B21" s="107" t="s">
        <v>15</v>
      </c>
      <c r="C21" s="24">
        <v>3.59</v>
      </c>
      <c r="D21" s="108">
        <v>80</v>
      </c>
      <c r="E21" s="108">
        <f>C21*D21</f>
        <v>287.2</v>
      </c>
      <c r="F21" s="147" t="s">
        <v>188</v>
      </c>
      <c r="G21" s="148" t="s">
        <v>15</v>
      </c>
      <c r="H21" s="149">
        <f>C21*28/25</f>
        <v>4.0207999999999995</v>
      </c>
      <c r="I21" s="144">
        <v>258.33</v>
      </c>
      <c r="J21" s="150">
        <f t="shared" ref="J21:J26" si="2">H21*I21</f>
        <v>1038.6932639999998</v>
      </c>
    </row>
    <row r="22" spans="1:10" s="8" customFormat="1" ht="15" x14ac:dyDescent="0.2">
      <c r="A22" s="122"/>
      <c r="B22" s="123"/>
      <c r="C22" s="124"/>
      <c r="D22" s="124"/>
      <c r="E22" s="124"/>
      <c r="F22" s="147" t="s">
        <v>116</v>
      </c>
      <c r="G22" s="148" t="s">
        <v>11</v>
      </c>
      <c r="H22" s="20">
        <f>C21*6/25</f>
        <v>0.86159999999999992</v>
      </c>
      <c r="I22" s="20">
        <v>132</v>
      </c>
      <c r="J22" s="154">
        <f t="shared" si="2"/>
        <v>113.73119999999999</v>
      </c>
    </row>
    <row r="23" spans="1:10" s="8" customFormat="1" ht="15" x14ac:dyDescent="0.2">
      <c r="A23" s="122"/>
      <c r="B23" s="123"/>
      <c r="C23" s="124"/>
      <c r="D23" s="124"/>
      <c r="E23" s="124"/>
      <c r="F23" s="147" t="s">
        <v>114</v>
      </c>
      <c r="G23" s="126" t="s">
        <v>39</v>
      </c>
      <c r="H23" s="63">
        <f>8*C21</f>
        <v>28.72</v>
      </c>
      <c r="I23" s="127">
        <v>1.99</v>
      </c>
      <c r="J23" s="99">
        <f t="shared" si="2"/>
        <v>57.152799999999999</v>
      </c>
    </row>
    <row r="24" spans="1:10" s="8" customFormat="1" x14ac:dyDescent="0.2">
      <c r="A24" s="151" t="s">
        <v>115</v>
      </c>
      <c r="B24" s="148" t="s">
        <v>15</v>
      </c>
      <c r="C24" s="23">
        <f>C21</f>
        <v>3.59</v>
      </c>
      <c r="D24" s="152">
        <v>170</v>
      </c>
      <c r="E24" s="153">
        <f>C24*D24</f>
        <v>610.29999999999995</v>
      </c>
      <c r="F24" s="147" t="s">
        <v>116</v>
      </c>
      <c r="G24" s="148" t="s">
        <v>11</v>
      </c>
      <c r="H24" s="20">
        <f>C24*6/25</f>
        <v>0.86159999999999992</v>
      </c>
      <c r="I24" s="20">
        <v>132</v>
      </c>
      <c r="J24" s="154">
        <f t="shared" si="2"/>
        <v>113.73119999999999</v>
      </c>
    </row>
    <row r="25" spans="1:10" s="79" customFormat="1" ht="12.75" customHeight="1" x14ac:dyDescent="0.2">
      <c r="A25" s="122"/>
      <c r="B25" s="123"/>
      <c r="C25" s="124"/>
      <c r="D25" s="124"/>
      <c r="E25" s="124"/>
      <c r="F25" s="147" t="s">
        <v>117</v>
      </c>
      <c r="G25" s="126" t="s">
        <v>12</v>
      </c>
      <c r="H25" s="63">
        <f>C24*1.2</f>
        <v>4.3079999999999998</v>
      </c>
      <c r="I25" s="127">
        <v>15</v>
      </c>
      <c r="J25" s="99">
        <f t="shared" si="2"/>
        <v>64.62</v>
      </c>
    </row>
    <row r="26" spans="1:10" ht="13.5" customHeight="1" x14ac:dyDescent="0.2">
      <c r="A26" s="122"/>
      <c r="B26" s="123"/>
      <c r="C26" s="124"/>
      <c r="D26" s="124"/>
      <c r="E26" s="124"/>
      <c r="F26" s="147" t="s">
        <v>118</v>
      </c>
      <c r="G26" s="148" t="s">
        <v>11</v>
      </c>
      <c r="H26" s="20">
        <f>C24*6/25</f>
        <v>0.86159999999999992</v>
      </c>
      <c r="I26" s="20">
        <v>180.6</v>
      </c>
      <c r="J26" s="99">
        <f t="shared" si="2"/>
        <v>155.60495999999998</v>
      </c>
    </row>
    <row r="27" spans="1:10" ht="14.25" customHeight="1" x14ac:dyDescent="0.2">
      <c r="A27" s="32" t="s">
        <v>231</v>
      </c>
      <c r="B27" s="33" t="s">
        <v>15</v>
      </c>
      <c r="C27" s="28">
        <v>1.5</v>
      </c>
      <c r="D27" s="28">
        <v>70</v>
      </c>
      <c r="E27" s="28">
        <f t="shared" ref="E27:E40" si="3">C27*D27</f>
        <v>105</v>
      </c>
      <c r="F27" s="32"/>
      <c r="G27" s="33"/>
      <c r="H27" s="56"/>
      <c r="I27" s="28"/>
      <c r="J27" s="80"/>
    </row>
    <row r="28" spans="1:10" ht="14.25" customHeight="1" x14ac:dyDescent="0.2">
      <c r="A28" s="32" t="s">
        <v>236</v>
      </c>
      <c r="B28" s="33" t="s">
        <v>15</v>
      </c>
      <c r="C28" s="28">
        <v>4.6399999999999997</v>
      </c>
      <c r="D28" s="28">
        <v>70</v>
      </c>
      <c r="E28" s="28">
        <f t="shared" si="3"/>
        <v>324.79999999999995</v>
      </c>
      <c r="F28" s="32"/>
      <c r="G28" s="33"/>
      <c r="H28" s="56"/>
      <c r="I28" s="28"/>
      <c r="J28" s="80"/>
    </row>
    <row r="29" spans="1:10" ht="14.25" customHeight="1" x14ac:dyDescent="0.2">
      <c r="A29" s="32" t="s">
        <v>192</v>
      </c>
      <c r="B29" s="33" t="s">
        <v>75</v>
      </c>
      <c r="C29" s="28">
        <v>1</v>
      </c>
      <c r="D29" s="28">
        <v>110</v>
      </c>
      <c r="E29" s="28">
        <f t="shared" si="3"/>
        <v>110</v>
      </c>
      <c r="F29" s="37"/>
      <c r="G29" s="31"/>
      <c r="H29" s="56"/>
      <c r="I29" s="55"/>
      <c r="J29" s="80"/>
    </row>
    <row r="30" spans="1:10" ht="14.25" customHeight="1" x14ac:dyDescent="0.2">
      <c r="A30" s="32" t="s">
        <v>193</v>
      </c>
      <c r="B30" s="33" t="s">
        <v>15</v>
      </c>
      <c r="C30" s="28">
        <v>4.3499999999999996</v>
      </c>
      <c r="D30" s="28">
        <v>70</v>
      </c>
      <c r="E30" s="28">
        <f t="shared" si="3"/>
        <v>304.5</v>
      </c>
      <c r="F30" s="32"/>
      <c r="G30" s="33"/>
      <c r="H30" s="28"/>
      <c r="I30" s="28"/>
      <c r="J30" s="80"/>
    </row>
    <row r="31" spans="1:10" ht="14.25" customHeight="1" x14ac:dyDescent="0.2">
      <c r="A31" s="32" t="s">
        <v>194</v>
      </c>
      <c r="B31" s="33" t="s">
        <v>15</v>
      </c>
      <c r="C31" s="28">
        <v>4.3499999999999996</v>
      </c>
      <c r="D31" s="28">
        <v>120</v>
      </c>
      <c r="E31" s="28">
        <f t="shared" si="3"/>
        <v>522</v>
      </c>
      <c r="F31" s="32" t="s">
        <v>108</v>
      </c>
      <c r="G31" s="33" t="s">
        <v>10</v>
      </c>
      <c r="H31" s="56">
        <f>C31*6/25</f>
        <v>1.0439999999999998</v>
      </c>
      <c r="I31" s="28">
        <v>65</v>
      </c>
      <c r="J31" s="80">
        <f>H31*I31</f>
        <v>67.859999999999985</v>
      </c>
    </row>
    <row r="32" spans="1:10" s="8" customFormat="1" ht="14.25" customHeight="1" x14ac:dyDescent="0.2">
      <c r="A32" s="87" t="s">
        <v>173</v>
      </c>
      <c r="B32" s="33" t="s">
        <v>15</v>
      </c>
      <c r="C32" s="56">
        <v>1.89</v>
      </c>
      <c r="D32" s="83">
        <v>150</v>
      </c>
      <c r="E32" s="84">
        <f t="shared" si="3"/>
        <v>283.5</v>
      </c>
      <c r="F32" s="32" t="s">
        <v>174</v>
      </c>
      <c r="G32" s="33" t="s">
        <v>10</v>
      </c>
      <c r="H32" s="56">
        <v>1</v>
      </c>
      <c r="I32" s="28">
        <v>302.39999999999998</v>
      </c>
      <c r="J32" s="85">
        <f>H32*I32</f>
        <v>302.39999999999998</v>
      </c>
    </row>
    <row r="33" spans="1:10" ht="14.25" customHeight="1" x14ac:dyDescent="0.2">
      <c r="A33" s="32" t="s">
        <v>193</v>
      </c>
      <c r="B33" s="33" t="s">
        <v>15</v>
      </c>
      <c r="C33" s="28">
        <v>16.600000000000001</v>
      </c>
      <c r="D33" s="28">
        <v>70</v>
      </c>
      <c r="E33" s="28">
        <f t="shared" si="3"/>
        <v>1162</v>
      </c>
      <c r="F33" s="32"/>
      <c r="G33" s="33"/>
      <c r="H33" s="28"/>
      <c r="I33" s="28"/>
      <c r="J33" s="80"/>
    </row>
    <row r="34" spans="1:10" ht="14.25" customHeight="1" x14ac:dyDescent="0.2">
      <c r="A34" s="32" t="s">
        <v>195</v>
      </c>
      <c r="B34" s="33" t="s">
        <v>15</v>
      </c>
      <c r="C34" s="28">
        <v>16.600000000000001</v>
      </c>
      <c r="D34" s="28">
        <v>120</v>
      </c>
      <c r="E34" s="28">
        <f t="shared" si="3"/>
        <v>1992.0000000000002</v>
      </c>
      <c r="F34" s="32" t="s">
        <v>108</v>
      </c>
      <c r="G34" s="33" t="s">
        <v>10</v>
      </c>
      <c r="H34" s="56">
        <f>C34*6/25</f>
        <v>3.9840000000000004</v>
      </c>
      <c r="I34" s="28">
        <v>65</v>
      </c>
      <c r="J34" s="80">
        <f>H34*I34</f>
        <v>258.96000000000004</v>
      </c>
    </row>
    <row r="35" spans="1:10" s="8" customFormat="1" ht="14.25" customHeight="1" x14ac:dyDescent="0.2">
      <c r="A35" s="87" t="s">
        <v>173</v>
      </c>
      <c r="B35" s="33" t="s">
        <v>15</v>
      </c>
      <c r="C35" s="56">
        <v>1.89</v>
      </c>
      <c r="D35" s="83">
        <v>150</v>
      </c>
      <c r="E35" s="84">
        <f t="shared" si="3"/>
        <v>283.5</v>
      </c>
      <c r="F35" s="32" t="s">
        <v>174</v>
      </c>
      <c r="G35" s="33" t="s">
        <v>10</v>
      </c>
      <c r="H35" s="56">
        <v>1</v>
      </c>
      <c r="I35" s="28">
        <v>302.39999999999998</v>
      </c>
      <c r="J35" s="85">
        <f>H35*I35</f>
        <v>302.39999999999998</v>
      </c>
    </row>
    <row r="36" spans="1:10" ht="14.25" customHeight="1" x14ac:dyDescent="0.2">
      <c r="A36" s="32" t="s">
        <v>193</v>
      </c>
      <c r="B36" s="33" t="s">
        <v>15</v>
      </c>
      <c r="C36" s="28">
        <v>19.25</v>
      </c>
      <c r="D36" s="28">
        <v>70</v>
      </c>
      <c r="E36" s="28">
        <f t="shared" si="3"/>
        <v>1347.5</v>
      </c>
      <c r="F36" s="32"/>
      <c r="G36" s="33"/>
      <c r="H36" s="28"/>
      <c r="I36" s="28"/>
      <c r="J36" s="80"/>
    </row>
    <row r="37" spans="1:10" ht="14.25" customHeight="1" x14ac:dyDescent="0.2">
      <c r="A37" s="32" t="s">
        <v>196</v>
      </c>
      <c r="B37" s="33" t="s">
        <v>15</v>
      </c>
      <c r="C37" s="28">
        <v>19.25</v>
      </c>
      <c r="D37" s="28">
        <v>120</v>
      </c>
      <c r="E37" s="28">
        <f t="shared" si="3"/>
        <v>2310</v>
      </c>
      <c r="F37" s="32" t="s">
        <v>108</v>
      </c>
      <c r="G37" s="33" t="s">
        <v>10</v>
      </c>
      <c r="H37" s="56">
        <f>C37*6/25</f>
        <v>4.62</v>
      </c>
      <c r="I37" s="28">
        <v>65</v>
      </c>
      <c r="J37" s="80">
        <f>H37*I37</f>
        <v>300.3</v>
      </c>
    </row>
    <row r="38" spans="1:10" s="8" customFormat="1" ht="14.25" customHeight="1" x14ac:dyDescent="0.2">
      <c r="A38" s="87" t="s">
        <v>173</v>
      </c>
      <c r="B38" s="33" t="s">
        <v>15</v>
      </c>
      <c r="C38" s="56">
        <v>3.36</v>
      </c>
      <c r="D38" s="83">
        <v>150</v>
      </c>
      <c r="E38" s="84">
        <f t="shared" si="3"/>
        <v>504</v>
      </c>
      <c r="F38" s="32" t="s">
        <v>174</v>
      </c>
      <c r="G38" s="33" t="s">
        <v>10</v>
      </c>
      <c r="H38" s="56">
        <v>2</v>
      </c>
      <c r="I38" s="28">
        <v>302.39999999999998</v>
      </c>
      <c r="J38" s="85">
        <f>H38*I38</f>
        <v>604.79999999999995</v>
      </c>
    </row>
    <row r="39" spans="1:10" ht="14.25" customHeight="1" x14ac:dyDescent="0.2">
      <c r="A39" s="32" t="s">
        <v>193</v>
      </c>
      <c r="B39" s="33" t="s">
        <v>15</v>
      </c>
      <c r="C39" s="28">
        <v>0.56999999999999995</v>
      </c>
      <c r="D39" s="28">
        <v>70</v>
      </c>
      <c r="E39" s="28">
        <f t="shared" si="3"/>
        <v>39.9</v>
      </c>
      <c r="F39" s="32"/>
      <c r="G39" s="33"/>
      <c r="H39" s="28"/>
      <c r="I39" s="28"/>
      <c r="J39" s="80"/>
    </row>
    <row r="40" spans="1:10" ht="14.25" customHeight="1" x14ac:dyDescent="0.2">
      <c r="A40" s="32" t="s">
        <v>197</v>
      </c>
      <c r="B40" s="33" t="s">
        <v>15</v>
      </c>
      <c r="C40" s="28">
        <v>0.56999999999999995</v>
      </c>
      <c r="D40" s="28">
        <v>120</v>
      </c>
      <c r="E40" s="28">
        <f t="shared" si="3"/>
        <v>68.399999999999991</v>
      </c>
      <c r="F40" s="32" t="s">
        <v>108</v>
      </c>
      <c r="G40" s="33" t="s">
        <v>10</v>
      </c>
      <c r="H40" s="56">
        <f>C40*6/25</f>
        <v>0.1368</v>
      </c>
      <c r="I40" s="28">
        <v>65</v>
      </c>
      <c r="J40" s="80">
        <f>H40*I40</f>
        <v>8.8919999999999995</v>
      </c>
    </row>
    <row r="41" spans="1:10" s="134" customFormat="1" ht="12.75" customHeight="1" x14ac:dyDescent="0.2">
      <c r="A41" s="130" t="s">
        <v>198</v>
      </c>
      <c r="B41" s="131" t="s">
        <v>15</v>
      </c>
      <c r="C41" s="73">
        <v>8.26</v>
      </c>
      <c r="D41" s="73">
        <v>140</v>
      </c>
      <c r="E41" s="73">
        <f>D41*C41</f>
        <v>1156.3999999999999</v>
      </c>
      <c r="F41" s="132" t="s">
        <v>76</v>
      </c>
      <c r="G41" s="132" t="s">
        <v>77</v>
      </c>
      <c r="H41" s="28">
        <f>C41*3.6</f>
        <v>29.736000000000001</v>
      </c>
      <c r="I41" s="133">
        <v>18.04</v>
      </c>
      <c r="J41" s="82">
        <f t="shared" ref="J41:J47" si="4">H41*I41</f>
        <v>536.43744000000004</v>
      </c>
    </row>
    <row r="42" spans="1:10" s="136" customFormat="1" ht="12.75" customHeight="1" x14ac:dyDescent="0.25">
      <c r="A42" s="135"/>
      <c r="B42" s="88"/>
      <c r="C42" s="74"/>
      <c r="D42" s="74"/>
      <c r="E42" s="74"/>
      <c r="F42" s="89" t="s">
        <v>78</v>
      </c>
      <c r="G42" s="89" t="s">
        <v>77</v>
      </c>
      <c r="H42" s="28">
        <f>C41*2.8</f>
        <v>23.127999999999997</v>
      </c>
      <c r="I42" s="90">
        <v>11.64</v>
      </c>
      <c r="J42" s="82">
        <f t="shared" si="4"/>
        <v>269.20991999999995</v>
      </c>
    </row>
    <row r="43" spans="1:10" s="134" customFormat="1" ht="12.75" customHeight="1" x14ac:dyDescent="0.2">
      <c r="A43" s="91"/>
      <c r="B43" s="88"/>
      <c r="C43" s="74"/>
      <c r="D43" s="74"/>
      <c r="E43" s="74"/>
      <c r="F43" s="89" t="s">
        <v>79</v>
      </c>
      <c r="G43" s="89" t="s">
        <v>39</v>
      </c>
      <c r="H43" s="28">
        <f>C41*2.8</f>
        <v>23.127999999999997</v>
      </c>
      <c r="I43" s="90">
        <v>2.7</v>
      </c>
      <c r="J43" s="82">
        <f t="shared" si="4"/>
        <v>62.445599999999992</v>
      </c>
    </row>
    <row r="44" spans="1:10" s="134" customFormat="1" ht="12.75" customHeight="1" x14ac:dyDescent="0.2">
      <c r="A44" s="91"/>
      <c r="B44" s="88"/>
      <c r="C44" s="74"/>
      <c r="D44" s="74"/>
      <c r="E44" s="74"/>
      <c r="F44" s="89" t="s">
        <v>80</v>
      </c>
      <c r="G44" s="89" t="s">
        <v>39</v>
      </c>
      <c r="H44" s="28">
        <f>C41*3.8</f>
        <v>31.387999999999998</v>
      </c>
      <c r="I44" s="90">
        <v>0.27</v>
      </c>
      <c r="J44" s="82">
        <f t="shared" si="4"/>
        <v>8.4747599999999998</v>
      </c>
    </row>
    <row r="45" spans="1:10" s="134" customFormat="1" ht="12.75" customHeight="1" x14ac:dyDescent="0.2">
      <c r="A45" s="88"/>
      <c r="B45" s="88"/>
      <c r="C45" s="92"/>
      <c r="D45" s="92"/>
      <c r="E45" s="92"/>
      <c r="F45" s="89" t="s">
        <v>84</v>
      </c>
      <c r="G45" s="89" t="s">
        <v>81</v>
      </c>
      <c r="H45" s="28">
        <f>C41*1.2</f>
        <v>9.911999999999999</v>
      </c>
      <c r="I45" s="90">
        <v>38</v>
      </c>
      <c r="J45" s="82">
        <f t="shared" si="4"/>
        <v>376.65599999999995</v>
      </c>
    </row>
    <row r="46" spans="1:10" s="134" customFormat="1" ht="12.75" customHeight="1" x14ac:dyDescent="0.2">
      <c r="A46" s="88"/>
      <c r="B46" s="88"/>
      <c r="C46" s="92"/>
      <c r="D46" s="92"/>
      <c r="E46" s="92"/>
      <c r="F46" s="137" t="s">
        <v>82</v>
      </c>
      <c r="G46" s="89" t="s">
        <v>39</v>
      </c>
      <c r="H46" s="28">
        <f>C41*34</f>
        <v>280.83999999999997</v>
      </c>
      <c r="I46" s="90">
        <v>0.19</v>
      </c>
      <c r="J46" s="82">
        <f t="shared" si="4"/>
        <v>53.359599999999993</v>
      </c>
    </row>
    <row r="47" spans="1:10" s="134" customFormat="1" ht="12.75" customHeight="1" x14ac:dyDescent="0.2">
      <c r="A47" s="88"/>
      <c r="B47" s="88"/>
      <c r="C47" s="92"/>
      <c r="D47" s="92"/>
      <c r="E47" s="92"/>
      <c r="F47" s="89" t="s">
        <v>83</v>
      </c>
      <c r="G47" s="89" t="s">
        <v>39</v>
      </c>
      <c r="H47" s="28">
        <f>C41*4.3</f>
        <v>35.518000000000001</v>
      </c>
      <c r="I47" s="90">
        <v>0.12</v>
      </c>
      <c r="J47" s="82">
        <f t="shared" si="4"/>
        <v>4.2621599999999997</v>
      </c>
    </row>
    <row r="48" spans="1:10" s="40" customFormat="1" ht="17.25" customHeight="1" x14ac:dyDescent="0.25">
      <c r="A48" s="44" t="s">
        <v>199</v>
      </c>
      <c r="B48" s="45"/>
      <c r="C48" s="46"/>
      <c r="D48" s="47"/>
      <c r="E48" s="46">
        <f>SUM(E7:E47)</f>
        <v>14028.199999999999</v>
      </c>
      <c r="F48" s="48" t="s">
        <v>13</v>
      </c>
      <c r="G48" s="45"/>
      <c r="H48" s="46"/>
      <c r="I48" s="46"/>
      <c r="J48" s="49">
        <f>SUM(J7:J47)</f>
        <v>8152.997559999998</v>
      </c>
    </row>
    <row r="49" spans="1:10" s="40" customFormat="1" ht="17.25" customHeight="1" thickBot="1" x14ac:dyDescent="0.3">
      <c r="A49" s="50"/>
      <c r="B49" s="51"/>
      <c r="C49" s="52"/>
      <c r="D49" s="53"/>
      <c r="E49" s="52"/>
      <c r="F49" s="54"/>
      <c r="G49" s="51"/>
      <c r="H49" s="52"/>
      <c r="I49" s="52"/>
      <c r="J49" s="52"/>
    </row>
    <row r="50" spans="1:10" ht="20.25" customHeight="1" x14ac:dyDescent="0.25">
      <c r="A50" s="15"/>
      <c r="B50" s="16"/>
      <c r="C50" s="17"/>
      <c r="D50" s="213" t="s">
        <v>200</v>
      </c>
      <c r="E50" s="213"/>
      <c r="F50" s="213"/>
      <c r="G50" s="16"/>
      <c r="H50" s="17"/>
      <c r="I50" s="17"/>
      <c r="J50" s="18"/>
    </row>
    <row r="51" spans="1:10" ht="14.25" customHeight="1" x14ac:dyDescent="0.2">
      <c r="A51" s="214" t="s">
        <v>14</v>
      </c>
      <c r="B51" s="215"/>
      <c r="C51" s="215"/>
      <c r="D51" s="215"/>
      <c r="E51" s="215"/>
      <c r="F51" s="215"/>
      <c r="G51" s="215"/>
      <c r="H51" s="215"/>
      <c r="I51" s="215"/>
      <c r="J51" s="216"/>
    </row>
    <row r="52" spans="1:10" ht="14.25" customHeight="1" x14ac:dyDescent="0.2">
      <c r="A52" s="32" t="s">
        <v>119</v>
      </c>
      <c r="B52" s="33" t="s">
        <v>12</v>
      </c>
      <c r="C52" s="28">
        <v>21.38</v>
      </c>
      <c r="D52" s="28">
        <v>20</v>
      </c>
      <c r="E52" s="28">
        <f>C52*D52</f>
        <v>427.59999999999997</v>
      </c>
      <c r="F52" s="32" t="s">
        <v>19</v>
      </c>
      <c r="G52" s="33" t="s">
        <v>12</v>
      </c>
      <c r="H52" s="28">
        <f>C52*1.2</f>
        <v>25.655999999999999</v>
      </c>
      <c r="I52" s="28">
        <v>5.63</v>
      </c>
      <c r="J52" s="80">
        <f t="shared" ref="J52:J64" si="5">H52*I52</f>
        <v>144.44327999999999</v>
      </c>
    </row>
    <row r="53" spans="1:10" ht="14.25" customHeight="1" x14ac:dyDescent="0.2">
      <c r="A53" s="32"/>
      <c r="B53" s="33"/>
      <c r="C53" s="28"/>
      <c r="D53" s="83"/>
      <c r="E53" s="84"/>
      <c r="F53" s="32" t="s">
        <v>20</v>
      </c>
      <c r="G53" s="33" t="s">
        <v>11</v>
      </c>
      <c r="H53" s="56">
        <f>C52*0.2/25</f>
        <v>0.17104</v>
      </c>
      <c r="I53" s="83">
        <v>108</v>
      </c>
      <c r="J53" s="82">
        <f t="shared" si="5"/>
        <v>18.47232</v>
      </c>
    </row>
    <row r="54" spans="1:10" ht="14.25" customHeight="1" x14ac:dyDescent="0.2">
      <c r="A54" s="32" t="s">
        <v>69</v>
      </c>
      <c r="B54" s="33" t="s">
        <v>12</v>
      </c>
      <c r="C54" s="28">
        <v>21.38</v>
      </c>
      <c r="D54" s="28">
        <v>7</v>
      </c>
      <c r="E54" s="28">
        <f>C54*D54</f>
        <v>149.66</v>
      </c>
      <c r="F54" s="37" t="s">
        <v>73</v>
      </c>
      <c r="G54" s="31" t="s">
        <v>74</v>
      </c>
      <c r="H54" s="56">
        <f>C54*0.05/10</f>
        <v>0.1069</v>
      </c>
      <c r="I54" s="55">
        <v>402</v>
      </c>
      <c r="J54" s="80">
        <f>H54*I54</f>
        <v>42.973799999999997</v>
      </c>
    </row>
    <row r="55" spans="1:10" s="79" customFormat="1" ht="14.25" customHeight="1" x14ac:dyDescent="0.2">
      <c r="A55" s="87" t="s">
        <v>142</v>
      </c>
      <c r="B55" s="33" t="s">
        <v>12</v>
      </c>
      <c r="C55" s="28">
        <f>C54</f>
        <v>21.38</v>
      </c>
      <c r="D55" s="28">
        <v>45</v>
      </c>
      <c r="E55" s="28">
        <f>C55*D55</f>
        <v>962.09999999999991</v>
      </c>
      <c r="F55" s="32" t="s">
        <v>108</v>
      </c>
      <c r="G55" s="33" t="s">
        <v>10</v>
      </c>
      <c r="H55" s="56">
        <f>C55*6/25</f>
        <v>5.1311999999999998</v>
      </c>
      <c r="I55" s="28">
        <v>65</v>
      </c>
      <c r="J55" s="80">
        <f>H55*I55</f>
        <v>333.52799999999996</v>
      </c>
    </row>
    <row r="56" spans="1:10" s="86" customFormat="1" ht="14.25" customHeight="1" x14ac:dyDescent="0.2">
      <c r="A56" s="87" t="s">
        <v>101</v>
      </c>
      <c r="B56" s="33" t="s">
        <v>12</v>
      </c>
      <c r="C56" s="56">
        <f>C54</f>
        <v>21.38</v>
      </c>
      <c r="D56" s="83">
        <v>40</v>
      </c>
      <c r="E56" s="84">
        <f>C56*D56</f>
        <v>855.19999999999993</v>
      </c>
      <c r="F56" s="32" t="s">
        <v>102</v>
      </c>
      <c r="G56" s="33" t="s">
        <v>18</v>
      </c>
      <c r="H56" s="56">
        <f>C56*5/30</f>
        <v>3.563333333333333</v>
      </c>
      <c r="I56" s="83">
        <v>130</v>
      </c>
      <c r="J56" s="82">
        <f>H56*I56</f>
        <v>463.23333333333329</v>
      </c>
    </row>
    <row r="57" spans="1:10" ht="14.25" customHeight="1" x14ac:dyDescent="0.2">
      <c r="A57" s="32" t="s">
        <v>21</v>
      </c>
      <c r="B57" s="33" t="s">
        <v>12</v>
      </c>
      <c r="C57" s="28">
        <f>C54</f>
        <v>21.38</v>
      </c>
      <c r="D57" s="83">
        <v>45</v>
      </c>
      <c r="E57" s="84">
        <f>C57*D57</f>
        <v>962.09999999999991</v>
      </c>
      <c r="F57" s="32" t="s">
        <v>20</v>
      </c>
      <c r="G57" s="33" t="s">
        <v>11</v>
      </c>
      <c r="H57" s="56">
        <f>C57*0.8/25</f>
        <v>0.68415999999999999</v>
      </c>
      <c r="I57" s="83">
        <v>108</v>
      </c>
      <c r="J57" s="82">
        <f t="shared" si="5"/>
        <v>73.889279999999999</v>
      </c>
    </row>
    <row r="58" spans="1:10" ht="14.25" customHeight="1" x14ac:dyDescent="0.2">
      <c r="A58" s="32"/>
      <c r="B58" s="33"/>
      <c r="C58" s="28"/>
      <c r="D58" s="83"/>
      <c r="E58" s="84"/>
      <c r="F58" s="32" t="s">
        <v>22</v>
      </c>
      <c r="G58" s="33" t="s">
        <v>11</v>
      </c>
      <c r="H58" s="56">
        <f>C57*0.8/25</f>
        <v>0.68415999999999999</v>
      </c>
      <c r="I58" s="83">
        <v>183.45</v>
      </c>
      <c r="J58" s="82">
        <f t="shared" si="5"/>
        <v>125.50915199999999</v>
      </c>
    </row>
    <row r="59" spans="1:10" ht="14.25" customHeight="1" x14ac:dyDescent="0.2">
      <c r="A59" s="32" t="s">
        <v>23</v>
      </c>
      <c r="B59" s="33" t="s">
        <v>12</v>
      </c>
      <c r="C59" s="28">
        <f>C54</f>
        <v>21.38</v>
      </c>
      <c r="D59" s="83">
        <v>20</v>
      </c>
      <c r="E59" s="84">
        <f t="shared" ref="E59:E64" si="6">C59*D59</f>
        <v>427.59999999999997</v>
      </c>
      <c r="F59" s="32" t="s">
        <v>24</v>
      </c>
      <c r="G59" s="177" t="s">
        <v>12</v>
      </c>
      <c r="H59" s="178">
        <f>C59*0.15</f>
        <v>3.2069999999999999</v>
      </c>
      <c r="I59" s="168">
        <v>14</v>
      </c>
      <c r="J59" s="85">
        <f t="shared" si="5"/>
        <v>44.897999999999996</v>
      </c>
    </row>
    <row r="60" spans="1:10" ht="14.25" customHeight="1" x14ac:dyDescent="0.2">
      <c r="A60" s="32" t="s">
        <v>25</v>
      </c>
      <c r="B60" s="33" t="s">
        <v>12</v>
      </c>
      <c r="C60" s="28">
        <f>C54</f>
        <v>21.38</v>
      </c>
      <c r="D60" s="28">
        <v>6</v>
      </c>
      <c r="E60" s="28">
        <f t="shared" si="6"/>
        <v>128.28</v>
      </c>
      <c r="F60" s="37" t="s">
        <v>16</v>
      </c>
      <c r="G60" s="31" t="s">
        <v>17</v>
      </c>
      <c r="H60" s="56">
        <f>C60*0.1/10</f>
        <v>0.21379999999999999</v>
      </c>
      <c r="I60" s="55">
        <v>235.68</v>
      </c>
      <c r="J60" s="80">
        <f t="shared" si="5"/>
        <v>50.388384000000002</v>
      </c>
    </row>
    <row r="61" spans="1:10" s="79" customFormat="1" ht="14.25" customHeight="1" x14ac:dyDescent="0.2">
      <c r="A61" s="87" t="s">
        <v>72</v>
      </c>
      <c r="B61" s="33" t="s">
        <v>12</v>
      </c>
      <c r="C61" s="28">
        <v>21.38</v>
      </c>
      <c r="D61" s="28">
        <v>30</v>
      </c>
      <c r="E61" s="28">
        <f t="shared" si="6"/>
        <v>641.4</v>
      </c>
      <c r="F61" s="32" t="s">
        <v>111</v>
      </c>
      <c r="G61" s="33" t="s">
        <v>26</v>
      </c>
      <c r="H61" s="28">
        <f>C61*0.15</f>
        <v>3.2069999999999999</v>
      </c>
      <c r="I61" s="28">
        <v>296.74</v>
      </c>
      <c r="J61" s="80">
        <f t="shared" si="5"/>
        <v>951.64517999999998</v>
      </c>
    </row>
    <row r="62" spans="1:10" s="86" customFormat="1" ht="14.25" customHeight="1" x14ac:dyDescent="0.2">
      <c r="A62" s="32" t="s">
        <v>27</v>
      </c>
      <c r="B62" s="33" t="s">
        <v>15</v>
      </c>
      <c r="C62" s="56">
        <v>47.41</v>
      </c>
      <c r="D62" s="83">
        <v>10</v>
      </c>
      <c r="E62" s="84">
        <f t="shared" si="6"/>
        <v>474.09999999999997</v>
      </c>
      <c r="F62" s="37" t="s">
        <v>73</v>
      </c>
      <c r="G62" s="31" t="s">
        <v>74</v>
      </c>
      <c r="H62" s="56">
        <f>C62*0.25/10</f>
        <v>1.1852499999999999</v>
      </c>
      <c r="I62" s="55">
        <v>402</v>
      </c>
      <c r="J62" s="80">
        <f t="shared" si="5"/>
        <v>476.47049999999996</v>
      </c>
    </row>
    <row r="63" spans="1:10" s="79" customFormat="1" ht="14.25" customHeight="1" x14ac:dyDescent="0.2">
      <c r="A63" s="87" t="s">
        <v>109</v>
      </c>
      <c r="B63" s="33" t="s">
        <v>15</v>
      </c>
      <c r="C63" s="28">
        <v>47.41</v>
      </c>
      <c r="D63" s="28">
        <v>45</v>
      </c>
      <c r="E63" s="28">
        <f>C63*D63</f>
        <v>2133.4499999999998</v>
      </c>
      <c r="F63" s="32" t="s">
        <v>108</v>
      </c>
      <c r="G63" s="33" t="s">
        <v>10</v>
      </c>
      <c r="H63" s="56">
        <f>C63*12.5/25</f>
        <v>23.704999999999998</v>
      </c>
      <c r="I63" s="28">
        <v>65</v>
      </c>
      <c r="J63" s="80">
        <f>H63*I63</f>
        <v>1540.8249999999998</v>
      </c>
    </row>
    <row r="64" spans="1:10" s="86" customFormat="1" ht="14.25" customHeight="1" x14ac:dyDescent="0.2">
      <c r="A64" s="87" t="s">
        <v>143</v>
      </c>
      <c r="B64" s="33" t="s">
        <v>15</v>
      </c>
      <c r="C64" s="56">
        <v>47.41</v>
      </c>
      <c r="D64" s="83">
        <v>50</v>
      </c>
      <c r="E64" s="84">
        <f t="shared" si="6"/>
        <v>2370.5</v>
      </c>
      <c r="F64" s="32" t="s">
        <v>102</v>
      </c>
      <c r="G64" s="33" t="s">
        <v>18</v>
      </c>
      <c r="H64" s="56">
        <f>C64*10/30</f>
        <v>15.803333333333333</v>
      </c>
      <c r="I64" s="83">
        <v>130</v>
      </c>
      <c r="J64" s="82">
        <f t="shared" si="5"/>
        <v>2054.4333333333334</v>
      </c>
    </row>
    <row r="65" spans="1:351" s="79" customFormat="1" ht="14.25" customHeight="1" x14ac:dyDescent="0.2">
      <c r="A65" s="87" t="s">
        <v>28</v>
      </c>
      <c r="B65" s="33" t="s">
        <v>15</v>
      </c>
      <c r="C65" s="56">
        <f>C64</f>
        <v>47.41</v>
      </c>
      <c r="D65" s="83">
        <v>55</v>
      </c>
      <c r="E65" s="84">
        <f>C65*D65</f>
        <v>2607.5499999999997</v>
      </c>
      <c r="F65" s="32" t="s">
        <v>20</v>
      </c>
      <c r="G65" s="33" t="s">
        <v>11</v>
      </c>
      <c r="H65" s="56">
        <f>C65*1.2/25</f>
        <v>2.2756799999999999</v>
      </c>
      <c r="I65" s="83">
        <v>108</v>
      </c>
      <c r="J65" s="82">
        <f t="shared" ref="J65:J69" si="7">H65*I65</f>
        <v>245.77343999999999</v>
      </c>
    </row>
    <row r="66" spans="1:351" ht="14.25" customHeight="1" x14ac:dyDescent="0.2">
      <c r="A66" s="32"/>
      <c r="B66" s="33"/>
      <c r="C66" s="28"/>
      <c r="D66" s="83"/>
      <c r="E66" s="84"/>
      <c r="F66" s="32" t="s">
        <v>22</v>
      </c>
      <c r="G66" s="33" t="s">
        <v>11</v>
      </c>
      <c r="H66" s="56">
        <f>C65*0.8/25</f>
        <v>1.5171199999999998</v>
      </c>
      <c r="I66" s="83">
        <v>183.45</v>
      </c>
      <c r="J66" s="82">
        <f t="shared" si="7"/>
        <v>278.31566399999997</v>
      </c>
    </row>
    <row r="67" spans="1:351" s="86" customFormat="1" ht="14.25" customHeight="1" x14ac:dyDescent="0.2">
      <c r="A67" s="87" t="s">
        <v>29</v>
      </c>
      <c r="B67" s="33" t="s">
        <v>15</v>
      </c>
      <c r="C67" s="56">
        <f>C65</f>
        <v>47.41</v>
      </c>
      <c r="D67" s="83">
        <v>20</v>
      </c>
      <c r="E67" s="84">
        <f>C67*D67</f>
        <v>948.19999999999993</v>
      </c>
      <c r="F67" s="32" t="s">
        <v>24</v>
      </c>
      <c r="G67" s="177" t="s">
        <v>12</v>
      </c>
      <c r="H67" s="178">
        <f>C67*0.15</f>
        <v>7.1114999999999995</v>
      </c>
      <c r="I67" s="168">
        <v>14</v>
      </c>
      <c r="J67" s="85">
        <f t="shared" si="7"/>
        <v>99.560999999999993</v>
      </c>
    </row>
    <row r="68" spans="1:351" ht="14.25" customHeight="1" x14ac:dyDescent="0.2">
      <c r="A68" s="87" t="s">
        <v>30</v>
      </c>
      <c r="B68" s="33" t="s">
        <v>15</v>
      </c>
      <c r="C68" s="28">
        <f>C67</f>
        <v>47.41</v>
      </c>
      <c r="D68" s="83">
        <v>8</v>
      </c>
      <c r="E68" s="84">
        <f>C68*D68</f>
        <v>379.28</v>
      </c>
      <c r="F68" s="37" t="s">
        <v>16</v>
      </c>
      <c r="G68" s="31" t="s">
        <v>17</v>
      </c>
      <c r="H68" s="56">
        <f>C68*0.15/10</f>
        <v>0.71114999999999995</v>
      </c>
      <c r="I68" s="55">
        <v>235.68</v>
      </c>
      <c r="J68" s="85">
        <f t="shared" si="7"/>
        <v>167.60383199999998</v>
      </c>
    </row>
    <row r="69" spans="1:351" s="79" customFormat="1" ht="14.25" customHeight="1" x14ac:dyDescent="0.2">
      <c r="A69" s="87" t="s">
        <v>201</v>
      </c>
      <c r="B69" s="33" t="s">
        <v>15</v>
      </c>
      <c r="C69" s="28">
        <v>40.36</v>
      </c>
      <c r="D69" s="28">
        <v>50</v>
      </c>
      <c r="E69" s="28">
        <f>C69*D69</f>
        <v>2018</v>
      </c>
      <c r="F69" s="32" t="s">
        <v>111</v>
      </c>
      <c r="G69" s="33" t="s">
        <v>26</v>
      </c>
      <c r="H69" s="28">
        <f>C69*0.3</f>
        <v>12.107999999999999</v>
      </c>
      <c r="I69" s="28">
        <v>296.74</v>
      </c>
      <c r="J69" s="80">
        <f t="shared" si="7"/>
        <v>3592.9279199999996</v>
      </c>
    </row>
    <row r="70" spans="1:351" s="79" customFormat="1" ht="14.25" customHeight="1" x14ac:dyDescent="0.2">
      <c r="A70" s="87" t="s">
        <v>202</v>
      </c>
      <c r="B70" s="33" t="s">
        <v>15</v>
      </c>
      <c r="C70" s="28">
        <v>7.05</v>
      </c>
      <c r="D70" s="28">
        <v>65</v>
      </c>
      <c r="E70" s="28">
        <f>C70*D70</f>
        <v>458.25</v>
      </c>
      <c r="F70" s="32" t="s">
        <v>203</v>
      </c>
      <c r="G70" s="33" t="s">
        <v>15</v>
      </c>
      <c r="H70" s="28">
        <f>C70*1.2</f>
        <v>8.4599999999999991</v>
      </c>
      <c r="I70" s="190">
        <v>215</v>
      </c>
      <c r="J70" s="80">
        <f>H70*I70</f>
        <v>1818.8999999999999</v>
      </c>
    </row>
    <row r="71" spans="1:351" ht="14.25" customHeight="1" x14ac:dyDescent="0.2">
      <c r="A71" s="32"/>
      <c r="B71" s="33"/>
      <c r="C71" s="28"/>
      <c r="D71" s="83"/>
      <c r="E71" s="84"/>
      <c r="F71" s="32" t="s">
        <v>144</v>
      </c>
      <c r="G71" s="33" t="s">
        <v>145</v>
      </c>
      <c r="H71" s="56">
        <f>C70/25</f>
        <v>0.28199999999999997</v>
      </c>
      <c r="I71" s="189">
        <v>89.79</v>
      </c>
      <c r="J71" s="82">
        <f t="shared" ref="J71" si="8">H71*I71</f>
        <v>25.320779999999999</v>
      </c>
    </row>
    <row r="72" spans="1:351" ht="13.5" customHeight="1" x14ac:dyDescent="0.2">
      <c r="A72" s="81" t="s">
        <v>31</v>
      </c>
      <c r="B72" s="38" t="s">
        <v>10</v>
      </c>
      <c r="C72" s="23">
        <v>1</v>
      </c>
      <c r="D72" s="34">
        <v>650</v>
      </c>
      <c r="E72" s="35">
        <f>C72*D72</f>
        <v>650</v>
      </c>
      <c r="F72" s="19" t="s">
        <v>32</v>
      </c>
      <c r="G72" s="38" t="s">
        <v>10</v>
      </c>
      <c r="H72" s="23">
        <f>C72</f>
        <v>1</v>
      </c>
      <c r="I72" s="192">
        <v>2700</v>
      </c>
      <c r="J72" s="36">
        <f t="shared" ref="J72:J75" si="9">H72*I72</f>
        <v>2700</v>
      </c>
    </row>
    <row r="73" spans="1:351" ht="13.5" customHeight="1" x14ac:dyDescent="0.2">
      <c r="A73" s="81"/>
      <c r="B73" s="38"/>
      <c r="C73" s="23"/>
      <c r="D73" s="34"/>
      <c r="E73" s="35"/>
      <c r="F73" s="19" t="s">
        <v>33</v>
      </c>
      <c r="G73" s="38" t="s">
        <v>10</v>
      </c>
      <c r="H73" s="20">
        <f>C72*1.2</f>
        <v>1.2</v>
      </c>
      <c r="I73" s="20">
        <v>138.9</v>
      </c>
      <c r="J73" s="25">
        <f t="shared" si="9"/>
        <v>166.68</v>
      </c>
    </row>
    <row r="74" spans="1:351" ht="13.5" customHeight="1" x14ac:dyDescent="0.2">
      <c r="A74" s="19" t="s">
        <v>34</v>
      </c>
      <c r="B74" s="38" t="s">
        <v>12</v>
      </c>
      <c r="C74" s="23">
        <f>(2.1+2.1+1)*(C72)*2</f>
        <v>10.4</v>
      </c>
      <c r="D74" s="34">
        <v>25</v>
      </c>
      <c r="E74" s="35">
        <f>C74*D74</f>
        <v>260</v>
      </c>
      <c r="F74" s="19" t="s">
        <v>35</v>
      </c>
      <c r="G74" s="38" t="s">
        <v>12</v>
      </c>
      <c r="H74" s="23">
        <f>(2.1+2.1+0.9)*C72*2</f>
        <v>10.200000000000001</v>
      </c>
      <c r="I74" s="192">
        <v>79</v>
      </c>
      <c r="J74" s="36">
        <f t="shared" si="9"/>
        <v>805.80000000000007</v>
      </c>
    </row>
    <row r="75" spans="1:351" ht="13.5" customHeight="1" x14ac:dyDescent="0.2">
      <c r="A75" s="19" t="s">
        <v>36</v>
      </c>
      <c r="B75" s="38" t="s">
        <v>10</v>
      </c>
      <c r="C75" s="23">
        <v>1</v>
      </c>
      <c r="D75" s="34">
        <v>220</v>
      </c>
      <c r="E75" s="35">
        <f>C75*D75</f>
        <v>220</v>
      </c>
      <c r="F75" s="19" t="s">
        <v>37</v>
      </c>
      <c r="G75" s="38" t="s">
        <v>10</v>
      </c>
      <c r="H75" s="23">
        <f>C75</f>
        <v>1</v>
      </c>
      <c r="I75" s="192">
        <v>712.13</v>
      </c>
      <c r="J75" s="36">
        <f t="shared" si="9"/>
        <v>712.13</v>
      </c>
    </row>
    <row r="76" spans="1:351" ht="14.25" customHeight="1" x14ac:dyDescent="0.2">
      <c r="A76" s="26" t="s">
        <v>13</v>
      </c>
      <c r="B76" s="39"/>
      <c r="C76" s="27"/>
      <c r="D76" s="28"/>
      <c r="E76" s="27">
        <f>SUM(E52:E75)</f>
        <v>17073.27</v>
      </c>
      <c r="F76" s="29" t="s">
        <v>13</v>
      </c>
      <c r="G76" s="39"/>
      <c r="H76" s="27"/>
      <c r="I76" s="27"/>
      <c r="J76" s="30">
        <f>SUM(J52:J75)</f>
        <v>16933.722198666663</v>
      </c>
    </row>
    <row r="77" spans="1:351" ht="14.25" customHeight="1" x14ac:dyDescent="0.2">
      <c r="A77" s="214" t="s">
        <v>38</v>
      </c>
      <c r="B77" s="215"/>
      <c r="C77" s="215"/>
      <c r="D77" s="215"/>
      <c r="E77" s="215"/>
      <c r="F77" s="215"/>
      <c r="G77" s="215"/>
      <c r="H77" s="215"/>
      <c r="I77" s="215"/>
      <c r="J77" s="223"/>
    </row>
    <row r="78" spans="1:351" s="170" customFormat="1" ht="28.5" outlineLevel="1" x14ac:dyDescent="0.25">
      <c r="A78" s="161" t="s">
        <v>209</v>
      </c>
      <c r="B78" s="162" t="s">
        <v>12</v>
      </c>
      <c r="C78" s="163">
        <v>2.77</v>
      </c>
      <c r="D78" s="163">
        <v>180</v>
      </c>
      <c r="E78" s="164">
        <f>C78*D78</f>
        <v>498.6</v>
      </c>
      <c r="F78" s="165" t="s">
        <v>146</v>
      </c>
      <c r="G78" s="166" t="s">
        <v>15</v>
      </c>
      <c r="H78" s="167">
        <f>C78*1.2</f>
        <v>3.3239999999999998</v>
      </c>
      <c r="I78" s="168">
        <v>30.4</v>
      </c>
      <c r="J78" s="164">
        <f t="shared" ref="J78" si="10">H78*I78</f>
        <v>101.04959999999998</v>
      </c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  <c r="IW78" s="169"/>
      <c r="IX78" s="169"/>
      <c r="IY78" s="169"/>
      <c r="IZ78" s="169"/>
      <c r="JA78" s="169"/>
      <c r="JB78" s="169"/>
      <c r="JC78" s="169"/>
      <c r="JD78" s="169"/>
      <c r="JE78" s="169"/>
      <c r="JF78" s="169"/>
      <c r="JG78" s="169"/>
      <c r="JH78" s="169"/>
      <c r="JI78" s="169"/>
      <c r="JJ78" s="169"/>
      <c r="JK78" s="169"/>
      <c r="JL78" s="169"/>
      <c r="JM78" s="169"/>
      <c r="JN78" s="169"/>
      <c r="JO78" s="169"/>
      <c r="JP78" s="169"/>
      <c r="JQ78" s="169"/>
      <c r="JR78" s="169"/>
      <c r="JS78" s="169"/>
      <c r="JT78" s="169"/>
      <c r="JU78" s="169"/>
      <c r="JV78" s="169"/>
      <c r="JW78" s="169"/>
      <c r="JX78" s="169"/>
      <c r="JY78" s="169"/>
      <c r="JZ78" s="169"/>
      <c r="KA78" s="169"/>
      <c r="KB78" s="169"/>
      <c r="KC78" s="169"/>
      <c r="KD78" s="169"/>
      <c r="KE78" s="169"/>
      <c r="KF78" s="169"/>
      <c r="KG78" s="169"/>
      <c r="KH78" s="169"/>
      <c r="KI78" s="169"/>
      <c r="KJ78" s="169"/>
      <c r="KK78" s="169"/>
      <c r="KL78" s="169"/>
      <c r="KM78" s="169"/>
      <c r="KN78" s="169"/>
      <c r="KO78" s="169"/>
      <c r="KP78" s="169"/>
      <c r="KQ78" s="169"/>
      <c r="KR78" s="169"/>
      <c r="KS78" s="169"/>
      <c r="KT78" s="169"/>
      <c r="KU78" s="169"/>
      <c r="KV78" s="169"/>
      <c r="KW78" s="169"/>
      <c r="KX78" s="169"/>
      <c r="KY78" s="169"/>
      <c r="KZ78" s="169"/>
      <c r="LA78" s="169"/>
      <c r="LB78" s="169"/>
      <c r="LC78" s="169"/>
      <c r="LD78" s="169"/>
      <c r="LE78" s="169"/>
      <c r="LF78" s="169"/>
      <c r="LG78" s="169"/>
      <c r="LH78" s="169"/>
      <c r="LI78" s="169"/>
      <c r="LJ78" s="169"/>
      <c r="LK78" s="169"/>
      <c r="LL78" s="169"/>
      <c r="LM78" s="169"/>
      <c r="LN78" s="169"/>
      <c r="LO78" s="169"/>
      <c r="LP78" s="169"/>
      <c r="LQ78" s="169"/>
      <c r="LR78" s="169"/>
      <c r="LS78" s="169"/>
      <c r="LT78" s="169"/>
      <c r="LU78" s="169"/>
      <c r="LV78" s="169"/>
      <c r="LW78" s="169"/>
      <c r="LX78" s="169"/>
      <c r="LY78" s="169"/>
      <c r="LZ78" s="169"/>
      <c r="MA78" s="169"/>
      <c r="MB78" s="169"/>
      <c r="MC78" s="169"/>
      <c r="MD78" s="169"/>
      <c r="ME78" s="169"/>
      <c r="MF78" s="169"/>
      <c r="MG78" s="169"/>
      <c r="MH78" s="169"/>
      <c r="MI78" s="169"/>
      <c r="MJ78" s="169"/>
      <c r="MK78" s="169"/>
      <c r="ML78" s="169"/>
      <c r="MM78" s="169"/>
    </row>
    <row r="79" spans="1:351" s="170" customFormat="1" ht="24.75" customHeight="1" outlineLevel="1" x14ac:dyDescent="0.25">
      <c r="A79" s="171"/>
      <c r="B79" s="172"/>
      <c r="C79" s="172"/>
      <c r="D79" s="172"/>
      <c r="E79" s="173"/>
      <c r="F79" s="174" t="s">
        <v>147</v>
      </c>
      <c r="G79" s="175" t="s">
        <v>12</v>
      </c>
      <c r="H79" s="167">
        <f>C78*1.6</f>
        <v>4.4320000000000004</v>
      </c>
      <c r="I79" s="168">
        <v>11.64</v>
      </c>
      <c r="J79" s="164">
        <f>H79*I79</f>
        <v>51.588480000000004</v>
      </c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  <c r="IW79" s="169"/>
      <c r="IX79" s="169"/>
      <c r="IY79" s="169"/>
      <c r="IZ79" s="169"/>
      <c r="JA79" s="169"/>
      <c r="JB79" s="169"/>
      <c r="JC79" s="169"/>
      <c r="JD79" s="169"/>
      <c r="JE79" s="169"/>
      <c r="JF79" s="169"/>
      <c r="JG79" s="169"/>
      <c r="JH79" s="169"/>
      <c r="JI79" s="169"/>
      <c r="JJ79" s="169"/>
      <c r="JK79" s="169"/>
      <c r="JL79" s="169"/>
      <c r="JM79" s="169"/>
      <c r="JN79" s="169"/>
      <c r="JO79" s="169"/>
      <c r="JP79" s="169"/>
      <c r="JQ79" s="169"/>
      <c r="JR79" s="169"/>
      <c r="JS79" s="169"/>
      <c r="JT79" s="169"/>
      <c r="JU79" s="169"/>
      <c r="JV79" s="169"/>
      <c r="JW79" s="169"/>
      <c r="JX79" s="169"/>
      <c r="JY79" s="169"/>
      <c r="JZ79" s="169"/>
      <c r="KA79" s="169"/>
      <c r="KB79" s="169"/>
      <c r="KC79" s="169"/>
      <c r="KD79" s="169"/>
      <c r="KE79" s="169"/>
      <c r="KF79" s="169"/>
      <c r="KG79" s="169"/>
      <c r="KH79" s="169"/>
      <c r="KI79" s="169"/>
      <c r="KJ79" s="169"/>
      <c r="KK79" s="169"/>
      <c r="KL79" s="169"/>
      <c r="KM79" s="169"/>
      <c r="KN79" s="169"/>
      <c r="KO79" s="169"/>
      <c r="KP79" s="169"/>
      <c r="KQ79" s="169"/>
      <c r="KR79" s="169"/>
      <c r="KS79" s="169"/>
      <c r="KT79" s="169"/>
      <c r="KU79" s="169"/>
      <c r="KV79" s="169"/>
      <c r="KW79" s="169"/>
      <c r="KX79" s="169"/>
      <c r="KY79" s="169"/>
      <c r="KZ79" s="169"/>
      <c r="LA79" s="169"/>
      <c r="LB79" s="169"/>
      <c r="LC79" s="169"/>
      <c r="LD79" s="169"/>
      <c r="LE79" s="169"/>
      <c r="LF79" s="169"/>
      <c r="LG79" s="169"/>
      <c r="LH79" s="169"/>
      <c r="LI79" s="169"/>
      <c r="LJ79" s="169"/>
      <c r="LK79" s="169"/>
      <c r="LL79" s="169"/>
      <c r="LM79" s="169"/>
      <c r="LN79" s="169"/>
      <c r="LO79" s="169"/>
      <c r="LP79" s="169"/>
      <c r="LQ79" s="169"/>
      <c r="LR79" s="169"/>
      <c r="LS79" s="169"/>
      <c r="LT79" s="169"/>
      <c r="LU79" s="169"/>
      <c r="LV79" s="169"/>
      <c r="LW79" s="169"/>
      <c r="LX79" s="169"/>
      <c r="LY79" s="169"/>
      <c r="LZ79" s="169"/>
      <c r="MA79" s="169"/>
      <c r="MB79" s="169"/>
      <c r="MC79" s="169"/>
      <c r="MD79" s="169"/>
      <c r="ME79" s="169"/>
      <c r="MF79" s="169"/>
      <c r="MG79" s="169"/>
      <c r="MH79" s="169"/>
      <c r="MI79" s="169"/>
      <c r="MJ79" s="169"/>
      <c r="MK79" s="169"/>
      <c r="ML79" s="169"/>
      <c r="MM79" s="169"/>
    </row>
    <row r="80" spans="1:351" s="170" customFormat="1" ht="15" customHeight="1" outlineLevel="1" x14ac:dyDescent="0.25">
      <c r="A80" s="161"/>
      <c r="B80" s="162"/>
      <c r="C80" s="163"/>
      <c r="D80" s="163"/>
      <c r="E80" s="164"/>
      <c r="F80" s="174" t="s">
        <v>148</v>
      </c>
      <c r="G80" s="175" t="s">
        <v>12</v>
      </c>
      <c r="H80" s="167">
        <f>C78*2.9</f>
        <v>8.0329999999999995</v>
      </c>
      <c r="I80" s="168">
        <v>18.04</v>
      </c>
      <c r="J80" s="164">
        <f>H80*I80</f>
        <v>144.91531999999998</v>
      </c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</row>
    <row r="81" spans="1:351" s="170" customFormat="1" ht="15" customHeight="1" outlineLevel="1" x14ac:dyDescent="0.25">
      <c r="A81" s="161"/>
      <c r="B81" s="162"/>
      <c r="C81" s="163"/>
      <c r="D81" s="163"/>
      <c r="E81" s="164"/>
      <c r="F81" s="174" t="s">
        <v>149</v>
      </c>
      <c r="G81" s="175" t="s">
        <v>39</v>
      </c>
      <c r="H81" s="167">
        <f>C78*0.8</f>
        <v>2.2160000000000002</v>
      </c>
      <c r="I81" s="168">
        <v>3.3</v>
      </c>
      <c r="J81" s="164">
        <f t="shared" ref="J81:J115" si="11">H81*I81</f>
        <v>7.3128000000000002</v>
      </c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  <c r="IW81" s="169"/>
      <c r="IX81" s="169"/>
      <c r="IY81" s="169"/>
      <c r="IZ81" s="169"/>
      <c r="JA81" s="169"/>
      <c r="JB81" s="169"/>
      <c r="JC81" s="169"/>
      <c r="JD81" s="169"/>
      <c r="JE81" s="169"/>
      <c r="JF81" s="169"/>
      <c r="JG81" s="169"/>
      <c r="JH81" s="169"/>
      <c r="JI81" s="169"/>
      <c r="JJ81" s="169"/>
      <c r="JK81" s="169"/>
      <c r="JL81" s="169"/>
      <c r="JM81" s="169"/>
      <c r="JN81" s="169"/>
      <c r="JO81" s="169"/>
      <c r="JP81" s="169"/>
      <c r="JQ81" s="169"/>
      <c r="JR81" s="169"/>
      <c r="JS81" s="169"/>
      <c r="JT81" s="169"/>
      <c r="JU81" s="169"/>
      <c r="JV81" s="169"/>
      <c r="JW81" s="169"/>
      <c r="JX81" s="169"/>
      <c r="JY81" s="169"/>
      <c r="JZ81" s="169"/>
      <c r="KA81" s="169"/>
      <c r="KB81" s="169"/>
      <c r="KC81" s="169"/>
      <c r="KD81" s="169"/>
      <c r="KE81" s="169"/>
      <c r="KF81" s="169"/>
      <c r="KG81" s="169"/>
      <c r="KH81" s="169"/>
      <c r="KI81" s="169"/>
      <c r="KJ81" s="169"/>
      <c r="KK81" s="169"/>
      <c r="KL81" s="169"/>
      <c r="KM81" s="169"/>
      <c r="KN81" s="169"/>
      <c r="KO81" s="169"/>
      <c r="KP81" s="169"/>
      <c r="KQ81" s="169"/>
      <c r="KR81" s="169"/>
      <c r="KS81" s="169"/>
      <c r="KT81" s="169"/>
      <c r="KU81" s="169"/>
      <c r="KV81" s="169"/>
      <c r="KW81" s="169"/>
      <c r="KX81" s="169"/>
      <c r="KY81" s="169"/>
      <c r="KZ81" s="169"/>
      <c r="LA81" s="169"/>
      <c r="LB81" s="169"/>
      <c r="LC81" s="169"/>
      <c r="LD81" s="169"/>
      <c r="LE81" s="169"/>
      <c r="LF81" s="169"/>
      <c r="LG81" s="169"/>
      <c r="LH81" s="169"/>
      <c r="LI81" s="169"/>
      <c r="LJ81" s="169"/>
      <c r="LK81" s="169"/>
      <c r="LL81" s="169"/>
      <c r="LM81" s="169"/>
      <c r="LN81" s="169"/>
      <c r="LO81" s="169"/>
      <c r="LP81" s="169"/>
      <c r="LQ81" s="169"/>
      <c r="LR81" s="169"/>
      <c r="LS81" s="169"/>
      <c r="LT81" s="169"/>
      <c r="LU81" s="169"/>
      <c r="LV81" s="169"/>
      <c r="LW81" s="169"/>
      <c r="LX81" s="169"/>
      <c r="LY81" s="169"/>
      <c r="LZ81" s="169"/>
      <c r="MA81" s="169"/>
      <c r="MB81" s="169"/>
      <c r="MC81" s="169"/>
      <c r="MD81" s="169"/>
      <c r="ME81" s="169"/>
      <c r="MF81" s="169"/>
      <c r="MG81" s="169"/>
      <c r="MH81" s="169"/>
      <c r="MI81" s="169"/>
      <c r="MJ81" s="169"/>
      <c r="MK81" s="169"/>
      <c r="ML81" s="169"/>
      <c r="MM81" s="169"/>
    </row>
    <row r="82" spans="1:351" s="170" customFormat="1" ht="15" customHeight="1" outlineLevel="1" x14ac:dyDescent="0.25">
      <c r="A82" s="161"/>
      <c r="B82" s="162"/>
      <c r="C82" s="163"/>
      <c r="D82" s="163"/>
      <c r="E82" s="164"/>
      <c r="F82" s="174" t="s">
        <v>150</v>
      </c>
      <c r="G82" s="175" t="s">
        <v>39</v>
      </c>
      <c r="H82" s="167">
        <f>C78*0.8</f>
        <v>2.2160000000000002</v>
      </c>
      <c r="I82" s="168">
        <v>1.5</v>
      </c>
      <c r="J82" s="164">
        <f t="shared" si="11"/>
        <v>3.3240000000000003</v>
      </c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  <c r="IW82" s="169"/>
      <c r="IX82" s="169"/>
      <c r="IY82" s="169"/>
      <c r="IZ82" s="169"/>
      <c r="JA82" s="169"/>
      <c r="JB82" s="169"/>
      <c r="JC82" s="169"/>
      <c r="JD82" s="169"/>
      <c r="JE82" s="169"/>
      <c r="JF82" s="169"/>
      <c r="JG82" s="169"/>
      <c r="JH82" s="169"/>
      <c r="JI82" s="169"/>
      <c r="JJ82" s="169"/>
      <c r="JK82" s="169"/>
      <c r="JL82" s="169"/>
      <c r="JM82" s="169"/>
      <c r="JN82" s="169"/>
      <c r="JO82" s="169"/>
      <c r="JP82" s="169"/>
      <c r="JQ82" s="169"/>
      <c r="JR82" s="169"/>
      <c r="JS82" s="169"/>
      <c r="JT82" s="169"/>
      <c r="JU82" s="169"/>
      <c r="JV82" s="169"/>
      <c r="JW82" s="169"/>
      <c r="JX82" s="169"/>
      <c r="JY82" s="169"/>
      <c r="JZ82" s="169"/>
      <c r="KA82" s="169"/>
      <c r="KB82" s="169"/>
      <c r="KC82" s="169"/>
      <c r="KD82" s="169"/>
      <c r="KE82" s="169"/>
      <c r="KF82" s="169"/>
      <c r="KG82" s="169"/>
      <c r="KH82" s="169"/>
      <c r="KI82" s="169"/>
      <c r="KJ82" s="169"/>
      <c r="KK82" s="169"/>
      <c r="KL82" s="169"/>
      <c r="KM82" s="169"/>
      <c r="KN82" s="169"/>
      <c r="KO82" s="169"/>
      <c r="KP82" s="169"/>
      <c r="KQ82" s="169"/>
      <c r="KR82" s="169"/>
      <c r="KS82" s="169"/>
      <c r="KT82" s="169"/>
      <c r="KU82" s="169"/>
      <c r="KV82" s="169"/>
      <c r="KW82" s="169"/>
      <c r="KX82" s="169"/>
      <c r="KY82" s="169"/>
      <c r="KZ82" s="169"/>
      <c r="LA82" s="169"/>
      <c r="LB82" s="169"/>
      <c r="LC82" s="169"/>
      <c r="LD82" s="169"/>
      <c r="LE82" s="169"/>
      <c r="LF82" s="169"/>
      <c r="LG82" s="169"/>
      <c r="LH82" s="169"/>
      <c r="LI82" s="169"/>
      <c r="LJ82" s="169"/>
      <c r="LK82" s="169"/>
      <c r="LL82" s="169"/>
      <c r="LM82" s="169"/>
      <c r="LN82" s="169"/>
      <c r="LO82" s="169"/>
      <c r="LP82" s="169"/>
      <c r="LQ82" s="169"/>
      <c r="LR82" s="169"/>
      <c r="LS82" s="169"/>
      <c r="LT82" s="169"/>
      <c r="LU82" s="169"/>
      <c r="LV82" s="169"/>
      <c r="LW82" s="169"/>
      <c r="LX82" s="169"/>
      <c r="LY82" s="169"/>
      <c r="LZ82" s="169"/>
      <c r="MA82" s="169"/>
      <c r="MB82" s="169"/>
      <c r="MC82" s="169"/>
      <c r="MD82" s="169"/>
      <c r="ME82" s="169"/>
      <c r="MF82" s="169"/>
      <c r="MG82" s="169"/>
      <c r="MH82" s="169"/>
      <c r="MI82" s="169"/>
      <c r="MJ82" s="169"/>
      <c r="MK82" s="169"/>
      <c r="ML82" s="169"/>
      <c r="MM82" s="169"/>
    </row>
    <row r="83" spans="1:351" s="170" customFormat="1" ht="15" customHeight="1" outlineLevel="1" x14ac:dyDescent="0.25">
      <c r="A83" s="161"/>
      <c r="B83" s="162"/>
      <c r="C83" s="163"/>
      <c r="D83" s="163"/>
      <c r="E83" s="164"/>
      <c r="F83" s="174" t="s">
        <v>151</v>
      </c>
      <c r="G83" s="175" t="s">
        <v>39</v>
      </c>
      <c r="H83" s="167">
        <f>C78*0.8</f>
        <v>2.2160000000000002</v>
      </c>
      <c r="I83" s="168">
        <v>1.2</v>
      </c>
      <c r="J83" s="164">
        <f t="shared" si="11"/>
        <v>2.6592000000000002</v>
      </c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69"/>
      <c r="JB83" s="169"/>
      <c r="JC83" s="169"/>
      <c r="JD83" s="169"/>
      <c r="JE83" s="169"/>
      <c r="JF83" s="169"/>
      <c r="JG83" s="169"/>
      <c r="JH83" s="169"/>
      <c r="JI83" s="169"/>
      <c r="JJ83" s="169"/>
      <c r="JK83" s="169"/>
      <c r="JL83" s="169"/>
      <c r="JM83" s="169"/>
      <c r="JN83" s="169"/>
      <c r="JO83" s="169"/>
      <c r="JP83" s="169"/>
      <c r="JQ83" s="169"/>
      <c r="JR83" s="169"/>
      <c r="JS83" s="169"/>
      <c r="JT83" s="169"/>
      <c r="JU83" s="169"/>
      <c r="JV83" s="169"/>
      <c r="JW83" s="169"/>
      <c r="JX83" s="169"/>
      <c r="JY83" s="169"/>
      <c r="JZ83" s="169"/>
      <c r="KA83" s="169"/>
      <c r="KB83" s="169"/>
      <c r="KC83" s="169"/>
      <c r="KD83" s="169"/>
      <c r="KE83" s="169"/>
      <c r="KF83" s="169"/>
      <c r="KG83" s="169"/>
      <c r="KH83" s="169"/>
      <c r="KI83" s="169"/>
      <c r="KJ83" s="169"/>
      <c r="KK83" s="169"/>
      <c r="KL83" s="169"/>
      <c r="KM83" s="169"/>
      <c r="KN83" s="169"/>
      <c r="KO83" s="169"/>
      <c r="KP83" s="169"/>
      <c r="KQ83" s="169"/>
      <c r="KR83" s="169"/>
      <c r="KS83" s="169"/>
      <c r="KT83" s="169"/>
      <c r="KU83" s="169"/>
      <c r="KV83" s="169"/>
      <c r="KW83" s="169"/>
      <c r="KX83" s="169"/>
      <c r="KY83" s="169"/>
      <c r="KZ83" s="169"/>
      <c r="LA83" s="169"/>
      <c r="LB83" s="169"/>
      <c r="LC83" s="169"/>
      <c r="LD83" s="169"/>
      <c r="LE83" s="169"/>
      <c r="LF83" s="169"/>
      <c r="LG83" s="169"/>
      <c r="LH83" s="169"/>
      <c r="LI83" s="169"/>
      <c r="LJ83" s="169"/>
      <c r="LK83" s="169"/>
      <c r="LL83" s="169"/>
      <c r="LM83" s="169"/>
      <c r="LN83" s="169"/>
      <c r="LO83" s="169"/>
      <c r="LP83" s="169"/>
      <c r="LQ83" s="169"/>
      <c r="LR83" s="169"/>
      <c r="LS83" s="169"/>
      <c r="LT83" s="169"/>
      <c r="LU83" s="169"/>
      <c r="LV83" s="169"/>
      <c r="LW83" s="169"/>
      <c r="LX83" s="169"/>
      <c r="LY83" s="169"/>
      <c r="LZ83" s="169"/>
      <c r="MA83" s="169"/>
      <c r="MB83" s="169"/>
      <c r="MC83" s="169"/>
      <c r="MD83" s="169"/>
      <c r="ME83" s="169"/>
      <c r="MF83" s="169"/>
      <c r="MG83" s="169"/>
      <c r="MH83" s="169"/>
      <c r="MI83" s="169"/>
      <c r="MJ83" s="169"/>
      <c r="MK83" s="169"/>
      <c r="ML83" s="169"/>
      <c r="MM83" s="169"/>
    </row>
    <row r="84" spans="1:351" s="170" customFormat="1" ht="15" customHeight="1" outlineLevel="1" x14ac:dyDescent="0.25">
      <c r="A84" s="161"/>
      <c r="B84" s="162"/>
      <c r="C84" s="163"/>
      <c r="D84" s="163"/>
      <c r="E84" s="164"/>
      <c r="F84" s="174" t="s">
        <v>152</v>
      </c>
      <c r="G84" s="175" t="s">
        <v>39</v>
      </c>
      <c r="H84" s="167">
        <f>C78*0.8</f>
        <v>2.2160000000000002</v>
      </c>
      <c r="I84" s="168">
        <v>1.05</v>
      </c>
      <c r="J84" s="164">
        <f t="shared" si="11"/>
        <v>2.3268000000000004</v>
      </c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  <c r="IW84" s="169"/>
      <c r="IX84" s="169"/>
      <c r="IY84" s="169"/>
      <c r="IZ84" s="169"/>
      <c r="JA84" s="169"/>
      <c r="JB84" s="169"/>
      <c r="JC84" s="169"/>
      <c r="JD84" s="169"/>
      <c r="JE84" s="169"/>
      <c r="JF84" s="169"/>
      <c r="JG84" s="169"/>
      <c r="JH84" s="169"/>
      <c r="JI84" s="169"/>
      <c r="JJ84" s="169"/>
      <c r="JK84" s="169"/>
      <c r="JL84" s="169"/>
      <c r="JM84" s="169"/>
      <c r="JN84" s="169"/>
      <c r="JO84" s="169"/>
      <c r="JP84" s="169"/>
      <c r="JQ84" s="169"/>
      <c r="JR84" s="169"/>
      <c r="JS84" s="169"/>
      <c r="JT84" s="169"/>
      <c r="JU84" s="169"/>
      <c r="JV84" s="169"/>
      <c r="JW84" s="169"/>
      <c r="JX84" s="169"/>
      <c r="JY84" s="169"/>
      <c r="JZ84" s="169"/>
      <c r="KA84" s="169"/>
      <c r="KB84" s="169"/>
      <c r="KC84" s="169"/>
      <c r="KD84" s="169"/>
      <c r="KE84" s="169"/>
      <c r="KF84" s="169"/>
      <c r="KG84" s="169"/>
      <c r="KH84" s="169"/>
      <c r="KI84" s="169"/>
      <c r="KJ84" s="169"/>
      <c r="KK84" s="169"/>
      <c r="KL84" s="169"/>
      <c r="KM84" s="169"/>
      <c r="KN84" s="169"/>
      <c r="KO84" s="169"/>
      <c r="KP84" s="169"/>
      <c r="KQ84" s="169"/>
      <c r="KR84" s="169"/>
      <c r="KS84" s="169"/>
      <c r="KT84" s="169"/>
      <c r="KU84" s="169"/>
      <c r="KV84" s="169"/>
      <c r="KW84" s="169"/>
      <c r="KX84" s="169"/>
      <c r="KY84" s="169"/>
      <c r="KZ84" s="169"/>
      <c r="LA84" s="169"/>
      <c r="LB84" s="169"/>
      <c r="LC84" s="169"/>
      <c r="LD84" s="169"/>
      <c r="LE84" s="169"/>
      <c r="LF84" s="169"/>
      <c r="LG84" s="169"/>
      <c r="LH84" s="169"/>
      <c r="LI84" s="169"/>
      <c r="LJ84" s="169"/>
      <c r="LK84" s="169"/>
      <c r="LL84" s="169"/>
      <c r="LM84" s="169"/>
      <c r="LN84" s="169"/>
      <c r="LO84" s="169"/>
      <c r="LP84" s="169"/>
      <c r="LQ84" s="169"/>
      <c r="LR84" s="169"/>
      <c r="LS84" s="169"/>
      <c r="LT84" s="169"/>
      <c r="LU84" s="169"/>
      <c r="LV84" s="169"/>
      <c r="LW84" s="169"/>
      <c r="LX84" s="169"/>
      <c r="LY84" s="169"/>
      <c r="LZ84" s="169"/>
      <c r="MA84" s="169"/>
      <c r="MB84" s="169"/>
      <c r="MC84" s="169"/>
      <c r="MD84" s="169"/>
      <c r="ME84" s="169"/>
      <c r="MF84" s="169"/>
      <c r="MG84" s="169"/>
      <c r="MH84" s="169"/>
      <c r="MI84" s="169"/>
      <c r="MJ84" s="169"/>
      <c r="MK84" s="169"/>
      <c r="ML84" s="169"/>
      <c r="MM84" s="169"/>
    </row>
    <row r="85" spans="1:351" s="170" customFormat="1" ht="15" customHeight="1" outlineLevel="1" x14ac:dyDescent="0.25">
      <c r="A85" s="161"/>
      <c r="B85" s="162"/>
      <c r="C85" s="163"/>
      <c r="D85" s="163"/>
      <c r="E85" s="164"/>
      <c r="F85" s="174" t="s">
        <v>153</v>
      </c>
      <c r="G85" s="175" t="s">
        <v>39</v>
      </c>
      <c r="H85" s="167">
        <f>C78*0.2</f>
        <v>0.55400000000000005</v>
      </c>
      <c r="I85" s="168">
        <v>2.5499999999999998</v>
      </c>
      <c r="J85" s="164">
        <f t="shared" si="11"/>
        <v>1.4127000000000001</v>
      </c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  <c r="IW85" s="169"/>
      <c r="IX85" s="169"/>
      <c r="IY85" s="169"/>
      <c r="IZ85" s="169"/>
      <c r="JA85" s="169"/>
      <c r="JB85" s="169"/>
      <c r="JC85" s="169"/>
      <c r="JD85" s="169"/>
      <c r="JE85" s="169"/>
      <c r="JF85" s="169"/>
      <c r="JG85" s="169"/>
      <c r="JH85" s="169"/>
      <c r="JI85" s="169"/>
      <c r="JJ85" s="169"/>
      <c r="JK85" s="169"/>
      <c r="JL85" s="169"/>
      <c r="JM85" s="169"/>
      <c r="JN85" s="169"/>
      <c r="JO85" s="169"/>
      <c r="JP85" s="169"/>
      <c r="JQ85" s="169"/>
      <c r="JR85" s="169"/>
      <c r="JS85" s="169"/>
      <c r="JT85" s="169"/>
      <c r="JU85" s="169"/>
      <c r="JV85" s="169"/>
      <c r="JW85" s="169"/>
      <c r="JX85" s="169"/>
      <c r="JY85" s="169"/>
      <c r="JZ85" s="169"/>
      <c r="KA85" s="169"/>
      <c r="KB85" s="169"/>
      <c r="KC85" s="169"/>
      <c r="KD85" s="169"/>
      <c r="KE85" s="169"/>
      <c r="KF85" s="169"/>
      <c r="KG85" s="169"/>
      <c r="KH85" s="169"/>
      <c r="KI85" s="169"/>
      <c r="KJ85" s="169"/>
      <c r="KK85" s="169"/>
      <c r="KL85" s="169"/>
      <c r="KM85" s="169"/>
      <c r="KN85" s="169"/>
      <c r="KO85" s="169"/>
      <c r="KP85" s="169"/>
      <c r="KQ85" s="169"/>
      <c r="KR85" s="169"/>
      <c r="KS85" s="169"/>
      <c r="KT85" s="169"/>
      <c r="KU85" s="169"/>
      <c r="KV85" s="169"/>
      <c r="KW85" s="169"/>
      <c r="KX85" s="169"/>
      <c r="KY85" s="169"/>
      <c r="KZ85" s="169"/>
      <c r="LA85" s="169"/>
      <c r="LB85" s="169"/>
      <c r="LC85" s="169"/>
      <c r="LD85" s="169"/>
      <c r="LE85" s="169"/>
      <c r="LF85" s="169"/>
      <c r="LG85" s="169"/>
      <c r="LH85" s="169"/>
      <c r="LI85" s="169"/>
      <c r="LJ85" s="169"/>
      <c r="LK85" s="169"/>
      <c r="LL85" s="169"/>
      <c r="LM85" s="169"/>
      <c r="LN85" s="169"/>
      <c r="LO85" s="169"/>
      <c r="LP85" s="169"/>
      <c r="LQ85" s="169"/>
      <c r="LR85" s="169"/>
      <c r="LS85" s="169"/>
      <c r="LT85" s="169"/>
      <c r="LU85" s="169"/>
      <c r="LV85" s="169"/>
      <c r="LW85" s="169"/>
      <c r="LX85" s="169"/>
      <c r="LY85" s="169"/>
      <c r="LZ85" s="169"/>
      <c r="MA85" s="169"/>
      <c r="MB85" s="169"/>
      <c r="MC85" s="169"/>
      <c r="MD85" s="169"/>
      <c r="ME85" s="169"/>
      <c r="MF85" s="169"/>
      <c r="MG85" s="169"/>
      <c r="MH85" s="169"/>
      <c r="MI85" s="169"/>
      <c r="MJ85" s="169"/>
      <c r="MK85" s="169"/>
      <c r="ML85" s="169"/>
      <c r="MM85" s="169"/>
    </row>
    <row r="86" spans="1:351" s="170" customFormat="1" ht="15" customHeight="1" outlineLevel="1" x14ac:dyDescent="0.25">
      <c r="A86" s="161"/>
      <c r="B86" s="162"/>
      <c r="C86" s="163"/>
      <c r="D86" s="163"/>
      <c r="E86" s="164"/>
      <c r="F86" s="174" t="s">
        <v>154</v>
      </c>
      <c r="G86" s="175" t="s">
        <v>39</v>
      </c>
      <c r="H86" s="167">
        <f>C78*0.8</f>
        <v>2.2160000000000002</v>
      </c>
      <c r="I86" s="168">
        <v>3</v>
      </c>
      <c r="J86" s="164">
        <f t="shared" si="11"/>
        <v>6.6480000000000006</v>
      </c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  <c r="KB86" s="169"/>
      <c r="KC86" s="169"/>
      <c r="KD86" s="169"/>
      <c r="KE86" s="169"/>
      <c r="KF86" s="169"/>
      <c r="KG86" s="169"/>
      <c r="KH86" s="169"/>
      <c r="KI86" s="169"/>
      <c r="KJ86" s="169"/>
      <c r="KK86" s="169"/>
      <c r="KL86" s="169"/>
      <c r="KM86" s="169"/>
      <c r="KN86" s="169"/>
      <c r="KO86" s="169"/>
      <c r="KP86" s="169"/>
      <c r="KQ86" s="169"/>
      <c r="KR86" s="169"/>
      <c r="KS86" s="169"/>
      <c r="KT86" s="169"/>
      <c r="KU86" s="169"/>
      <c r="KV86" s="169"/>
      <c r="KW86" s="169"/>
      <c r="KX86" s="169"/>
      <c r="KY86" s="169"/>
      <c r="KZ86" s="169"/>
      <c r="LA86" s="169"/>
      <c r="LB86" s="169"/>
      <c r="LC86" s="169"/>
      <c r="LD86" s="169"/>
      <c r="LE86" s="169"/>
      <c r="LF86" s="169"/>
      <c r="LG86" s="169"/>
      <c r="LH86" s="169"/>
      <c r="LI86" s="169"/>
      <c r="LJ86" s="169"/>
      <c r="LK86" s="169"/>
      <c r="LL86" s="169"/>
      <c r="LM86" s="169"/>
      <c r="LN86" s="169"/>
      <c r="LO86" s="169"/>
      <c r="LP86" s="169"/>
      <c r="LQ86" s="169"/>
      <c r="LR86" s="169"/>
      <c r="LS86" s="169"/>
      <c r="LT86" s="169"/>
      <c r="LU86" s="169"/>
      <c r="LV86" s="169"/>
      <c r="LW86" s="169"/>
      <c r="LX86" s="169"/>
      <c r="LY86" s="169"/>
      <c r="LZ86" s="169"/>
      <c r="MA86" s="169"/>
      <c r="MB86" s="169"/>
      <c r="MC86" s="169"/>
      <c r="MD86" s="169"/>
      <c r="ME86" s="169"/>
      <c r="MF86" s="169"/>
      <c r="MG86" s="169"/>
      <c r="MH86" s="169"/>
      <c r="MI86" s="169"/>
      <c r="MJ86" s="169"/>
      <c r="MK86" s="169"/>
      <c r="ML86" s="169"/>
      <c r="MM86" s="169"/>
    </row>
    <row r="87" spans="1:351" s="170" customFormat="1" ht="15" customHeight="1" outlineLevel="1" x14ac:dyDescent="0.25">
      <c r="A87" s="161"/>
      <c r="B87" s="162"/>
      <c r="C87" s="163"/>
      <c r="D87" s="163"/>
      <c r="E87" s="164"/>
      <c r="F87" s="174" t="s">
        <v>155</v>
      </c>
      <c r="G87" s="175" t="s">
        <v>39</v>
      </c>
      <c r="H87" s="167">
        <f>C78*7</f>
        <v>19.39</v>
      </c>
      <c r="I87" s="168">
        <v>0.12</v>
      </c>
      <c r="J87" s="164">
        <f t="shared" si="11"/>
        <v>2.3268</v>
      </c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  <c r="KB87" s="169"/>
      <c r="KC87" s="169"/>
      <c r="KD87" s="169"/>
      <c r="KE87" s="169"/>
      <c r="KF87" s="169"/>
      <c r="KG87" s="169"/>
      <c r="KH87" s="169"/>
      <c r="KI87" s="169"/>
      <c r="KJ87" s="169"/>
      <c r="KK87" s="169"/>
      <c r="KL87" s="169"/>
      <c r="KM87" s="169"/>
      <c r="KN87" s="169"/>
      <c r="KO87" s="169"/>
      <c r="KP87" s="169"/>
      <c r="KQ87" s="169"/>
      <c r="KR87" s="169"/>
      <c r="KS87" s="169"/>
      <c r="KT87" s="169"/>
      <c r="KU87" s="169"/>
      <c r="KV87" s="169"/>
      <c r="KW87" s="169"/>
      <c r="KX87" s="169"/>
      <c r="KY87" s="169"/>
      <c r="KZ87" s="169"/>
      <c r="LA87" s="169"/>
      <c r="LB87" s="169"/>
      <c r="LC87" s="169"/>
      <c r="LD87" s="169"/>
      <c r="LE87" s="169"/>
      <c r="LF87" s="169"/>
      <c r="LG87" s="169"/>
      <c r="LH87" s="169"/>
      <c r="LI87" s="169"/>
      <c r="LJ87" s="169"/>
      <c r="LK87" s="169"/>
      <c r="LL87" s="169"/>
      <c r="LM87" s="169"/>
      <c r="LN87" s="169"/>
      <c r="LO87" s="169"/>
      <c r="LP87" s="169"/>
      <c r="LQ87" s="169"/>
      <c r="LR87" s="169"/>
      <c r="LS87" s="169"/>
      <c r="LT87" s="169"/>
      <c r="LU87" s="169"/>
      <c r="LV87" s="169"/>
      <c r="LW87" s="169"/>
      <c r="LX87" s="169"/>
      <c r="LY87" s="169"/>
      <c r="LZ87" s="169"/>
      <c r="MA87" s="169"/>
      <c r="MB87" s="169"/>
      <c r="MC87" s="169"/>
      <c r="MD87" s="169"/>
      <c r="ME87" s="169"/>
      <c r="MF87" s="169"/>
      <c r="MG87" s="169"/>
      <c r="MH87" s="169"/>
      <c r="MI87" s="169"/>
      <c r="MJ87" s="169"/>
      <c r="MK87" s="169"/>
      <c r="ML87" s="169"/>
      <c r="MM87" s="169"/>
    </row>
    <row r="88" spans="1:351" s="170" customFormat="1" ht="15" customHeight="1" outlineLevel="1" x14ac:dyDescent="0.25">
      <c r="A88" s="161"/>
      <c r="B88" s="162"/>
      <c r="C88" s="163"/>
      <c r="D88" s="163"/>
      <c r="E88" s="164"/>
      <c r="F88" s="174" t="s">
        <v>156</v>
      </c>
      <c r="G88" s="175" t="s">
        <v>39</v>
      </c>
      <c r="H88" s="167">
        <f>C78*0.8</f>
        <v>2.2160000000000002</v>
      </c>
      <c r="I88" s="168">
        <v>1.77</v>
      </c>
      <c r="J88" s="164">
        <f t="shared" si="11"/>
        <v>3.9223200000000005</v>
      </c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</row>
    <row r="89" spans="1:351" s="181" customFormat="1" x14ac:dyDescent="0.25">
      <c r="A89" s="176"/>
      <c r="B89" s="177"/>
      <c r="C89" s="178"/>
      <c r="D89" s="168"/>
      <c r="E89" s="179"/>
      <c r="F89" s="180" t="s">
        <v>157</v>
      </c>
      <c r="G89" s="177" t="s">
        <v>10</v>
      </c>
      <c r="H89" s="178">
        <f>C78*40</f>
        <v>110.8</v>
      </c>
      <c r="I89" s="168">
        <v>0.19</v>
      </c>
      <c r="J89" s="179">
        <f t="shared" si="11"/>
        <v>21.052</v>
      </c>
    </row>
    <row r="90" spans="1:351" s="170" customFormat="1" ht="15" customHeight="1" outlineLevel="1" x14ac:dyDescent="0.25">
      <c r="A90" s="161"/>
      <c r="B90" s="162"/>
      <c r="C90" s="163"/>
      <c r="D90" s="163"/>
      <c r="E90" s="164"/>
      <c r="F90" s="174" t="s">
        <v>158</v>
      </c>
      <c r="G90" s="175" t="s">
        <v>39</v>
      </c>
      <c r="H90" s="167">
        <f>C78*7</f>
        <v>19.39</v>
      </c>
      <c r="I90" s="168">
        <v>0.27</v>
      </c>
      <c r="J90" s="164">
        <f t="shared" si="11"/>
        <v>5.2353000000000005</v>
      </c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</row>
    <row r="91" spans="1:351" s="181" customFormat="1" x14ac:dyDescent="0.25">
      <c r="A91" s="176"/>
      <c r="B91" s="177"/>
      <c r="C91" s="178"/>
      <c r="D91" s="168"/>
      <c r="E91" s="179"/>
      <c r="F91" s="180" t="s">
        <v>160</v>
      </c>
      <c r="G91" s="177" t="s">
        <v>110</v>
      </c>
      <c r="H91" s="182">
        <f>C78*0.5</f>
        <v>1.385</v>
      </c>
      <c r="I91" s="168">
        <v>24.68</v>
      </c>
      <c r="J91" s="179">
        <f t="shared" ref="J91:J94" si="12">H91*I91</f>
        <v>34.181800000000003</v>
      </c>
    </row>
    <row r="92" spans="1:351" s="181" customFormat="1" x14ac:dyDescent="0.25">
      <c r="A92" s="176"/>
      <c r="B92" s="177"/>
      <c r="C92" s="178"/>
      <c r="D92" s="168"/>
      <c r="E92" s="179"/>
      <c r="F92" s="165" t="s">
        <v>161</v>
      </c>
      <c r="G92" s="177" t="s">
        <v>162</v>
      </c>
      <c r="H92" s="178">
        <f>C78*1</f>
        <v>2.77</v>
      </c>
      <c r="I92" s="168">
        <v>1.33</v>
      </c>
      <c r="J92" s="179">
        <f t="shared" si="12"/>
        <v>3.6841000000000004</v>
      </c>
    </row>
    <row r="93" spans="1:351" s="181" customFormat="1" x14ac:dyDescent="0.25">
      <c r="A93" s="176"/>
      <c r="B93" s="177"/>
      <c r="C93" s="178"/>
      <c r="D93" s="168"/>
      <c r="E93" s="179"/>
      <c r="F93" s="180" t="s">
        <v>163</v>
      </c>
      <c r="G93" s="177" t="s">
        <v>12</v>
      </c>
      <c r="H93" s="178">
        <f>C78*0.15</f>
        <v>0.41549999999999998</v>
      </c>
      <c r="I93" s="168">
        <v>14</v>
      </c>
      <c r="J93" s="179">
        <f t="shared" si="12"/>
        <v>5.8170000000000002</v>
      </c>
    </row>
    <row r="94" spans="1:351" s="170" customFormat="1" ht="28.5" outlineLevel="1" x14ac:dyDescent="0.25">
      <c r="A94" s="161" t="s">
        <v>210</v>
      </c>
      <c r="B94" s="162" t="s">
        <v>12</v>
      </c>
      <c r="C94" s="163">
        <v>6.66</v>
      </c>
      <c r="D94" s="163">
        <v>120</v>
      </c>
      <c r="E94" s="164">
        <f>C94*D94</f>
        <v>799.2</v>
      </c>
      <c r="F94" s="165" t="s">
        <v>146</v>
      </c>
      <c r="G94" s="166" t="s">
        <v>15</v>
      </c>
      <c r="H94" s="167">
        <f>C94*0.3</f>
        <v>1.998</v>
      </c>
      <c r="I94" s="168">
        <v>30.4</v>
      </c>
      <c r="J94" s="164">
        <f t="shared" si="12"/>
        <v>60.739199999999997</v>
      </c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</row>
    <row r="95" spans="1:351" s="170" customFormat="1" ht="24.75" customHeight="1" outlineLevel="1" x14ac:dyDescent="0.25">
      <c r="A95" s="171"/>
      <c r="B95" s="172"/>
      <c r="C95" s="172"/>
      <c r="D95" s="172"/>
      <c r="E95" s="173"/>
      <c r="F95" s="174" t="s">
        <v>147</v>
      </c>
      <c r="G95" s="175" t="s">
        <v>12</v>
      </c>
      <c r="H95" s="167">
        <f>C94*0.6</f>
        <v>3.996</v>
      </c>
      <c r="I95" s="168">
        <v>11.64</v>
      </c>
      <c r="J95" s="164">
        <f>H95*I95</f>
        <v>46.513440000000003</v>
      </c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  <c r="IW95" s="169"/>
      <c r="IX95" s="169"/>
      <c r="IY95" s="169"/>
      <c r="IZ95" s="169"/>
      <c r="JA95" s="169"/>
      <c r="JB95" s="169"/>
      <c r="JC95" s="169"/>
      <c r="JD95" s="169"/>
      <c r="JE95" s="169"/>
      <c r="JF95" s="169"/>
      <c r="JG95" s="169"/>
      <c r="JH95" s="169"/>
      <c r="JI95" s="169"/>
      <c r="JJ95" s="169"/>
      <c r="JK95" s="169"/>
      <c r="JL95" s="169"/>
      <c r="JM95" s="169"/>
      <c r="JN95" s="169"/>
      <c r="JO95" s="169"/>
      <c r="JP95" s="169"/>
      <c r="JQ95" s="169"/>
      <c r="JR95" s="169"/>
      <c r="JS95" s="169"/>
      <c r="JT95" s="169"/>
      <c r="JU95" s="169"/>
      <c r="JV95" s="169"/>
      <c r="JW95" s="169"/>
      <c r="JX95" s="169"/>
      <c r="JY95" s="169"/>
      <c r="JZ95" s="169"/>
      <c r="KA95" s="169"/>
      <c r="KB95" s="169"/>
      <c r="KC95" s="169"/>
      <c r="KD95" s="169"/>
      <c r="KE95" s="169"/>
      <c r="KF95" s="169"/>
      <c r="KG95" s="169"/>
      <c r="KH95" s="169"/>
      <c r="KI95" s="169"/>
      <c r="KJ95" s="169"/>
      <c r="KK95" s="169"/>
      <c r="KL95" s="169"/>
      <c r="KM95" s="169"/>
      <c r="KN95" s="169"/>
      <c r="KO95" s="169"/>
      <c r="KP95" s="169"/>
      <c r="KQ95" s="169"/>
      <c r="KR95" s="169"/>
      <c r="KS95" s="169"/>
      <c r="KT95" s="169"/>
      <c r="KU95" s="169"/>
      <c r="KV95" s="169"/>
      <c r="KW95" s="169"/>
      <c r="KX95" s="169"/>
      <c r="KY95" s="169"/>
      <c r="KZ95" s="169"/>
      <c r="LA95" s="169"/>
      <c r="LB95" s="169"/>
      <c r="LC95" s="169"/>
      <c r="LD95" s="169"/>
      <c r="LE95" s="169"/>
      <c r="LF95" s="169"/>
      <c r="LG95" s="169"/>
      <c r="LH95" s="169"/>
      <c r="LI95" s="169"/>
      <c r="LJ95" s="169"/>
      <c r="LK95" s="169"/>
      <c r="LL95" s="169"/>
      <c r="LM95" s="169"/>
      <c r="LN95" s="169"/>
      <c r="LO95" s="169"/>
      <c r="LP95" s="169"/>
      <c r="LQ95" s="169"/>
      <c r="LR95" s="169"/>
      <c r="LS95" s="169"/>
      <c r="LT95" s="169"/>
      <c r="LU95" s="169"/>
      <c r="LV95" s="169"/>
      <c r="LW95" s="169"/>
      <c r="LX95" s="169"/>
      <c r="LY95" s="169"/>
      <c r="LZ95" s="169"/>
      <c r="MA95" s="169"/>
      <c r="MB95" s="169"/>
      <c r="MC95" s="169"/>
      <c r="MD95" s="169"/>
      <c r="ME95" s="169"/>
      <c r="MF95" s="169"/>
      <c r="MG95" s="169"/>
      <c r="MH95" s="169"/>
      <c r="MI95" s="169"/>
      <c r="MJ95" s="169"/>
      <c r="MK95" s="169"/>
      <c r="ML95" s="169"/>
      <c r="MM95" s="169"/>
    </row>
    <row r="96" spans="1:351" s="170" customFormat="1" ht="15" customHeight="1" outlineLevel="1" x14ac:dyDescent="0.25">
      <c r="A96" s="161"/>
      <c r="B96" s="162"/>
      <c r="C96" s="163"/>
      <c r="D96" s="163"/>
      <c r="E96" s="164"/>
      <c r="F96" s="174" t="s">
        <v>148</v>
      </c>
      <c r="G96" s="175" t="s">
        <v>12</v>
      </c>
      <c r="H96" s="167">
        <f>C94*0.9</f>
        <v>5.9940000000000007</v>
      </c>
      <c r="I96" s="168">
        <v>18.04</v>
      </c>
      <c r="J96" s="164">
        <f>H96*I96</f>
        <v>108.13176</v>
      </c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</row>
    <row r="97" spans="1:351" s="170" customFormat="1" ht="15" customHeight="1" outlineLevel="1" x14ac:dyDescent="0.25">
      <c r="A97" s="161"/>
      <c r="B97" s="162"/>
      <c r="C97" s="163"/>
      <c r="D97" s="163"/>
      <c r="E97" s="164"/>
      <c r="F97" s="174" t="s">
        <v>149</v>
      </c>
      <c r="G97" s="175" t="s">
        <v>39</v>
      </c>
      <c r="H97" s="167">
        <f>C94*0.8</f>
        <v>5.3280000000000003</v>
      </c>
      <c r="I97" s="168">
        <v>3.3</v>
      </c>
      <c r="J97" s="164">
        <f t="shared" ref="J97:J110" si="13">H97*I97</f>
        <v>17.5824</v>
      </c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</row>
    <row r="98" spans="1:351" s="170" customFormat="1" ht="15" customHeight="1" outlineLevel="1" x14ac:dyDescent="0.25">
      <c r="A98" s="161"/>
      <c r="B98" s="162"/>
      <c r="C98" s="163"/>
      <c r="D98" s="163"/>
      <c r="E98" s="164"/>
      <c r="F98" s="174" t="s">
        <v>150</v>
      </c>
      <c r="G98" s="175" t="s">
        <v>39</v>
      </c>
      <c r="H98" s="167">
        <f>C94*0.8</f>
        <v>5.3280000000000003</v>
      </c>
      <c r="I98" s="168">
        <v>1.5</v>
      </c>
      <c r="J98" s="164">
        <f t="shared" si="13"/>
        <v>7.9920000000000009</v>
      </c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  <c r="IW98" s="169"/>
      <c r="IX98" s="169"/>
      <c r="IY98" s="169"/>
      <c r="IZ98" s="169"/>
      <c r="JA98" s="169"/>
      <c r="JB98" s="169"/>
      <c r="JC98" s="169"/>
      <c r="JD98" s="169"/>
      <c r="JE98" s="169"/>
      <c r="JF98" s="169"/>
      <c r="JG98" s="169"/>
      <c r="JH98" s="169"/>
      <c r="JI98" s="169"/>
      <c r="JJ98" s="169"/>
      <c r="JK98" s="169"/>
      <c r="JL98" s="169"/>
      <c r="JM98" s="169"/>
      <c r="JN98" s="169"/>
      <c r="JO98" s="169"/>
      <c r="JP98" s="169"/>
      <c r="JQ98" s="169"/>
      <c r="JR98" s="169"/>
      <c r="JS98" s="169"/>
      <c r="JT98" s="169"/>
      <c r="JU98" s="169"/>
      <c r="JV98" s="169"/>
      <c r="JW98" s="169"/>
      <c r="JX98" s="169"/>
      <c r="JY98" s="169"/>
      <c r="JZ98" s="169"/>
      <c r="KA98" s="169"/>
      <c r="KB98" s="169"/>
      <c r="KC98" s="169"/>
      <c r="KD98" s="169"/>
      <c r="KE98" s="169"/>
      <c r="KF98" s="169"/>
      <c r="KG98" s="169"/>
      <c r="KH98" s="169"/>
      <c r="KI98" s="169"/>
      <c r="KJ98" s="169"/>
      <c r="KK98" s="169"/>
      <c r="KL98" s="169"/>
      <c r="KM98" s="169"/>
      <c r="KN98" s="169"/>
      <c r="KO98" s="169"/>
      <c r="KP98" s="169"/>
      <c r="KQ98" s="169"/>
      <c r="KR98" s="169"/>
      <c r="KS98" s="169"/>
      <c r="KT98" s="169"/>
      <c r="KU98" s="169"/>
      <c r="KV98" s="169"/>
      <c r="KW98" s="169"/>
      <c r="KX98" s="169"/>
      <c r="KY98" s="169"/>
      <c r="KZ98" s="169"/>
      <c r="LA98" s="169"/>
      <c r="LB98" s="169"/>
      <c r="LC98" s="169"/>
      <c r="LD98" s="169"/>
      <c r="LE98" s="169"/>
      <c r="LF98" s="169"/>
      <c r="LG98" s="169"/>
      <c r="LH98" s="169"/>
      <c r="LI98" s="169"/>
      <c r="LJ98" s="169"/>
      <c r="LK98" s="169"/>
      <c r="LL98" s="169"/>
      <c r="LM98" s="169"/>
      <c r="LN98" s="169"/>
      <c r="LO98" s="169"/>
      <c r="LP98" s="169"/>
      <c r="LQ98" s="169"/>
      <c r="LR98" s="169"/>
      <c r="LS98" s="169"/>
      <c r="LT98" s="169"/>
      <c r="LU98" s="169"/>
      <c r="LV98" s="169"/>
      <c r="LW98" s="169"/>
      <c r="LX98" s="169"/>
      <c r="LY98" s="169"/>
      <c r="LZ98" s="169"/>
      <c r="MA98" s="169"/>
      <c r="MB98" s="169"/>
      <c r="MC98" s="169"/>
      <c r="MD98" s="169"/>
      <c r="ME98" s="169"/>
      <c r="MF98" s="169"/>
      <c r="MG98" s="169"/>
      <c r="MH98" s="169"/>
      <c r="MI98" s="169"/>
      <c r="MJ98" s="169"/>
      <c r="MK98" s="169"/>
      <c r="ML98" s="169"/>
      <c r="MM98" s="169"/>
    </row>
    <row r="99" spans="1:351" s="170" customFormat="1" ht="15" customHeight="1" outlineLevel="1" x14ac:dyDescent="0.25">
      <c r="A99" s="161"/>
      <c r="B99" s="162"/>
      <c r="C99" s="163"/>
      <c r="D99" s="163"/>
      <c r="E99" s="164"/>
      <c r="F99" s="174" t="s">
        <v>151</v>
      </c>
      <c r="G99" s="175" t="s">
        <v>39</v>
      </c>
      <c r="H99" s="167">
        <f>C94*0.8</f>
        <v>5.3280000000000003</v>
      </c>
      <c r="I99" s="168">
        <v>1.2</v>
      </c>
      <c r="J99" s="164">
        <f t="shared" si="13"/>
        <v>6.3936000000000002</v>
      </c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169"/>
      <c r="JQ99" s="169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169"/>
      <c r="LF99" s="169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</row>
    <row r="100" spans="1:351" s="170" customFormat="1" ht="15" customHeight="1" outlineLevel="1" x14ac:dyDescent="0.25">
      <c r="A100" s="161"/>
      <c r="B100" s="162"/>
      <c r="C100" s="163"/>
      <c r="D100" s="163"/>
      <c r="E100" s="164"/>
      <c r="F100" s="174" t="s">
        <v>152</v>
      </c>
      <c r="G100" s="175" t="s">
        <v>39</v>
      </c>
      <c r="H100" s="167">
        <f>C94*0.8</f>
        <v>5.3280000000000003</v>
      </c>
      <c r="I100" s="168">
        <v>1.05</v>
      </c>
      <c r="J100" s="164">
        <f t="shared" si="13"/>
        <v>5.5944000000000003</v>
      </c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169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169"/>
      <c r="LF100" s="169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</row>
    <row r="101" spans="1:351" s="170" customFormat="1" ht="15" customHeight="1" outlineLevel="1" x14ac:dyDescent="0.25">
      <c r="A101" s="161"/>
      <c r="B101" s="162"/>
      <c r="C101" s="163"/>
      <c r="D101" s="163"/>
      <c r="E101" s="164"/>
      <c r="F101" s="174" t="s">
        <v>153</v>
      </c>
      <c r="G101" s="175" t="s">
        <v>39</v>
      </c>
      <c r="H101" s="167">
        <f>C94*0.2</f>
        <v>1.3320000000000001</v>
      </c>
      <c r="I101" s="168">
        <v>2.5499999999999998</v>
      </c>
      <c r="J101" s="164">
        <f t="shared" si="13"/>
        <v>3.3965999999999998</v>
      </c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169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169"/>
      <c r="LF101" s="169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</row>
    <row r="102" spans="1:351" s="170" customFormat="1" ht="15" customHeight="1" outlineLevel="1" x14ac:dyDescent="0.25">
      <c r="A102" s="161"/>
      <c r="B102" s="162"/>
      <c r="C102" s="163"/>
      <c r="D102" s="163"/>
      <c r="E102" s="164"/>
      <c r="F102" s="174" t="s">
        <v>154</v>
      </c>
      <c r="G102" s="175" t="s">
        <v>39</v>
      </c>
      <c r="H102" s="167">
        <f>C94*0.8</f>
        <v>5.3280000000000003</v>
      </c>
      <c r="I102" s="168">
        <v>3</v>
      </c>
      <c r="J102" s="164">
        <f t="shared" si="13"/>
        <v>15.984000000000002</v>
      </c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169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169"/>
      <c r="LF102" s="169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</row>
    <row r="103" spans="1:351" s="170" customFormat="1" ht="15" customHeight="1" outlineLevel="1" x14ac:dyDescent="0.25">
      <c r="A103" s="161"/>
      <c r="B103" s="162"/>
      <c r="C103" s="163"/>
      <c r="D103" s="163"/>
      <c r="E103" s="164"/>
      <c r="F103" s="174" t="s">
        <v>155</v>
      </c>
      <c r="G103" s="175" t="s">
        <v>39</v>
      </c>
      <c r="H103" s="167">
        <f>C94*7</f>
        <v>46.620000000000005</v>
      </c>
      <c r="I103" s="168">
        <v>0.12</v>
      </c>
      <c r="J103" s="164">
        <f t="shared" si="13"/>
        <v>5.5944000000000003</v>
      </c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169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169"/>
      <c r="LF103" s="169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</row>
    <row r="104" spans="1:351" s="170" customFormat="1" ht="15" customHeight="1" outlineLevel="1" x14ac:dyDescent="0.25">
      <c r="A104" s="161"/>
      <c r="B104" s="162"/>
      <c r="C104" s="163"/>
      <c r="D104" s="163"/>
      <c r="E104" s="164"/>
      <c r="F104" s="174" t="s">
        <v>156</v>
      </c>
      <c r="G104" s="175" t="s">
        <v>39</v>
      </c>
      <c r="H104" s="167">
        <f>C94*0.8</f>
        <v>5.3280000000000003</v>
      </c>
      <c r="I104" s="168">
        <v>1.77</v>
      </c>
      <c r="J104" s="164">
        <f t="shared" si="13"/>
        <v>9.4305599999999998</v>
      </c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</row>
    <row r="105" spans="1:351" s="181" customFormat="1" x14ac:dyDescent="0.25">
      <c r="A105" s="176"/>
      <c r="B105" s="177"/>
      <c r="C105" s="178"/>
      <c r="D105" s="168"/>
      <c r="E105" s="179"/>
      <c r="F105" s="180" t="s">
        <v>157</v>
      </c>
      <c r="G105" s="177" t="s">
        <v>10</v>
      </c>
      <c r="H105" s="178">
        <f>C94*40</f>
        <v>266.39999999999998</v>
      </c>
      <c r="I105" s="168">
        <v>0.19</v>
      </c>
      <c r="J105" s="179">
        <f t="shared" si="13"/>
        <v>50.616</v>
      </c>
    </row>
    <row r="106" spans="1:351" s="170" customFormat="1" ht="15" customHeight="1" outlineLevel="1" x14ac:dyDescent="0.25">
      <c r="A106" s="161"/>
      <c r="B106" s="162"/>
      <c r="C106" s="163"/>
      <c r="D106" s="163"/>
      <c r="E106" s="164"/>
      <c r="F106" s="174" t="s">
        <v>158</v>
      </c>
      <c r="G106" s="175" t="s">
        <v>39</v>
      </c>
      <c r="H106" s="167">
        <f>C94*7</f>
        <v>46.620000000000005</v>
      </c>
      <c r="I106" s="168">
        <v>0.27</v>
      </c>
      <c r="J106" s="164">
        <f t="shared" si="13"/>
        <v>12.587400000000002</v>
      </c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  <c r="LC106" s="169"/>
      <c r="LD106" s="169"/>
      <c r="LE106" s="169"/>
      <c r="LF106" s="169"/>
      <c r="LG106" s="169"/>
      <c r="LH106" s="169"/>
      <c r="LI106" s="169"/>
      <c r="LJ106" s="169"/>
      <c r="LK106" s="169"/>
      <c r="LL106" s="169"/>
      <c r="LM106" s="169"/>
      <c r="LN106" s="169"/>
      <c r="LO106" s="169"/>
      <c r="LP106" s="169"/>
      <c r="LQ106" s="169"/>
      <c r="LR106" s="169"/>
      <c r="LS106" s="169"/>
      <c r="LT106" s="169"/>
      <c r="LU106" s="169"/>
      <c r="LV106" s="169"/>
      <c r="LW106" s="169"/>
      <c r="LX106" s="169"/>
      <c r="LY106" s="169"/>
      <c r="LZ106" s="169"/>
      <c r="MA106" s="169"/>
      <c r="MB106" s="169"/>
      <c r="MC106" s="169"/>
      <c r="MD106" s="169"/>
      <c r="ME106" s="169"/>
      <c r="MF106" s="169"/>
      <c r="MG106" s="169"/>
      <c r="MH106" s="169"/>
      <c r="MI106" s="169"/>
      <c r="MJ106" s="169"/>
      <c r="MK106" s="169"/>
      <c r="ML106" s="169"/>
      <c r="MM106" s="169"/>
    </row>
    <row r="107" spans="1:351" s="181" customFormat="1" x14ac:dyDescent="0.25">
      <c r="A107" s="176"/>
      <c r="B107" s="177"/>
      <c r="C107" s="178"/>
      <c r="D107" s="168"/>
      <c r="E107" s="179"/>
      <c r="F107" s="180" t="s">
        <v>160</v>
      </c>
      <c r="G107" s="177" t="s">
        <v>110</v>
      </c>
      <c r="H107" s="182">
        <f>C94*0.5</f>
        <v>3.33</v>
      </c>
      <c r="I107" s="168">
        <v>24.68</v>
      </c>
      <c r="J107" s="179">
        <f t="shared" si="13"/>
        <v>82.184399999999997</v>
      </c>
    </row>
    <row r="108" spans="1:351" s="181" customFormat="1" x14ac:dyDescent="0.25">
      <c r="A108" s="176"/>
      <c r="B108" s="177"/>
      <c r="C108" s="178"/>
      <c r="D108" s="168"/>
      <c r="E108" s="179"/>
      <c r="F108" s="165" t="s">
        <v>161</v>
      </c>
      <c r="G108" s="177" t="s">
        <v>162</v>
      </c>
      <c r="H108" s="178">
        <f>C94*1</f>
        <v>6.66</v>
      </c>
      <c r="I108" s="168">
        <v>1.33</v>
      </c>
      <c r="J108" s="179">
        <f t="shared" si="13"/>
        <v>8.857800000000001</v>
      </c>
    </row>
    <row r="109" spans="1:351" s="181" customFormat="1" x14ac:dyDescent="0.25">
      <c r="A109" s="176"/>
      <c r="B109" s="177"/>
      <c r="C109" s="178"/>
      <c r="D109" s="168"/>
      <c r="E109" s="179"/>
      <c r="F109" s="180" t="s">
        <v>163</v>
      </c>
      <c r="G109" s="177" t="s">
        <v>12</v>
      </c>
      <c r="H109" s="178">
        <f>C94*0.15</f>
        <v>0.999</v>
      </c>
      <c r="I109" s="168">
        <v>14</v>
      </c>
      <c r="J109" s="179">
        <f t="shared" si="13"/>
        <v>13.986000000000001</v>
      </c>
    </row>
    <row r="110" spans="1:351" s="170" customFormat="1" outlineLevel="1" x14ac:dyDescent="0.25">
      <c r="A110" s="161" t="s">
        <v>211</v>
      </c>
      <c r="B110" s="162" t="s">
        <v>12</v>
      </c>
      <c r="C110" s="163">
        <v>6.66</v>
      </c>
      <c r="D110" s="163">
        <v>70</v>
      </c>
      <c r="E110" s="164">
        <f>C110*D110</f>
        <v>466.2</v>
      </c>
      <c r="F110" s="165" t="s">
        <v>212</v>
      </c>
      <c r="G110" s="166" t="s">
        <v>12</v>
      </c>
      <c r="H110" s="167">
        <f>C110*1.1</f>
        <v>7.3260000000000005</v>
      </c>
      <c r="I110" s="168">
        <v>50.4</v>
      </c>
      <c r="J110" s="164">
        <f t="shared" si="13"/>
        <v>369.23040000000003</v>
      </c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</row>
    <row r="111" spans="1:351" s="170" customFormat="1" ht="24.75" customHeight="1" outlineLevel="1" x14ac:dyDescent="0.25">
      <c r="A111" s="171"/>
      <c r="B111" s="172"/>
      <c r="C111" s="172"/>
      <c r="D111" s="172"/>
      <c r="E111" s="173"/>
      <c r="F111" s="174" t="s">
        <v>213</v>
      </c>
      <c r="G111" s="175" t="s">
        <v>10</v>
      </c>
      <c r="H111" s="167">
        <f>C110*2</f>
        <v>13.32</v>
      </c>
      <c r="I111" s="168">
        <v>17.100000000000001</v>
      </c>
      <c r="J111" s="164">
        <f>H111*I111</f>
        <v>227.77200000000002</v>
      </c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</row>
    <row r="112" spans="1:351" s="170" customFormat="1" outlineLevel="1" x14ac:dyDescent="0.25">
      <c r="A112" s="161" t="s">
        <v>214</v>
      </c>
      <c r="B112" s="162" t="s">
        <v>12</v>
      </c>
      <c r="C112" s="163">
        <v>3.33</v>
      </c>
      <c r="D112" s="163">
        <v>70</v>
      </c>
      <c r="E112" s="164">
        <f>C112*D112</f>
        <v>233.1</v>
      </c>
      <c r="F112" s="165" t="s">
        <v>215</v>
      </c>
      <c r="G112" s="166" t="s">
        <v>12</v>
      </c>
      <c r="H112" s="167">
        <f>C112*1.1</f>
        <v>3.6630000000000003</v>
      </c>
      <c r="I112" s="168">
        <v>6.8</v>
      </c>
      <c r="J112" s="164">
        <f t="shared" ref="J112" si="14">H112*I112</f>
        <v>24.9084</v>
      </c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</row>
    <row r="113" spans="1:351" s="170" customFormat="1" ht="24.75" customHeight="1" outlineLevel="1" x14ac:dyDescent="0.25">
      <c r="A113" s="171"/>
      <c r="B113" s="172"/>
      <c r="C113" s="172"/>
      <c r="D113" s="172"/>
      <c r="E113" s="173"/>
      <c r="F113" s="174" t="s">
        <v>216</v>
      </c>
      <c r="G113" s="175" t="s">
        <v>10</v>
      </c>
      <c r="H113" s="167">
        <f>C112*2</f>
        <v>6.66</v>
      </c>
      <c r="I113" s="168">
        <v>5.3</v>
      </c>
      <c r="J113" s="164">
        <f>H113*I113</f>
        <v>35.298000000000002</v>
      </c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</row>
    <row r="114" spans="1:351" s="181" customFormat="1" x14ac:dyDescent="0.25">
      <c r="A114" s="176" t="s">
        <v>204</v>
      </c>
      <c r="B114" s="177" t="s">
        <v>159</v>
      </c>
      <c r="C114" s="178">
        <v>8.61</v>
      </c>
      <c r="D114" s="168">
        <v>25</v>
      </c>
      <c r="E114" s="179">
        <f>C114*D114</f>
        <v>215.25</v>
      </c>
      <c r="F114" s="19" t="s">
        <v>33</v>
      </c>
      <c r="G114" s="38" t="s">
        <v>10</v>
      </c>
      <c r="H114" s="20">
        <f>C114*0.1</f>
        <v>0.86099999999999999</v>
      </c>
      <c r="I114" s="20">
        <v>138.9</v>
      </c>
      <c r="J114" s="25">
        <f t="shared" si="11"/>
        <v>119.5929</v>
      </c>
    </row>
    <row r="115" spans="1:351" s="170" customFormat="1" ht="17.25" customHeight="1" outlineLevel="1" x14ac:dyDescent="0.25">
      <c r="A115" s="161" t="s">
        <v>205</v>
      </c>
      <c r="B115" s="162" t="s">
        <v>12</v>
      </c>
      <c r="C115" s="163">
        <v>19.2</v>
      </c>
      <c r="D115" s="163">
        <v>120</v>
      </c>
      <c r="E115" s="164">
        <f>C115*D115</f>
        <v>2304</v>
      </c>
      <c r="F115" s="165" t="s">
        <v>146</v>
      </c>
      <c r="G115" s="166" t="s">
        <v>15</v>
      </c>
      <c r="H115" s="167">
        <f>C115*1.2</f>
        <v>23.04</v>
      </c>
      <c r="I115" s="168">
        <v>30.4</v>
      </c>
      <c r="J115" s="164">
        <f t="shared" si="11"/>
        <v>700.41599999999994</v>
      </c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  <c r="LC115" s="169"/>
      <c r="LD115" s="169"/>
      <c r="LE115" s="169"/>
      <c r="LF115" s="169"/>
      <c r="LG115" s="169"/>
      <c r="LH115" s="169"/>
      <c r="LI115" s="169"/>
      <c r="LJ115" s="169"/>
      <c r="LK115" s="169"/>
      <c r="LL115" s="169"/>
      <c r="LM115" s="169"/>
      <c r="LN115" s="169"/>
      <c r="LO115" s="169"/>
      <c r="LP115" s="169"/>
      <c r="LQ115" s="169"/>
      <c r="LR115" s="169"/>
      <c r="LS115" s="169"/>
      <c r="LT115" s="169"/>
      <c r="LU115" s="169"/>
      <c r="LV115" s="169"/>
      <c r="LW115" s="169"/>
      <c r="LX115" s="169"/>
      <c r="LY115" s="169"/>
      <c r="LZ115" s="169"/>
      <c r="MA115" s="169"/>
      <c r="MB115" s="169"/>
      <c r="MC115" s="169"/>
      <c r="MD115" s="169"/>
      <c r="ME115" s="169"/>
      <c r="MF115" s="169"/>
      <c r="MG115" s="169"/>
      <c r="MH115" s="169"/>
      <c r="MI115" s="169"/>
      <c r="MJ115" s="169"/>
      <c r="MK115" s="169"/>
      <c r="ML115" s="169"/>
      <c r="MM115" s="169"/>
    </row>
    <row r="116" spans="1:351" s="170" customFormat="1" ht="16.5" customHeight="1" outlineLevel="1" x14ac:dyDescent="0.25">
      <c r="A116" s="171"/>
      <c r="B116" s="172"/>
      <c r="C116" s="172"/>
      <c r="D116" s="172"/>
      <c r="E116" s="173"/>
      <c r="F116" s="174" t="s">
        <v>147</v>
      </c>
      <c r="G116" s="175" t="s">
        <v>12</v>
      </c>
      <c r="H116" s="167">
        <f>C115*1</f>
        <v>19.2</v>
      </c>
      <c r="I116" s="168">
        <v>11.64</v>
      </c>
      <c r="J116" s="164">
        <f>H116*I116</f>
        <v>223.488</v>
      </c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  <c r="LC116" s="169"/>
      <c r="LD116" s="169"/>
      <c r="LE116" s="169"/>
      <c r="LF116" s="169"/>
      <c r="LG116" s="169"/>
      <c r="LH116" s="169"/>
      <c r="LI116" s="169"/>
      <c r="LJ116" s="169"/>
      <c r="LK116" s="169"/>
      <c r="LL116" s="169"/>
      <c r="LM116" s="169"/>
      <c r="LN116" s="169"/>
      <c r="LO116" s="169"/>
      <c r="LP116" s="169"/>
      <c r="LQ116" s="169"/>
      <c r="LR116" s="169"/>
      <c r="LS116" s="169"/>
      <c r="LT116" s="169"/>
      <c r="LU116" s="169"/>
      <c r="LV116" s="169"/>
      <c r="LW116" s="169"/>
      <c r="LX116" s="169"/>
      <c r="LY116" s="169"/>
      <c r="LZ116" s="169"/>
      <c r="MA116" s="169"/>
      <c r="MB116" s="169"/>
      <c r="MC116" s="169"/>
      <c r="MD116" s="169"/>
      <c r="ME116" s="169"/>
      <c r="MF116" s="169"/>
      <c r="MG116" s="169"/>
      <c r="MH116" s="169"/>
      <c r="MI116" s="169"/>
      <c r="MJ116" s="169"/>
      <c r="MK116" s="169"/>
      <c r="ML116" s="169"/>
      <c r="MM116" s="169"/>
    </row>
    <row r="117" spans="1:351" s="191" customFormat="1" ht="14.25" customHeight="1" x14ac:dyDescent="0.2">
      <c r="A117" s="171"/>
      <c r="B117" s="145"/>
      <c r="C117" s="146"/>
      <c r="D117" s="145"/>
      <c r="E117" s="145"/>
      <c r="F117" s="142" t="s">
        <v>206</v>
      </c>
      <c r="G117" s="143" t="s">
        <v>15</v>
      </c>
      <c r="H117" s="144">
        <f>C115*1.1</f>
        <v>21.12</v>
      </c>
      <c r="I117" s="144">
        <v>30</v>
      </c>
      <c r="J117" s="144">
        <f>I117*H117</f>
        <v>633.6</v>
      </c>
    </row>
    <row r="118" spans="1:351" s="191" customFormat="1" ht="14.25" customHeight="1" x14ac:dyDescent="0.2">
      <c r="A118" s="171"/>
      <c r="B118" s="145"/>
      <c r="C118" s="146"/>
      <c r="D118" s="145"/>
      <c r="E118" s="145"/>
      <c r="F118" s="142" t="s">
        <v>207</v>
      </c>
      <c r="G118" s="143" t="s">
        <v>12</v>
      </c>
      <c r="H118" s="144">
        <f>C115*1.2</f>
        <v>23.04</v>
      </c>
      <c r="I118" s="144">
        <v>5.08</v>
      </c>
      <c r="J118" s="144">
        <f>I118*H118</f>
        <v>117.0432</v>
      </c>
    </row>
    <row r="119" spans="1:351" s="191" customFormat="1" ht="14.25" customHeight="1" x14ac:dyDescent="0.2">
      <c r="A119" s="171"/>
      <c r="B119" s="145"/>
      <c r="C119" s="146"/>
      <c r="D119" s="145"/>
      <c r="E119" s="145"/>
      <c r="F119" s="142" t="s">
        <v>208</v>
      </c>
      <c r="G119" s="143" t="s">
        <v>15</v>
      </c>
      <c r="H119" s="144">
        <f>C115*1.1</f>
        <v>21.12</v>
      </c>
      <c r="I119" s="144">
        <v>4.45</v>
      </c>
      <c r="J119" s="144">
        <f>I119*H119</f>
        <v>93.984000000000009</v>
      </c>
    </row>
    <row r="120" spans="1:351" s="170" customFormat="1" ht="15" customHeight="1" outlineLevel="1" x14ac:dyDescent="0.25">
      <c r="A120" s="161"/>
      <c r="B120" s="162"/>
      <c r="C120" s="163"/>
      <c r="D120" s="163"/>
      <c r="E120" s="164"/>
      <c r="F120" s="174" t="s">
        <v>148</v>
      </c>
      <c r="G120" s="175" t="s">
        <v>12</v>
      </c>
      <c r="H120" s="167">
        <f>C115*3.2</f>
        <v>61.44</v>
      </c>
      <c r="I120" s="168">
        <v>18.04</v>
      </c>
      <c r="J120" s="164">
        <f>H120*I120</f>
        <v>1108.3775999999998</v>
      </c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  <c r="LC120" s="169"/>
      <c r="LD120" s="169"/>
      <c r="LE120" s="169"/>
      <c r="LF120" s="169"/>
      <c r="LG120" s="169"/>
      <c r="LH120" s="169"/>
      <c r="LI120" s="169"/>
      <c r="LJ120" s="169"/>
      <c r="LK120" s="169"/>
      <c r="LL120" s="169"/>
      <c r="LM120" s="169"/>
      <c r="LN120" s="169"/>
      <c r="LO120" s="169"/>
      <c r="LP120" s="169"/>
      <c r="LQ120" s="169"/>
      <c r="LR120" s="169"/>
      <c r="LS120" s="169"/>
      <c r="LT120" s="169"/>
      <c r="LU120" s="169"/>
      <c r="LV120" s="169"/>
      <c r="LW120" s="169"/>
      <c r="LX120" s="169"/>
      <c r="LY120" s="169"/>
      <c r="LZ120" s="169"/>
      <c r="MA120" s="169"/>
      <c r="MB120" s="169"/>
      <c r="MC120" s="169"/>
      <c r="MD120" s="169"/>
      <c r="ME120" s="169"/>
      <c r="MF120" s="169"/>
      <c r="MG120" s="169"/>
      <c r="MH120" s="169"/>
      <c r="MI120" s="169"/>
      <c r="MJ120" s="169"/>
      <c r="MK120" s="169"/>
      <c r="ML120" s="169"/>
      <c r="MM120" s="169"/>
    </row>
    <row r="121" spans="1:351" s="170" customFormat="1" ht="15" customHeight="1" outlineLevel="1" x14ac:dyDescent="0.25">
      <c r="A121" s="161"/>
      <c r="B121" s="162"/>
      <c r="C121" s="163"/>
      <c r="D121" s="163"/>
      <c r="E121" s="164"/>
      <c r="F121" s="174" t="s">
        <v>149</v>
      </c>
      <c r="G121" s="175" t="s">
        <v>39</v>
      </c>
      <c r="H121" s="167">
        <f>C115*0.8</f>
        <v>15.36</v>
      </c>
      <c r="I121" s="168">
        <v>3.3</v>
      </c>
      <c r="J121" s="164">
        <f t="shared" ref="J121:J132" si="15">H121*I121</f>
        <v>50.687999999999995</v>
      </c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  <c r="LC121" s="169"/>
      <c r="LD121" s="169"/>
      <c r="LE121" s="169"/>
      <c r="LF121" s="169"/>
      <c r="LG121" s="169"/>
      <c r="LH121" s="169"/>
      <c r="LI121" s="169"/>
      <c r="LJ121" s="169"/>
      <c r="LK121" s="169"/>
      <c r="LL121" s="169"/>
      <c r="LM121" s="169"/>
      <c r="LN121" s="169"/>
      <c r="LO121" s="169"/>
      <c r="LP121" s="169"/>
      <c r="LQ121" s="169"/>
      <c r="LR121" s="169"/>
      <c r="LS121" s="169"/>
      <c r="LT121" s="169"/>
      <c r="LU121" s="169"/>
      <c r="LV121" s="169"/>
      <c r="LW121" s="169"/>
      <c r="LX121" s="169"/>
      <c r="LY121" s="169"/>
      <c r="LZ121" s="169"/>
      <c r="MA121" s="169"/>
      <c r="MB121" s="169"/>
      <c r="MC121" s="169"/>
      <c r="MD121" s="169"/>
      <c r="ME121" s="169"/>
      <c r="MF121" s="169"/>
      <c r="MG121" s="169"/>
      <c r="MH121" s="169"/>
      <c r="MI121" s="169"/>
      <c r="MJ121" s="169"/>
      <c r="MK121" s="169"/>
      <c r="ML121" s="169"/>
      <c r="MM121" s="169"/>
    </row>
    <row r="122" spans="1:351" s="170" customFormat="1" ht="15" customHeight="1" outlineLevel="1" x14ac:dyDescent="0.25">
      <c r="A122" s="161"/>
      <c r="B122" s="162"/>
      <c r="C122" s="163"/>
      <c r="D122" s="163"/>
      <c r="E122" s="164"/>
      <c r="F122" s="174" t="s">
        <v>150</v>
      </c>
      <c r="G122" s="175" t="s">
        <v>39</v>
      </c>
      <c r="H122" s="167">
        <f>C115*0.8</f>
        <v>15.36</v>
      </c>
      <c r="I122" s="168">
        <v>1.5</v>
      </c>
      <c r="J122" s="164">
        <f t="shared" si="15"/>
        <v>23.04</v>
      </c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  <c r="LC122" s="169"/>
      <c r="LD122" s="169"/>
      <c r="LE122" s="169"/>
      <c r="LF122" s="169"/>
      <c r="LG122" s="169"/>
      <c r="LH122" s="169"/>
      <c r="LI122" s="169"/>
      <c r="LJ122" s="169"/>
      <c r="LK122" s="169"/>
      <c r="LL122" s="169"/>
      <c r="LM122" s="169"/>
      <c r="LN122" s="169"/>
      <c r="LO122" s="169"/>
      <c r="LP122" s="169"/>
      <c r="LQ122" s="169"/>
      <c r="LR122" s="169"/>
      <c r="LS122" s="169"/>
      <c r="LT122" s="169"/>
      <c r="LU122" s="169"/>
      <c r="LV122" s="169"/>
      <c r="LW122" s="169"/>
      <c r="LX122" s="169"/>
      <c r="LY122" s="169"/>
      <c r="LZ122" s="169"/>
      <c r="MA122" s="169"/>
      <c r="MB122" s="169"/>
      <c r="MC122" s="169"/>
      <c r="MD122" s="169"/>
      <c r="ME122" s="169"/>
      <c r="MF122" s="169"/>
      <c r="MG122" s="169"/>
      <c r="MH122" s="169"/>
      <c r="MI122" s="169"/>
      <c r="MJ122" s="169"/>
      <c r="MK122" s="169"/>
      <c r="ML122" s="169"/>
      <c r="MM122" s="169"/>
    </row>
    <row r="123" spans="1:351" s="170" customFormat="1" ht="15" customHeight="1" outlineLevel="1" x14ac:dyDescent="0.25">
      <c r="A123" s="161"/>
      <c r="B123" s="162"/>
      <c r="C123" s="163"/>
      <c r="D123" s="163"/>
      <c r="E123" s="164"/>
      <c r="F123" s="174" t="s">
        <v>153</v>
      </c>
      <c r="G123" s="175" t="s">
        <v>39</v>
      </c>
      <c r="H123" s="167">
        <f>C115*0.2</f>
        <v>3.84</v>
      </c>
      <c r="I123" s="168">
        <v>2.5499999999999998</v>
      </c>
      <c r="J123" s="164">
        <f t="shared" si="15"/>
        <v>9.7919999999999998</v>
      </c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  <c r="LC123" s="169"/>
      <c r="LD123" s="169"/>
      <c r="LE123" s="169"/>
      <c r="LF123" s="169"/>
      <c r="LG123" s="169"/>
      <c r="LH123" s="169"/>
      <c r="LI123" s="169"/>
      <c r="LJ123" s="169"/>
      <c r="LK123" s="169"/>
      <c r="LL123" s="169"/>
      <c r="LM123" s="169"/>
      <c r="LN123" s="169"/>
      <c r="LO123" s="169"/>
      <c r="LP123" s="169"/>
      <c r="LQ123" s="169"/>
      <c r="LR123" s="169"/>
      <c r="LS123" s="169"/>
      <c r="LT123" s="169"/>
      <c r="LU123" s="169"/>
      <c r="LV123" s="169"/>
      <c r="LW123" s="169"/>
      <c r="LX123" s="169"/>
      <c r="LY123" s="169"/>
      <c r="LZ123" s="169"/>
      <c r="MA123" s="169"/>
      <c r="MB123" s="169"/>
      <c r="MC123" s="169"/>
      <c r="MD123" s="169"/>
      <c r="ME123" s="169"/>
      <c r="MF123" s="169"/>
      <c r="MG123" s="169"/>
      <c r="MH123" s="169"/>
      <c r="MI123" s="169"/>
      <c r="MJ123" s="169"/>
      <c r="MK123" s="169"/>
      <c r="ML123" s="169"/>
      <c r="MM123" s="169"/>
    </row>
    <row r="124" spans="1:351" s="170" customFormat="1" ht="15" customHeight="1" outlineLevel="1" x14ac:dyDescent="0.25">
      <c r="A124" s="161"/>
      <c r="B124" s="162"/>
      <c r="C124" s="163"/>
      <c r="D124" s="163"/>
      <c r="E124" s="164"/>
      <c r="F124" s="174" t="s">
        <v>154</v>
      </c>
      <c r="G124" s="175" t="s">
        <v>39</v>
      </c>
      <c r="H124" s="167">
        <f>C115*0.8</f>
        <v>15.36</v>
      </c>
      <c r="I124" s="168">
        <v>3</v>
      </c>
      <c r="J124" s="164">
        <f t="shared" si="15"/>
        <v>46.08</v>
      </c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</row>
    <row r="125" spans="1:351" s="170" customFormat="1" ht="15" customHeight="1" outlineLevel="1" x14ac:dyDescent="0.25">
      <c r="A125" s="161"/>
      <c r="B125" s="162"/>
      <c r="C125" s="163"/>
      <c r="D125" s="163"/>
      <c r="E125" s="164"/>
      <c r="F125" s="174" t="s">
        <v>155</v>
      </c>
      <c r="G125" s="175" t="s">
        <v>39</v>
      </c>
      <c r="H125" s="167">
        <f>C115*7</f>
        <v>134.4</v>
      </c>
      <c r="I125" s="168">
        <v>0.12</v>
      </c>
      <c r="J125" s="164">
        <f t="shared" si="15"/>
        <v>16.128</v>
      </c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  <c r="LC125" s="169"/>
      <c r="LD125" s="169"/>
      <c r="LE125" s="169"/>
      <c r="LF125" s="169"/>
      <c r="LG125" s="169"/>
      <c r="LH125" s="169"/>
      <c r="LI125" s="169"/>
      <c r="LJ125" s="169"/>
      <c r="LK125" s="169"/>
      <c r="LL125" s="169"/>
      <c r="LM125" s="169"/>
      <c r="LN125" s="169"/>
      <c r="LO125" s="169"/>
      <c r="LP125" s="169"/>
      <c r="LQ125" s="169"/>
      <c r="LR125" s="169"/>
      <c r="LS125" s="169"/>
      <c r="LT125" s="169"/>
      <c r="LU125" s="169"/>
      <c r="LV125" s="169"/>
      <c r="LW125" s="169"/>
      <c r="LX125" s="169"/>
      <c r="LY125" s="169"/>
      <c r="LZ125" s="169"/>
      <c r="MA125" s="169"/>
      <c r="MB125" s="169"/>
      <c r="MC125" s="169"/>
      <c r="MD125" s="169"/>
      <c r="ME125" s="169"/>
      <c r="MF125" s="169"/>
      <c r="MG125" s="169"/>
      <c r="MH125" s="169"/>
      <c r="MI125" s="169"/>
      <c r="MJ125" s="169"/>
      <c r="MK125" s="169"/>
      <c r="ML125" s="169"/>
      <c r="MM125" s="169"/>
    </row>
    <row r="126" spans="1:351" s="170" customFormat="1" ht="15" customHeight="1" outlineLevel="1" x14ac:dyDescent="0.25">
      <c r="A126" s="161"/>
      <c r="B126" s="162"/>
      <c r="C126" s="163"/>
      <c r="D126" s="163"/>
      <c r="E126" s="164"/>
      <c r="F126" s="174" t="s">
        <v>156</v>
      </c>
      <c r="G126" s="175" t="s">
        <v>39</v>
      </c>
      <c r="H126" s="167">
        <f>C115*0.8</f>
        <v>15.36</v>
      </c>
      <c r="I126" s="168">
        <v>1.77</v>
      </c>
      <c r="J126" s="164">
        <f t="shared" si="15"/>
        <v>27.187200000000001</v>
      </c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</row>
    <row r="127" spans="1:351" s="181" customFormat="1" x14ac:dyDescent="0.25">
      <c r="A127" s="176"/>
      <c r="B127" s="177"/>
      <c r="C127" s="178"/>
      <c r="D127" s="168"/>
      <c r="E127" s="179"/>
      <c r="F127" s="180" t="s">
        <v>157</v>
      </c>
      <c r="G127" s="177" t="s">
        <v>10</v>
      </c>
      <c r="H127" s="178">
        <f>C115*40</f>
        <v>768</v>
      </c>
      <c r="I127" s="168">
        <v>0.19</v>
      </c>
      <c r="J127" s="179">
        <f t="shared" si="15"/>
        <v>145.92000000000002</v>
      </c>
    </row>
    <row r="128" spans="1:351" s="170" customFormat="1" ht="15" customHeight="1" outlineLevel="1" x14ac:dyDescent="0.25">
      <c r="A128" s="161"/>
      <c r="B128" s="162"/>
      <c r="C128" s="163"/>
      <c r="D128" s="163"/>
      <c r="E128" s="164"/>
      <c r="F128" s="174" t="s">
        <v>158</v>
      </c>
      <c r="G128" s="175" t="s">
        <v>39</v>
      </c>
      <c r="H128" s="167">
        <f>C115*7</f>
        <v>134.4</v>
      </c>
      <c r="I128" s="168">
        <v>0.27</v>
      </c>
      <c r="J128" s="164">
        <f t="shared" si="15"/>
        <v>36.288000000000004</v>
      </c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</row>
    <row r="129" spans="1:10" s="79" customFormat="1" ht="14.25" customHeight="1" x14ac:dyDescent="0.2">
      <c r="A129" s="32"/>
      <c r="B129" s="33"/>
      <c r="C129" s="28"/>
      <c r="D129" s="28"/>
      <c r="E129" s="28"/>
      <c r="F129" s="37" t="s">
        <v>16</v>
      </c>
      <c r="G129" s="31" t="s">
        <v>17</v>
      </c>
      <c r="H129" s="56">
        <f>C115*0.15/10</f>
        <v>0.28799999999999998</v>
      </c>
      <c r="I129" s="55">
        <v>235.68</v>
      </c>
      <c r="J129" s="94">
        <f t="shared" si="15"/>
        <v>67.875839999999997</v>
      </c>
    </row>
    <row r="130" spans="1:10" s="181" customFormat="1" x14ac:dyDescent="0.25">
      <c r="A130" s="176"/>
      <c r="B130" s="177"/>
      <c r="C130" s="178"/>
      <c r="D130" s="168"/>
      <c r="E130" s="179"/>
      <c r="F130" s="180" t="s">
        <v>160</v>
      </c>
      <c r="G130" s="177" t="s">
        <v>110</v>
      </c>
      <c r="H130" s="182">
        <f>C115*0.5</f>
        <v>9.6</v>
      </c>
      <c r="I130" s="168">
        <v>24.68</v>
      </c>
      <c r="J130" s="179">
        <f t="shared" si="15"/>
        <v>236.928</v>
      </c>
    </row>
    <row r="131" spans="1:10" s="181" customFormat="1" x14ac:dyDescent="0.25">
      <c r="A131" s="176"/>
      <c r="B131" s="177"/>
      <c r="C131" s="178"/>
      <c r="D131" s="168"/>
      <c r="E131" s="179"/>
      <c r="F131" s="165" t="s">
        <v>161</v>
      </c>
      <c r="G131" s="177" t="s">
        <v>162</v>
      </c>
      <c r="H131" s="178">
        <f>C115*1</f>
        <v>19.2</v>
      </c>
      <c r="I131" s="168">
        <v>1.33</v>
      </c>
      <c r="J131" s="179">
        <f t="shared" si="15"/>
        <v>25.536000000000001</v>
      </c>
    </row>
    <row r="132" spans="1:10" s="181" customFormat="1" x14ac:dyDescent="0.25">
      <c r="A132" s="176"/>
      <c r="B132" s="177"/>
      <c r="C132" s="178"/>
      <c r="D132" s="168"/>
      <c r="E132" s="179"/>
      <c r="F132" s="180" t="s">
        <v>163</v>
      </c>
      <c r="G132" s="177" t="s">
        <v>12</v>
      </c>
      <c r="H132" s="178">
        <f>C115*0.15</f>
        <v>2.88</v>
      </c>
      <c r="I132" s="168">
        <v>14</v>
      </c>
      <c r="J132" s="179">
        <f t="shared" si="15"/>
        <v>40.32</v>
      </c>
    </row>
    <row r="133" spans="1:10" ht="14.25" customHeight="1" x14ac:dyDescent="0.2">
      <c r="A133" s="32" t="s">
        <v>119</v>
      </c>
      <c r="B133" s="33" t="s">
        <v>12</v>
      </c>
      <c r="C133" s="28">
        <v>12.59</v>
      </c>
      <c r="D133" s="28">
        <v>25</v>
      </c>
      <c r="E133" s="28">
        <f>C133*D133</f>
        <v>314.75</v>
      </c>
      <c r="F133" s="32" t="s">
        <v>19</v>
      </c>
      <c r="G133" s="33" t="s">
        <v>12</v>
      </c>
      <c r="H133" s="28">
        <f>C133*1.2</f>
        <v>15.107999999999999</v>
      </c>
      <c r="I133" s="28">
        <v>5.63</v>
      </c>
      <c r="J133" s="80">
        <f t="shared" ref="J133:J134" si="16">H133*I133</f>
        <v>85.058039999999991</v>
      </c>
    </row>
    <row r="134" spans="1:10" ht="14.25" customHeight="1" x14ac:dyDescent="0.2">
      <c r="A134" s="32"/>
      <c r="B134" s="33"/>
      <c r="C134" s="28"/>
      <c r="D134" s="83"/>
      <c r="E134" s="84"/>
      <c r="F134" s="32" t="s">
        <v>20</v>
      </c>
      <c r="G134" s="33" t="s">
        <v>11</v>
      </c>
      <c r="H134" s="56">
        <f>C133*0.2/25</f>
        <v>0.10072</v>
      </c>
      <c r="I134" s="83">
        <v>108</v>
      </c>
      <c r="J134" s="82">
        <f t="shared" si="16"/>
        <v>10.87776</v>
      </c>
    </row>
    <row r="135" spans="1:10" ht="14.25" customHeight="1" x14ac:dyDescent="0.2">
      <c r="A135" s="32" t="s">
        <v>167</v>
      </c>
      <c r="B135" s="33" t="s">
        <v>12</v>
      </c>
      <c r="C135" s="28">
        <v>12.59</v>
      </c>
      <c r="D135" s="28">
        <v>8</v>
      </c>
      <c r="E135" s="28">
        <f>C135*D135</f>
        <v>100.72</v>
      </c>
      <c r="F135" s="37" t="s">
        <v>16</v>
      </c>
      <c r="G135" s="31" t="s">
        <v>17</v>
      </c>
      <c r="H135" s="56">
        <f>C135*0.1/10</f>
        <v>0.12590000000000001</v>
      </c>
      <c r="I135" s="55">
        <v>235.68</v>
      </c>
      <c r="J135" s="80">
        <f>H135*I135</f>
        <v>29.672112000000002</v>
      </c>
    </row>
    <row r="136" spans="1:10" s="86" customFormat="1" ht="14.25" customHeight="1" x14ac:dyDescent="0.2">
      <c r="A136" s="87" t="s">
        <v>168</v>
      </c>
      <c r="B136" s="33" t="s">
        <v>12</v>
      </c>
      <c r="C136" s="56">
        <f>C135</f>
        <v>12.59</v>
      </c>
      <c r="D136" s="83">
        <v>45</v>
      </c>
      <c r="E136" s="84">
        <f>C136*D136</f>
        <v>566.54999999999995</v>
      </c>
      <c r="F136" s="32" t="s">
        <v>102</v>
      </c>
      <c r="G136" s="33" t="s">
        <v>18</v>
      </c>
      <c r="H136" s="56">
        <f>C136*5/30</f>
        <v>2.0983333333333336</v>
      </c>
      <c r="I136" s="83">
        <v>130</v>
      </c>
      <c r="J136" s="82">
        <f>H136*I136</f>
        <v>272.78333333333336</v>
      </c>
    </row>
    <row r="137" spans="1:10" ht="14.25" customHeight="1" x14ac:dyDescent="0.2">
      <c r="A137" s="32" t="s">
        <v>169</v>
      </c>
      <c r="B137" s="33" t="s">
        <v>12</v>
      </c>
      <c r="C137" s="28">
        <f>C135</f>
        <v>12.59</v>
      </c>
      <c r="D137" s="83">
        <v>50</v>
      </c>
      <c r="E137" s="84">
        <f>C137*D137</f>
        <v>629.5</v>
      </c>
      <c r="F137" s="32" t="s">
        <v>20</v>
      </c>
      <c r="G137" s="33" t="s">
        <v>11</v>
      </c>
      <c r="H137" s="56">
        <f>C137*0.8/25</f>
        <v>0.40288000000000002</v>
      </c>
      <c r="I137" s="83">
        <v>108</v>
      </c>
      <c r="J137" s="82">
        <f t="shared" ref="J137:J141" si="17">H137*I137</f>
        <v>43.511040000000001</v>
      </c>
    </row>
    <row r="138" spans="1:10" ht="14.25" customHeight="1" x14ac:dyDescent="0.2">
      <c r="A138" s="32"/>
      <c r="B138" s="33"/>
      <c r="C138" s="28"/>
      <c r="D138" s="83"/>
      <c r="E138" s="84"/>
      <c r="F138" s="32" t="s">
        <v>22</v>
      </c>
      <c r="G138" s="33" t="s">
        <v>11</v>
      </c>
      <c r="H138" s="56">
        <f>C137*0.8/25</f>
        <v>0.40288000000000002</v>
      </c>
      <c r="I138" s="83">
        <v>183.45</v>
      </c>
      <c r="J138" s="82">
        <f t="shared" si="17"/>
        <v>73.908335999999991</v>
      </c>
    </row>
    <row r="139" spans="1:10" ht="14.25" customHeight="1" x14ac:dyDescent="0.2">
      <c r="A139" s="32" t="s">
        <v>170</v>
      </c>
      <c r="B139" s="33" t="s">
        <v>12</v>
      </c>
      <c r="C139" s="28">
        <f>C135</f>
        <v>12.59</v>
      </c>
      <c r="D139" s="83">
        <v>25</v>
      </c>
      <c r="E139" s="84">
        <f t="shared" ref="E139:E141" si="18">C139*D139</f>
        <v>314.75</v>
      </c>
      <c r="F139" s="32" t="s">
        <v>24</v>
      </c>
      <c r="G139" s="177" t="s">
        <v>12</v>
      </c>
      <c r="H139" s="178">
        <f>C139*0.15</f>
        <v>1.8884999999999998</v>
      </c>
      <c r="I139" s="168">
        <v>14</v>
      </c>
      <c r="J139" s="85">
        <f t="shared" si="17"/>
        <v>26.438999999999997</v>
      </c>
    </row>
    <row r="140" spans="1:10" ht="14.25" customHeight="1" x14ac:dyDescent="0.2">
      <c r="A140" s="32" t="s">
        <v>171</v>
      </c>
      <c r="B140" s="33" t="s">
        <v>12</v>
      </c>
      <c r="C140" s="28">
        <f>C135</f>
        <v>12.59</v>
      </c>
      <c r="D140" s="28">
        <v>5</v>
      </c>
      <c r="E140" s="28">
        <f t="shared" si="18"/>
        <v>62.95</v>
      </c>
      <c r="F140" s="37" t="s">
        <v>16</v>
      </c>
      <c r="G140" s="31" t="s">
        <v>17</v>
      </c>
      <c r="H140" s="56">
        <f>C140*0.1/10</f>
        <v>0.12590000000000001</v>
      </c>
      <c r="I140" s="55">
        <v>235.68</v>
      </c>
      <c r="J140" s="80">
        <f t="shared" si="17"/>
        <v>29.672112000000002</v>
      </c>
    </row>
    <row r="141" spans="1:10" s="79" customFormat="1" ht="14.25" customHeight="1" x14ac:dyDescent="0.2">
      <c r="A141" s="87" t="s">
        <v>172</v>
      </c>
      <c r="B141" s="33" t="s">
        <v>12</v>
      </c>
      <c r="C141" s="28">
        <f>C139</f>
        <v>12.59</v>
      </c>
      <c r="D141" s="28">
        <v>35</v>
      </c>
      <c r="E141" s="28">
        <f t="shared" si="18"/>
        <v>440.65</v>
      </c>
      <c r="F141" s="32" t="s">
        <v>111</v>
      </c>
      <c r="G141" s="33" t="s">
        <v>26</v>
      </c>
      <c r="H141" s="28">
        <f>C141*0.15</f>
        <v>1.8884999999999998</v>
      </c>
      <c r="I141" s="28">
        <v>296.74</v>
      </c>
      <c r="J141" s="80">
        <f t="shared" si="17"/>
        <v>560.39348999999993</v>
      </c>
    </row>
    <row r="142" spans="1:10" s="79" customFormat="1" ht="14.25" customHeight="1" x14ac:dyDescent="0.2">
      <c r="A142" s="32" t="s">
        <v>164</v>
      </c>
      <c r="B142" s="33" t="s">
        <v>12</v>
      </c>
      <c r="C142" s="56">
        <v>19.34</v>
      </c>
      <c r="D142" s="83">
        <v>25</v>
      </c>
      <c r="E142" s="84">
        <f>C142*D142</f>
        <v>483.5</v>
      </c>
      <c r="F142" s="32" t="s">
        <v>165</v>
      </c>
      <c r="G142" s="33" t="s">
        <v>12</v>
      </c>
      <c r="H142" s="56">
        <f>C142*1.2</f>
        <v>23.207999999999998</v>
      </c>
      <c r="I142" s="83">
        <v>8.94</v>
      </c>
      <c r="J142" s="160">
        <f t="shared" ref="J142:J144" si="19">H142*I142</f>
        <v>207.47951999999998</v>
      </c>
    </row>
    <row r="143" spans="1:10" s="79" customFormat="1" ht="14.25" customHeight="1" x14ac:dyDescent="0.2">
      <c r="A143" s="32"/>
      <c r="B143" s="33"/>
      <c r="C143" s="28"/>
      <c r="D143" s="28"/>
      <c r="E143" s="84"/>
      <c r="F143" s="32" t="s">
        <v>20</v>
      </c>
      <c r="G143" s="33" t="s">
        <v>11</v>
      </c>
      <c r="H143" s="56">
        <f>C142*0.2/25</f>
        <v>0.15472000000000002</v>
      </c>
      <c r="I143" s="83">
        <v>108</v>
      </c>
      <c r="J143" s="80">
        <f t="shared" si="19"/>
        <v>16.709760000000003</v>
      </c>
    </row>
    <row r="144" spans="1:10" s="79" customFormat="1" ht="14.25" customHeight="1" x14ac:dyDescent="0.2">
      <c r="A144" s="32" t="s">
        <v>166</v>
      </c>
      <c r="B144" s="33" t="s">
        <v>12</v>
      </c>
      <c r="C144" s="28">
        <f>C142</f>
        <v>19.34</v>
      </c>
      <c r="D144" s="28">
        <v>30</v>
      </c>
      <c r="E144" s="28">
        <f>C144*D144</f>
        <v>580.20000000000005</v>
      </c>
      <c r="F144" s="32" t="s">
        <v>111</v>
      </c>
      <c r="G144" s="33" t="s">
        <v>26</v>
      </c>
      <c r="H144" s="28">
        <f>C144*0.1</f>
        <v>1.9340000000000002</v>
      </c>
      <c r="I144" s="28">
        <v>296.74</v>
      </c>
      <c r="J144" s="80">
        <f t="shared" si="19"/>
        <v>573.89516000000003</v>
      </c>
    </row>
    <row r="145" spans="1:10" s="79" customFormat="1" ht="14.25" customHeight="1" x14ac:dyDescent="0.2">
      <c r="A145" s="32" t="s">
        <v>43</v>
      </c>
      <c r="B145" s="33" t="s">
        <v>15</v>
      </c>
      <c r="C145" s="28">
        <v>19.2</v>
      </c>
      <c r="D145" s="28">
        <v>10</v>
      </c>
      <c r="E145" s="28">
        <f t="shared" ref="E145" si="20">C145*D145</f>
        <v>192</v>
      </c>
      <c r="F145" s="37" t="s">
        <v>16</v>
      </c>
      <c r="G145" s="31" t="s">
        <v>17</v>
      </c>
      <c r="H145" s="56">
        <f>C145*0.15/10</f>
        <v>0.28799999999999998</v>
      </c>
      <c r="I145" s="55">
        <v>235.68</v>
      </c>
      <c r="J145" s="94">
        <f t="shared" ref="J145" si="21">H145*I145</f>
        <v>67.875839999999997</v>
      </c>
    </row>
    <row r="146" spans="1:10" s="40" customFormat="1" ht="14.25" customHeight="1" x14ac:dyDescent="0.25">
      <c r="A146" s="87" t="s">
        <v>40</v>
      </c>
      <c r="B146" s="33" t="s">
        <v>15</v>
      </c>
      <c r="C146" s="56">
        <v>19.2</v>
      </c>
      <c r="D146" s="83">
        <v>45</v>
      </c>
      <c r="E146" s="84">
        <f t="shared" ref="E146:E150" si="22">C146*D146</f>
        <v>864</v>
      </c>
      <c r="F146" s="32" t="s">
        <v>102</v>
      </c>
      <c r="G146" s="33" t="s">
        <v>18</v>
      </c>
      <c r="H146" s="56">
        <f>C146*7/30</f>
        <v>4.4800000000000004</v>
      </c>
      <c r="I146" s="83">
        <v>130</v>
      </c>
      <c r="J146" s="82">
        <f t="shared" ref="J146:J151" si="23">H146*I146</f>
        <v>582.40000000000009</v>
      </c>
    </row>
    <row r="147" spans="1:10" ht="14.25" customHeight="1" x14ac:dyDescent="0.2">
      <c r="A147" s="87" t="s">
        <v>41</v>
      </c>
      <c r="B147" s="33" t="s">
        <v>15</v>
      </c>
      <c r="C147" s="56">
        <f>C146</f>
        <v>19.2</v>
      </c>
      <c r="D147" s="83">
        <v>50</v>
      </c>
      <c r="E147" s="84">
        <f t="shared" si="22"/>
        <v>960</v>
      </c>
      <c r="F147" s="32" t="s">
        <v>20</v>
      </c>
      <c r="G147" s="33" t="s">
        <v>11</v>
      </c>
      <c r="H147" s="56">
        <f>C146*1.2/25</f>
        <v>0.92159999999999997</v>
      </c>
      <c r="I147" s="83">
        <v>108</v>
      </c>
      <c r="J147" s="82">
        <f t="shared" si="23"/>
        <v>99.532799999999995</v>
      </c>
    </row>
    <row r="148" spans="1:10" s="79" customFormat="1" ht="14.25" customHeight="1" x14ac:dyDescent="0.2">
      <c r="A148" s="32"/>
      <c r="B148" s="33"/>
      <c r="C148" s="28"/>
      <c r="D148" s="83"/>
      <c r="E148" s="84"/>
      <c r="F148" s="32" t="s">
        <v>22</v>
      </c>
      <c r="G148" s="33" t="s">
        <v>11</v>
      </c>
      <c r="H148" s="56">
        <f>C147*0.9/25</f>
        <v>0.69120000000000004</v>
      </c>
      <c r="I148" s="83">
        <v>183.45</v>
      </c>
      <c r="J148" s="82">
        <f t="shared" si="23"/>
        <v>126.80064</v>
      </c>
    </row>
    <row r="149" spans="1:10" s="93" customFormat="1" ht="14.25" customHeight="1" x14ac:dyDescent="0.25">
      <c r="A149" s="87" t="s">
        <v>42</v>
      </c>
      <c r="B149" s="33" t="s">
        <v>15</v>
      </c>
      <c r="C149" s="28">
        <f>C147</f>
        <v>19.2</v>
      </c>
      <c r="D149" s="83">
        <v>25</v>
      </c>
      <c r="E149" s="84">
        <f t="shared" si="22"/>
        <v>480</v>
      </c>
      <c r="F149" s="32" t="s">
        <v>24</v>
      </c>
      <c r="G149" s="177" t="s">
        <v>12</v>
      </c>
      <c r="H149" s="178">
        <f>C149*0.15</f>
        <v>2.88</v>
      </c>
      <c r="I149" s="168">
        <v>14</v>
      </c>
      <c r="J149" s="82">
        <f t="shared" si="23"/>
        <v>40.32</v>
      </c>
    </row>
    <row r="150" spans="1:10" s="79" customFormat="1" ht="14.25" customHeight="1" x14ac:dyDescent="0.2">
      <c r="A150" s="32" t="s">
        <v>43</v>
      </c>
      <c r="B150" s="33" t="s">
        <v>15</v>
      </c>
      <c r="C150" s="28">
        <f>C149</f>
        <v>19.2</v>
      </c>
      <c r="D150" s="28">
        <v>10</v>
      </c>
      <c r="E150" s="28">
        <f t="shared" si="22"/>
        <v>192</v>
      </c>
      <c r="F150" s="37" t="s">
        <v>16</v>
      </c>
      <c r="G150" s="31" t="s">
        <v>17</v>
      </c>
      <c r="H150" s="56">
        <f>C150*0.15/10</f>
        <v>0.28799999999999998</v>
      </c>
      <c r="I150" s="55">
        <v>235.68</v>
      </c>
      <c r="J150" s="94">
        <f t="shared" si="23"/>
        <v>67.875839999999997</v>
      </c>
    </row>
    <row r="151" spans="1:10" s="79" customFormat="1" ht="14.25" customHeight="1" x14ac:dyDescent="0.2">
      <c r="A151" s="32" t="s">
        <v>44</v>
      </c>
      <c r="B151" s="33" t="s">
        <v>15</v>
      </c>
      <c r="C151" s="28">
        <f>C150</f>
        <v>19.2</v>
      </c>
      <c r="D151" s="28">
        <v>50</v>
      </c>
      <c r="E151" s="28">
        <f>C151*D151</f>
        <v>960</v>
      </c>
      <c r="F151" s="32" t="s">
        <v>111</v>
      </c>
      <c r="G151" s="33" t="s">
        <v>26</v>
      </c>
      <c r="H151" s="28">
        <f>C151*0.3</f>
        <v>5.76</v>
      </c>
      <c r="I151" s="28">
        <v>296.74</v>
      </c>
      <c r="J151" s="80">
        <f t="shared" si="23"/>
        <v>1709.2223999999999</v>
      </c>
    </row>
    <row r="152" spans="1:10" s="79" customFormat="1" ht="14.25" customHeight="1" x14ac:dyDescent="0.2">
      <c r="A152" s="26" t="s">
        <v>13</v>
      </c>
      <c r="B152" s="41"/>
      <c r="C152" s="42"/>
      <c r="D152" s="42"/>
      <c r="E152" s="42">
        <f>SUM(E78:E151)</f>
        <v>11657.92</v>
      </c>
      <c r="F152" s="29" t="s">
        <v>13</v>
      </c>
      <c r="G152" s="41"/>
      <c r="H152" s="42"/>
      <c r="I152" s="42"/>
      <c r="J152" s="43">
        <f>SUM(J78:J151)</f>
        <v>9856.9609033333327</v>
      </c>
    </row>
    <row r="153" spans="1:10" s="79" customFormat="1" ht="14.25" customHeight="1" x14ac:dyDescent="0.2">
      <c r="A153" s="214" t="s">
        <v>45</v>
      </c>
      <c r="B153" s="215"/>
      <c r="C153" s="215"/>
      <c r="D153" s="215"/>
      <c r="E153" s="215"/>
      <c r="F153" s="215"/>
      <c r="G153" s="215"/>
      <c r="H153" s="215"/>
      <c r="I153" s="215"/>
      <c r="J153" s="223"/>
    </row>
    <row r="154" spans="1:10" s="79" customFormat="1" ht="14.25" customHeight="1" x14ac:dyDescent="0.2">
      <c r="A154" s="37" t="s">
        <v>46</v>
      </c>
      <c r="B154" s="31" t="s">
        <v>15</v>
      </c>
      <c r="C154" s="55">
        <v>19.2</v>
      </c>
      <c r="D154" s="55">
        <v>10</v>
      </c>
      <c r="E154" s="55">
        <f>C154*D154</f>
        <v>192</v>
      </c>
      <c r="F154" s="37" t="s">
        <v>16</v>
      </c>
      <c r="G154" s="31" t="s">
        <v>17</v>
      </c>
      <c r="H154" s="56">
        <f>C154*0.15/10</f>
        <v>0.28799999999999998</v>
      </c>
      <c r="I154" s="55">
        <v>235.68</v>
      </c>
      <c r="J154" s="80">
        <f>H154*I154</f>
        <v>67.875839999999997</v>
      </c>
    </row>
    <row r="155" spans="1:10" s="86" customFormat="1" ht="15" x14ac:dyDescent="0.25">
      <c r="A155" s="21" t="s">
        <v>217</v>
      </c>
      <c r="B155" s="22" t="s">
        <v>15</v>
      </c>
      <c r="C155" s="55">
        <f>C154</f>
        <v>19.2</v>
      </c>
      <c r="D155" s="24">
        <v>80</v>
      </c>
      <c r="E155" s="24">
        <f>C155*D155</f>
        <v>1536</v>
      </c>
      <c r="F155" s="21" t="s">
        <v>47</v>
      </c>
      <c r="G155" s="78" t="s">
        <v>11</v>
      </c>
      <c r="H155" s="95">
        <f>C155*70/25</f>
        <v>53.76</v>
      </c>
      <c r="I155" s="55">
        <v>168</v>
      </c>
      <c r="J155" s="80">
        <f>H155*I155</f>
        <v>9031.68</v>
      </c>
    </row>
    <row r="156" spans="1:10" s="97" customFormat="1" ht="14.25" customHeight="1" x14ac:dyDescent="0.2">
      <c r="A156" s="37" t="s">
        <v>218</v>
      </c>
      <c r="B156" s="31" t="s">
        <v>15</v>
      </c>
      <c r="C156" s="55">
        <v>19.2</v>
      </c>
      <c r="D156" s="55">
        <v>70</v>
      </c>
      <c r="E156" s="55">
        <f>C156*D156</f>
        <v>1344</v>
      </c>
      <c r="F156" s="37" t="s">
        <v>219</v>
      </c>
      <c r="G156" s="31" t="s">
        <v>15</v>
      </c>
      <c r="H156" s="56">
        <f>C156*1.1</f>
        <v>21.12</v>
      </c>
      <c r="I156" s="56">
        <v>112.88</v>
      </c>
      <c r="J156" s="96">
        <f t="shared" ref="J156:J157" si="24">H156*I156</f>
        <v>2384.0255999999999</v>
      </c>
    </row>
    <row r="157" spans="1:10" ht="14.25" customHeight="1" x14ac:dyDescent="0.2">
      <c r="A157" s="37"/>
      <c r="B157" s="31"/>
      <c r="C157" s="55"/>
      <c r="D157" s="55"/>
      <c r="E157" s="55"/>
      <c r="F157" s="37" t="s">
        <v>220</v>
      </c>
      <c r="G157" s="31" t="s">
        <v>110</v>
      </c>
      <c r="H157" s="56">
        <f>H156</f>
        <v>21.12</v>
      </c>
      <c r="I157" s="56">
        <v>79</v>
      </c>
      <c r="J157" s="96">
        <f t="shared" si="24"/>
        <v>1668.48</v>
      </c>
    </row>
    <row r="158" spans="1:10" s="97" customFormat="1" ht="14.25" customHeight="1" x14ac:dyDescent="0.2">
      <c r="A158" s="37" t="s">
        <v>222</v>
      </c>
      <c r="B158" s="31" t="s">
        <v>15</v>
      </c>
      <c r="C158" s="55">
        <f>C154</f>
        <v>19.2</v>
      </c>
      <c r="D158" s="55">
        <v>180</v>
      </c>
      <c r="E158" s="55">
        <f>C158*D158</f>
        <v>3456</v>
      </c>
      <c r="F158" s="37" t="s">
        <v>221</v>
      </c>
      <c r="G158" s="31" t="s">
        <v>15</v>
      </c>
      <c r="H158" s="56">
        <f>C158*1.1</f>
        <v>21.12</v>
      </c>
      <c r="I158" s="188">
        <v>625</v>
      </c>
      <c r="J158" s="96">
        <f t="shared" ref="J158:J163" si="25">H158*I158</f>
        <v>13200</v>
      </c>
    </row>
    <row r="159" spans="1:10" ht="14.25" customHeight="1" x14ac:dyDescent="0.2">
      <c r="A159" s="37"/>
      <c r="B159" s="31"/>
      <c r="C159" s="55"/>
      <c r="D159" s="55"/>
      <c r="E159" s="55"/>
      <c r="F159" s="37" t="s">
        <v>220</v>
      </c>
      <c r="G159" s="31" t="s">
        <v>110</v>
      </c>
      <c r="H159" s="56">
        <f>H158</f>
        <v>21.12</v>
      </c>
      <c r="I159" s="56">
        <v>79</v>
      </c>
      <c r="J159" s="96">
        <f t="shared" si="25"/>
        <v>1668.48</v>
      </c>
    </row>
    <row r="160" spans="1:10" ht="14.25" customHeight="1" x14ac:dyDescent="0.2">
      <c r="A160" s="37" t="s">
        <v>48</v>
      </c>
      <c r="B160" s="77" t="s">
        <v>12</v>
      </c>
      <c r="C160" s="55">
        <v>0.9</v>
      </c>
      <c r="D160" s="55">
        <v>40</v>
      </c>
      <c r="E160" s="55">
        <f>C160*D160</f>
        <v>36</v>
      </c>
      <c r="F160" s="37" t="s">
        <v>49</v>
      </c>
      <c r="G160" s="77" t="s">
        <v>12</v>
      </c>
      <c r="H160" s="56">
        <f>C160*1.1</f>
        <v>0.9900000000000001</v>
      </c>
      <c r="I160" s="56">
        <v>50</v>
      </c>
      <c r="J160" s="96">
        <f t="shared" si="25"/>
        <v>49.500000000000007</v>
      </c>
    </row>
    <row r="161" spans="1:10" ht="14.25" customHeight="1" x14ac:dyDescent="0.2">
      <c r="A161" s="91"/>
      <c r="B161" s="92"/>
      <c r="C161" s="74"/>
      <c r="D161" s="74"/>
      <c r="E161" s="74"/>
      <c r="F161" s="89" t="s">
        <v>50</v>
      </c>
      <c r="G161" s="98" t="s">
        <v>39</v>
      </c>
      <c r="H161" s="56">
        <f>C160*10</f>
        <v>9</v>
      </c>
      <c r="I161" s="90">
        <v>0.27</v>
      </c>
      <c r="J161" s="96">
        <f t="shared" si="25"/>
        <v>2.4300000000000002</v>
      </c>
    </row>
    <row r="162" spans="1:10" ht="14.25" customHeight="1" x14ac:dyDescent="0.2">
      <c r="A162" s="37" t="s">
        <v>223</v>
      </c>
      <c r="B162" s="31" t="s">
        <v>12</v>
      </c>
      <c r="C162" s="73">
        <v>13.6</v>
      </c>
      <c r="D162" s="73">
        <v>30</v>
      </c>
      <c r="E162" s="73">
        <f>D162*C162</f>
        <v>408</v>
      </c>
      <c r="F162" s="89" t="s">
        <v>224</v>
      </c>
      <c r="G162" s="31" t="s">
        <v>12</v>
      </c>
      <c r="H162" s="56">
        <f>C162*1.2</f>
        <v>16.32</v>
      </c>
      <c r="I162" s="188">
        <v>49.96</v>
      </c>
      <c r="J162" s="96">
        <f t="shared" si="25"/>
        <v>815.34720000000004</v>
      </c>
    </row>
    <row r="163" spans="1:10" ht="14.25" customHeight="1" x14ac:dyDescent="0.2">
      <c r="A163" s="91"/>
      <c r="B163" s="88"/>
      <c r="C163" s="74"/>
      <c r="D163" s="74"/>
      <c r="E163" s="74"/>
      <c r="F163" s="32" t="s">
        <v>111</v>
      </c>
      <c r="G163" s="33" t="s">
        <v>26</v>
      </c>
      <c r="H163" s="28">
        <f>C162*0.3</f>
        <v>4.08</v>
      </c>
      <c r="I163" s="28">
        <v>296.74</v>
      </c>
      <c r="J163" s="80">
        <f t="shared" si="25"/>
        <v>1210.6992</v>
      </c>
    </row>
    <row r="164" spans="1:10" ht="14.25" customHeight="1" x14ac:dyDescent="0.2">
      <c r="A164" s="37"/>
      <c r="B164" s="31"/>
      <c r="C164" s="55"/>
      <c r="D164" s="55"/>
      <c r="E164" s="55"/>
      <c r="F164" s="37" t="s">
        <v>220</v>
      </c>
      <c r="G164" s="31" t="s">
        <v>110</v>
      </c>
      <c r="H164" s="56">
        <f>H163</f>
        <v>4.08</v>
      </c>
      <c r="I164" s="56">
        <v>19</v>
      </c>
      <c r="J164" s="96">
        <f t="shared" ref="J164" si="26">H164*I164</f>
        <v>77.52</v>
      </c>
    </row>
    <row r="165" spans="1:10" ht="14.25" customHeight="1" x14ac:dyDescent="0.2">
      <c r="A165" s="26" t="s">
        <v>13</v>
      </c>
      <c r="B165" s="39"/>
      <c r="C165" s="27"/>
      <c r="D165" s="42"/>
      <c r="E165" s="27">
        <f>SUM(E154:E164)</f>
        <v>6972</v>
      </c>
      <c r="F165" s="29" t="s">
        <v>13</v>
      </c>
      <c r="G165" s="39"/>
      <c r="H165" s="27"/>
      <c r="I165" s="27"/>
      <c r="J165" s="30">
        <f>SUM(J154:J164)</f>
        <v>30176.037840000001</v>
      </c>
    </row>
    <row r="166" spans="1:10" s="40" customFormat="1" ht="17.25" customHeight="1" x14ac:dyDescent="0.25">
      <c r="A166" s="44" t="s">
        <v>225</v>
      </c>
      <c r="B166" s="45"/>
      <c r="C166" s="46"/>
      <c r="D166" s="47"/>
      <c r="E166" s="46">
        <f>E165+E152+E76</f>
        <v>35703.19</v>
      </c>
      <c r="F166" s="48" t="s">
        <v>13</v>
      </c>
      <c r="G166" s="45"/>
      <c r="H166" s="46"/>
      <c r="I166" s="46"/>
      <c r="J166" s="49">
        <f>J165+J152+J76</f>
        <v>56966.720941999993</v>
      </c>
    </row>
    <row r="167" spans="1:10" s="40" customFormat="1" ht="17.25" customHeight="1" thickBot="1" x14ac:dyDescent="0.3">
      <c r="A167" s="50"/>
      <c r="B167" s="51"/>
      <c r="C167" s="52"/>
      <c r="D167" s="53"/>
      <c r="E167" s="52"/>
      <c r="F167" s="54"/>
      <c r="G167" s="51"/>
      <c r="H167" s="52"/>
      <c r="I167" s="52"/>
      <c r="J167" s="52"/>
    </row>
    <row r="168" spans="1:10" ht="20.25" customHeight="1" x14ac:dyDescent="0.25">
      <c r="A168" s="15"/>
      <c r="B168" s="16"/>
      <c r="C168" s="17"/>
      <c r="D168" s="213" t="s">
        <v>226</v>
      </c>
      <c r="E168" s="213"/>
      <c r="F168" s="213"/>
      <c r="G168" s="16"/>
      <c r="H168" s="17"/>
      <c r="I168" s="17"/>
      <c r="J168" s="18"/>
    </row>
    <row r="169" spans="1:10" ht="14.25" customHeight="1" x14ac:dyDescent="0.2">
      <c r="A169" s="214" t="s">
        <v>14</v>
      </c>
      <c r="B169" s="215"/>
      <c r="C169" s="215"/>
      <c r="D169" s="215"/>
      <c r="E169" s="215"/>
      <c r="F169" s="215"/>
      <c r="G169" s="215"/>
      <c r="H169" s="215"/>
      <c r="I169" s="215"/>
      <c r="J169" s="216"/>
    </row>
    <row r="170" spans="1:10" ht="14.25" customHeight="1" x14ac:dyDescent="0.2">
      <c r="A170" s="32" t="s">
        <v>119</v>
      </c>
      <c r="B170" s="33" t="s">
        <v>12</v>
      </c>
      <c r="C170" s="28">
        <v>15.68</v>
      </c>
      <c r="D170" s="28">
        <v>20</v>
      </c>
      <c r="E170" s="28">
        <f>C170*D170</f>
        <v>313.60000000000002</v>
      </c>
      <c r="F170" s="32" t="s">
        <v>19</v>
      </c>
      <c r="G170" s="33" t="s">
        <v>12</v>
      </c>
      <c r="H170" s="28">
        <f>C170*1.2</f>
        <v>18.815999999999999</v>
      </c>
      <c r="I170" s="28">
        <v>5.63</v>
      </c>
      <c r="J170" s="80">
        <f t="shared" ref="J170:J171" si="27">H170*I170</f>
        <v>105.93407999999999</v>
      </c>
    </row>
    <row r="171" spans="1:10" ht="14.25" customHeight="1" x14ac:dyDescent="0.2">
      <c r="A171" s="32"/>
      <c r="B171" s="33"/>
      <c r="C171" s="28"/>
      <c r="D171" s="83"/>
      <c r="E171" s="84"/>
      <c r="F171" s="32" t="s">
        <v>20</v>
      </c>
      <c r="G171" s="33" t="s">
        <v>11</v>
      </c>
      <c r="H171" s="56">
        <f>C170*0.2/25</f>
        <v>0.12544</v>
      </c>
      <c r="I171" s="83">
        <v>108</v>
      </c>
      <c r="J171" s="82">
        <f t="shared" si="27"/>
        <v>13.547519999999999</v>
      </c>
    </row>
    <row r="172" spans="1:10" ht="14.25" customHeight="1" x14ac:dyDescent="0.2">
      <c r="A172" s="32" t="s">
        <v>69</v>
      </c>
      <c r="B172" s="33" t="s">
        <v>12</v>
      </c>
      <c r="C172" s="28">
        <v>15.68</v>
      </c>
      <c r="D172" s="28">
        <v>7</v>
      </c>
      <c r="E172" s="28">
        <f>C172*D172</f>
        <v>109.75999999999999</v>
      </c>
      <c r="F172" s="37" t="s">
        <v>73</v>
      </c>
      <c r="G172" s="31" t="s">
        <v>74</v>
      </c>
      <c r="H172" s="56">
        <f>C172*0.05/10</f>
        <v>7.8399999999999997E-2</v>
      </c>
      <c r="I172" s="55">
        <v>402</v>
      </c>
      <c r="J172" s="80">
        <f>H172*I172</f>
        <v>31.5168</v>
      </c>
    </row>
    <row r="173" spans="1:10" s="79" customFormat="1" ht="14.25" customHeight="1" x14ac:dyDescent="0.2">
      <c r="A173" s="87" t="s">
        <v>142</v>
      </c>
      <c r="B173" s="33" t="s">
        <v>12</v>
      </c>
      <c r="C173" s="28">
        <f>C172</f>
        <v>15.68</v>
      </c>
      <c r="D173" s="28">
        <v>45</v>
      </c>
      <c r="E173" s="28">
        <f>C173*D173</f>
        <v>705.6</v>
      </c>
      <c r="F173" s="32" t="s">
        <v>108</v>
      </c>
      <c r="G173" s="33" t="s">
        <v>10</v>
      </c>
      <c r="H173" s="56">
        <f>C173*6/25</f>
        <v>3.7631999999999999</v>
      </c>
      <c r="I173" s="28">
        <v>65</v>
      </c>
      <c r="J173" s="80">
        <f>H173*I173</f>
        <v>244.608</v>
      </c>
    </row>
    <row r="174" spans="1:10" s="86" customFormat="1" ht="14.25" customHeight="1" x14ac:dyDescent="0.2">
      <c r="A174" s="87" t="s">
        <v>101</v>
      </c>
      <c r="B174" s="33" t="s">
        <v>12</v>
      </c>
      <c r="C174" s="56">
        <f>C172</f>
        <v>15.68</v>
      </c>
      <c r="D174" s="83">
        <v>40</v>
      </c>
      <c r="E174" s="84">
        <f>C174*D174</f>
        <v>627.20000000000005</v>
      </c>
      <c r="F174" s="32" t="s">
        <v>102</v>
      </c>
      <c r="G174" s="33" t="s">
        <v>18</v>
      </c>
      <c r="H174" s="56">
        <f>C174*5/30</f>
        <v>2.6133333333333337</v>
      </c>
      <c r="I174" s="83">
        <v>130</v>
      </c>
      <c r="J174" s="82">
        <f>H174*I174</f>
        <v>339.73333333333341</v>
      </c>
    </row>
    <row r="175" spans="1:10" ht="14.25" customHeight="1" x14ac:dyDescent="0.2">
      <c r="A175" s="32" t="s">
        <v>21</v>
      </c>
      <c r="B175" s="33" t="s">
        <v>12</v>
      </c>
      <c r="C175" s="28">
        <f>C172</f>
        <v>15.68</v>
      </c>
      <c r="D175" s="83">
        <v>45</v>
      </c>
      <c r="E175" s="84">
        <f>C175*D175</f>
        <v>705.6</v>
      </c>
      <c r="F175" s="32" t="s">
        <v>20</v>
      </c>
      <c r="G175" s="33" t="s">
        <v>11</v>
      </c>
      <c r="H175" s="56">
        <f>C175*0.8/25</f>
        <v>0.50175999999999998</v>
      </c>
      <c r="I175" s="83">
        <v>108</v>
      </c>
      <c r="J175" s="82">
        <f t="shared" ref="J175:J180" si="28">H175*I175</f>
        <v>54.190079999999995</v>
      </c>
    </row>
    <row r="176" spans="1:10" ht="14.25" customHeight="1" x14ac:dyDescent="0.2">
      <c r="A176" s="32"/>
      <c r="B176" s="33"/>
      <c r="C176" s="28"/>
      <c r="D176" s="83"/>
      <c r="E176" s="84"/>
      <c r="F176" s="32" t="s">
        <v>22</v>
      </c>
      <c r="G176" s="33" t="s">
        <v>11</v>
      </c>
      <c r="H176" s="56">
        <f>C175*0.8/25</f>
        <v>0.50175999999999998</v>
      </c>
      <c r="I176" s="83">
        <v>183.45</v>
      </c>
      <c r="J176" s="82">
        <f t="shared" si="28"/>
        <v>92.047871999999998</v>
      </c>
    </row>
    <row r="177" spans="1:351" ht="14.25" customHeight="1" x14ac:dyDescent="0.2">
      <c r="A177" s="32" t="s">
        <v>23</v>
      </c>
      <c r="B177" s="33" t="s">
        <v>12</v>
      </c>
      <c r="C177" s="28">
        <f>C172</f>
        <v>15.68</v>
      </c>
      <c r="D177" s="83">
        <v>20</v>
      </c>
      <c r="E177" s="84">
        <f t="shared" ref="E177:E180" si="29">C177*D177</f>
        <v>313.60000000000002</v>
      </c>
      <c r="F177" s="32" t="s">
        <v>24</v>
      </c>
      <c r="G177" s="177" t="s">
        <v>12</v>
      </c>
      <c r="H177" s="178">
        <f>C177*0.15</f>
        <v>2.3519999999999999</v>
      </c>
      <c r="I177" s="168">
        <v>14</v>
      </c>
      <c r="J177" s="85">
        <f t="shared" si="28"/>
        <v>32.927999999999997</v>
      </c>
    </row>
    <row r="178" spans="1:351" ht="14.25" customHeight="1" x14ac:dyDescent="0.2">
      <c r="A178" s="32" t="s">
        <v>25</v>
      </c>
      <c r="B178" s="33" t="s">
        <v>12</v>
      </c>
      <c r="C178" s="28">
        <f>C172</f>
        <v>15.68</v>
      </c>
      <c r="D178" s="28">
        <v>6</v>
      </c>
      <c r="E178" s="28">
        <f t="shared" si="29"/>
        <v>94.08</v>
      </c>
      <c r="F178" s="37" t="s">
        <v>16</v>
      </c>
      <c r="G178" s="31" t="s">
        <v>17</v>
      </c>
      <c r="H178" s="56">
        <f>C178*0.1/10</f>
        <v>0.15679999999999999</v>
      </c>
      <c r="I178" s="55">
        <v>235.68</v>
      </c>
      <c r="J178" s="80">
        <f t="shared" si="28"/>
        <v>36.954624000000003</v>
      </c>
    </row>
    <row r="179" spans="1:351" s="79" customFormat="1" ht="14.25" customHeight="1" x14ac:dyDescent="0.2">
      <c r="A179" s="87" t="s">
        <v>72</v>
      </c>
      <c r="B179" s="33" t="s">
        <v>12</v>
      </c>
      <c r="C179" s="28">
        <f>C178</f>
        <v>15.68</v>
      </c>
      <c r="D179" s="28">
        <v>30</v>
      </c>
      <c r="E179" s="28">
        <f t="shared" si="29"/>
        <v>470.4</v>
      </c>
      <c r="F179" s="32" t="s">
        <v>111</v>
      </c>
      <c r="G179" s="33" t="s">
        <v>26</v>
      </c>
      <c r="H179" s="28">
        <f>C179*0.15</f>
        <v>2.3519999999999999</v>
      </c>
      <c r="I179" s="28">
        <v>296.74</v>
      </c>
      <c r="J179" s="80">
        <f t="shared" si="28"/>
        <v>697.93247999999994</v>
      </c>
    </row>
    <row r="180" spans="1:351" s="86" customFormat="1" ht="14.25" customHeight="1" x14ac:dyDescent="0.2">
      <c r="A180" s="32" t="s">
        <v>27</v>
      </c>
      <c r="B180" s="33" t="s">
        <v>15</v>
      </c>
      <c r="C180" s="56">
        <v>34.020000000000003</v>
      </c>
      <c r="D180" s="83">
        <v>10</v>
      </c>
      <c r="E180" s="84">
        <f t="shared" si="29"/>
        <v>340.20000000000005</v>
      </c>
      <c r="F180" s="37" t="s">
        <v>73</v>
      </c>
      <c r="G180" s="31" t="s">
        <v>74</v>
      </c>
      <c r="H180" s="56">
        <f>C180*0.25/10</f>
        <v>0.85050000000000003</v>
      </c>
      <c r="I180" s="55">
        <v>402</v>
      </c>
      <c r="J180" s="80">
        <f t="shared" si="28"/>
        <v>341.90100000000001</v>
      </c>
    </row>
    <row r="181" spans="1:351" s="79" customFormat="1" ht="14.25" customHeight="1" x14ac:dyDescent="0.2">
      <c r="A181" s="87" t="s">
        <v>109</v>
      </c>
      <c r="B181" s="33" t="s">
        <v>15</v>
      </c>
      <c r="C181" s="28">
        <v>34.020000000000003</v>
      </c>
      <c r="D181" s="28">
        <v>45</v>
      </c>
      <c r="E181" s="28">
        <f>C181*D181</f>
        <v>1530.9</v>
      </c>
      <c r="F181" s="32" t="s">
        <v>108</v>
      </c>
      <c r="G181" s="33" t="s">
        <v>10</v>
      </c>
      <c r="H181" s="56">
        <f>C181*12.5/25</f>
        <v>17.010000000000002</v>
      </c>
      <c r="I181" s="28">
        <v>65</v>
      </c>
      <c r="J181" s="80">
        <f>H181*I181</f>
        <v>1105.6500000000001</v>
      </c>
    </row>
    <row r="182" spans="1:351" s="86" customFormat="1" ht="14.25" customHeight="1" x14ac:dyDescent="0.2">
      <c r="A182" s="87" t="s">
        <v>143</v>
      </c>
      <c r="B182" s="33" t="s">
        <v>15</v>
      </c>
      <c r="C182" s="56">
        <v>34.020000000000003</v>
      </c>
      <c r="D182" s="83">
        <v>50</v>
      </c>
      <c r="E182" s="84">
        <f t="shared" ref="E182" si="30">C182*D182</f>
        <v>1701.0000000000002</v>
      </c>
      <c r="F182" s="32" t="s">
        <v>102</v>
      </c>
      <c r="G182" s="33" t="s">
        <v>18</v>
      </c>
      <c r="H182" s="56">
        <f>C182*10/30</f>
        <v>11.340000000000002</v>
      </c>
      <c r="I182" s="83">
        <v>130</v>
      </c>
      <c r="J182" s="82">
        <f t="shared" ref="J182:J187" si="31">H182*I182</f>
        <v>1474.2000000000003</v>
      </c>
    </row>
    <row r="183" spans="1:351" s="79" customFormat="1" ht="14.25" customHeight="1" x14ac:dyDescent="0.2">
      <c r="A183" s="87" t="s">
        <v>28</v>
      </c>
      <c r="B183" s="33" t="s">
        <v>15</v>
      </c>
      <c r="C183" s="56">
        <f>C182</f>
        <v>34.020000000000003</v>
      </c>
      <c r="D183" s="83">
        <v>55</v>
      </c>
      <c r="E183" s="84">
        <f>C183*D183</f>
        <v>1871.1000000000001</v>
      </c>
      <c r="F183" s="32" t="s">
        <v>20</v>
      </c>
      <c r="G183" s="33" t="s">
        <v>11</v>
      </c>
      <c r="H183" s="56">
        <f>C183*1.2/25</f>
        <v>1.6329600000000002</v>
      </c>
      <c r="I183" s="83">
        <v>108</v>
      </c>
      <c r="J183" s="82">
        <f t="shared" si="31"/>
        <v>176.35968000000003</v>
      </c>
    </row>
    <row r="184" spans="1:351" ht="14.25" customHeight="1" x14ac:dyDescent="0.2">
      <c r="A184" s="32"/>
      <c r="B184" s="33"/>
      <c r="C184" s="28"/>
      <c r="D184" s="83"/>
      <c r="E184" s="84"/>
      <c r="F184" s="32" t="s">
        <v>22</v>
      </c>
      <c r="G184" s="33" t="s">
        <v>11</v>
      </c>
      <c r="H184" s="56">
        <f>C183*0.8/25</f>
        <v>1.0886400000000003</v>
      </c>
      <c r="I184" s="83">
        <v>183.45</v>
      </c>
      <c r="J184" s="82">
        <f t="shared" si="31"/>
        <v>199.71100800000005</v>
      </c>
    </row>
    <row r="185" spans="1:351" s="86" customFormat="1" ht="14.25" customHeight="1" x14ac:dyDescent="0.2">
      <c r="A185" s="87" t="s">
        <v>29</v>
      </c>
      <c r="B185" s="33" t="s">
        <v>15</v>
      </c>
      <c r="C185" s="56">
        <f>C183</f>
        <v>34.020000000000003</v>
      </c>
      <c r="D185" s="83">
        <v>20</v>
      </c>
      <c r="E185" s="84">
        <f>C185*D185</f>
        <v>680.40000000000009</v>
      </c>
      <c r="F185" s="32" t="s">
        <v>24</v>
      </c>
      <c r="G185" s="177" t="s">
        <v>12</v>
      </c>
      <c r="H185" s="178">
        <f>C185*0.15</f>
        <v>5.1030000000000006</v>
      </c>
      <c r="I185" s="168">
        <v>14</v>
      </c>
      <c r="J185" s="85">
        <f t="shared" si="31"/>
        <v>71.442000000000007</v>
      </c>
    </row>
    <row r="186" spans="1:351" ht="14.25" customHeight="1" x14ac:dyDescent="0.2">
      <c r="A186" s="87" t="s">
        <v>30</v>
      </c>
      <c r="B186" s="33" t="s">
        <v>15</v>
      </c>
      <c r="C186" s="28">
        <f>C185</f>
        <v>34.020000000000003</v>
      </c>
      <c r="D186" s="83">
        <v>8</v>
      </c>
      <c r="E186" s="84">
        <f>C186*D186</f>
        <v>272.16000000000003</v>
      </c>
      <c r="F186" s="37" t="s">
        <v>16</v>
      </c>
      <c r="G186" s="31" t="s">
        <v>17</v>
      </c>
      <c r="H186" s="56">
        <f>C186*0.15/10</f>
        <v>0.51030000000000009</v>
      </c>
      <c r="I186" s="55">
        <v>235.68</v>
      </c>
      <c r="J186" s="85">
        <f t="shared" si="31"/>
        <v>120.26750400000003</v>
      </c>
    </row>
    <row r="187" spans="1:351" s="79" customFormat="1" ht="14.25" customHeight="1" x14ac:dyDescent="0.2">
      <c r="A187" s="87" t="s">
        <v>201</v>
      </c>
      <c r="B187" s="33" t="s">
        <v>15</v>
      </c>
      <c r="C187" s="28">
        <v>19.45</v>
      </c>
      <c r="D187" s="28">
        <v>50</v>
      </c>
      <c r="E187" s="28">
        <f>C187*D187</f>
        <v>972.5</v>
      </c>
      <c r="F187" s="32" t="s">
        <v>111</v>
      </c>
      <c r="G187" s="33" t="s">
        <v>26</v>
      </c>
      <c r="H187" s="28">
        <f>C187*0.3</f>
        <v>5.835</v>
      </c>
      <c r="I187" s="28">
        <v>296.74</v>
      </c>
      <c r="J187" s="80">
        <f t="shared" si="31"/>
        <v>1731.4779000000001</v>
      </c>
    </row>
    <row r="188" spans="1:351" s="79" customFormat="1" ht="14.25" customHeight="1" x14ac:dyDescent="0.2">
      <c r="A188" s="87" t="s">
        <v>202</v>
      </c>
      <c r="B188" s="33" t="s">
        <v>15</v>
      </c>
      <c r="C188" s="28">
        <v>14.57</v>
      </c>
      <c r="D188" s="28">
        <v>65</v>
      </c>
      <c r="E188" s="28">
        <f>C188*D188</f>
        <v>947.05000000000007</v>
      </c>
      <c r="F188" s="32" t="s">
        <v>203</v>
      </c>
      <c r="G188" s="33" t="s">
        <v>15</v>
      </c>
      <c r="H188" s="28">
        <f>C188*1.2</f>
        <v>17.483999999999998</v>
      </c>
      <c r="I188" s="190">
        <v>215</v>
      </c>
      <c r="J188" s="80">
        <f>H188*I188</f>
        <v>3759.0599999999995</v>
      </c>
    </row>
    <row r="189" spans="1:351" ht="14.25" customHeight="1" x14ac:dyDescent="0.2">
      <c r="A189" s="32"/>
      <c r="B189" s="33"/>
      <c r="C189" s="28"/>
      <c r="D189" s="83"/>
      <c r="E189" s="84"/>
      <c r="F189" s="32" t="s">
        <v>144</v>
      </c>
      <c r="G189" s="33" t="s">
        <v>145</v>
      </c>
      <c r="H189" s="56">
        <f>C188/25</f>
        <v>0.58279999999999998</v>
      </c>
      <c r="I189" s="189">
        <v>89.79</v>
      </c>
      <c r="J189" s="82">
        <f t="shared" ref="J189" si="32">H189*I189</f>
        <v>52.329612000000004</v>
      </c>
    </row>
    <row r="190" spans="1:351" ht="14.25" customHeight="1" x14ac:dyDescent="0.2">
      <c r="A190" s="26" t="s">
        <v>13</v>
      </c>
      <c r="B190" s="39"/>
      <c r="C190" s="27"/>
      <c r="D190" s="28"/>
      <c r="E190" s="27">
        <f>SUM(E170:E189)</f>
        <v>11655.15</v>
      </c>
      <c r="F190" s="29" t="s">
        <v>13</v>
      </c>
      <c r="G190" s="39"/>
      <c r="H190" s="27"/>
      <c r="I190" s="27"/>
      <c r="J190" s="30">
        <f>SUM(J170:J189)</f>
        <v>10681.791493333332</v>
      </c>
    </row>
    <row r="191" spans="1:351" ht="14.25" customHeight="1" x14ac:dyDescent="0.2">
      <c r="A191" s="214" t="s">
        <v>38</v>
      </c>
      <c r="B191" s="215"/>
      <c r="C191" s="215"/>
      <c r="D191" s="215"/>
      <c r="E191" s="215"/>
      <c r="F191" s="215"/>
      <c r="G191" s="215"/>
      <c r="H191" s="215"/>
      <c r="I191" s="215"/>
      <c r="J191" s="223"/>
    </row>
    <row r="192" spans="1:351" s="170" customFormat="1" ht="28.5" outlineLevel="1" x14ac:dyDescent="0.25">
      <c r="A192" s="161" t="s">
        <v>209</v>
      </c>
      <c r="B192" s="162" t="s">
        <v>12</v>
      </c>
      <c r="C192" s="163">
        <v>5.74</v>
      </c>
      <c r="D192" s="163">
        <v>180</v>
      </c>
      <c r="E192" s="164">
        <f>C192*D192</f>
        <v>1033.2</v>
      </c>
      <c r="F192" s="165" t="s">
        <v>146</v>
      </c>
      <c r="G192" s="166" t="s">
        <v>15</v>
      </c>
      <c r="H192" s="167">
        <f>C192*1.2</f>
        <v>6.8879999999999999</v>
      </c>
      <c r="I192" s="168">
        <v>30.4</v>
      </c>
      <c r="J192" s="164">
        <f t="shared" ref="J192" si="33">H192*I192</f>
        <v>209.39519999999999</v>
      </c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  <c r="LC192" s="169"/>
      <c r="LD192" s="169"/>
      <c r="LE192" s="169"/>
      <c r="LF192" s="169"/>
      <c r="LG192" s="169"/>
      <c r="LH192" s="169"/>
      <c r="LI192" s="169"/>
      <c r="LJ192" s="169"/>
      <c r="LK192" s="169"/>
      <c r="LL192" s="169"/>
      <c r="LM192" s="169"/>
      <c r="LN192" s="169"/>
      <c r="LO192" s="169"/>
      <c r="LP192" s="169"/>
      <c r="LQ192" s="169"/>
      <c r="LR192" s="169"/>
      <c r="LS192" s="169"/>
      <c r="LT192" s="169"/>
      <c r="LU192" s="169"/>
      <c r="LV192" s="169"/>
      <c r="LW192" s="169"/>
      <c r="LX192" s="169"/>
      <c r="LY192" s="169"/>
      <c r="LZ192" s="169"/>
      <c r="MA192" s="169"/>
      <c r="MB192" s="169"/>
      <c r="MC192" s="169"/>
      <c r="MD192" s="169"/>
      <c r="ME192" s="169"/>
      <c r="MF192" s="169"/>
      <c r="MG192" s="169"/>
      <c r="MH192" s="169"/>
      <c r="MI192" s="169"/>
      <c r="MJ192" s="169"/>
      <c r="MK192" s="169"/>
      <c r="ML192" s="169"/>
      <c r="MM192" s="169"/>
    </row>
    <row r="193" spans="1:351" s="170" customFormat="1" ht="24.75" customHeight="1" outlineLevel="1" x14ac:dyDescent="0.25">
      <c r="A193" s="171"/>
      <c r="B193" s="172"/>
      <c r="C193" s="172"/>
      <c r="D193" s="172"/>
      <c r="E193" s="173"/>
      <c r="F193" s="174" t="s">
        <v>147</v>
      </c>
      <c r="G193" s="175" t="s">
        <v>12</v>
      </c>
      <c r="H193" s="167">
        <f>C192*1.6</f>
        <v>9.1840000000000011</v>
      </c>
      <c r="I193" s="168">
        <v>11.64</v>
      </c>
      <c r="J193" s="164">
        <f>H193*I193</f>
        <v>106.90176000000002</v>
      </c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  <c r="LC193" s="169"/>
      <c r="LD193" s="169"/>
      <c r="LE193" s="169"/>
      <c r="LF193" s="169"/>
      <c r="LG193" s="169"/>
      <c r="LH193" s="169"/>
      <c r="LI193" s="169"/>
      <c r="LJ193" s="169"/>
      <c r="LK193" s="169"/>
      <c r="LL193" s="169"/>
      <c r="LM193" s="169"/>
      <c r="LN193" s="169"/>
      <c r="LO193" s="169"/>
      <c r="LP193" s="169"/>
      <c r="LQ193" s="169"/>
      <c r="LR193" s="169"/>
      <c r="LS193" s="169"/>
      <c r="LT193" s="169"/>
      <c r="LU193" s="169"/>
      <c r="LV193" s="169"/>
      <c r="LW193" s="169"/>
      <c r="LX193" s="169"/>
      <c r="LY193" s="169"/>
      <c r="LZ193" s="169"/>
      <c r="MA193" s="169"/>
      <c r="MB193" s="169"/>
      <c r="MC193" s="169"/>
      <c r="MD193" s="169"/>
      <c r="ME193" s="169"/>
      <c r="MF193" s="169"/>
      <c r="MG193" s="169"/>
      <c r="MH193" s="169"/>
      <c r="MI193" s="169"/>
      <c r="MJ193" s="169"/>
      <c r="MK193" s="169"/>
      <c r="ML193" s="169"/>
      <c r="MM193" s="169"/>
    </row>
    <row r="194" spans="1:351" s="170" customFormat="1" ht="15" customHeight="1" outlineLevel="1" x14ac:dyDescent="0.25">
      <c r="A194" s="161"/>
      <c r="B194" s="162"/>
      <c r="C194" s="163"/>
      <c r="D194" s="163"/>
      <c r="E194" s="164"/>
      <c r="F194" s="174" t="s">
        <v>148</v>
      </c>
      <c r="G194" s="175" t="s">
        <v>12</v>
      </c>
      <c r="H194" s="167">
        <f>C192*2.9</f>
        <v>16.646000000000001</v>
      </c>
      <c r="I194" s="168">
        <v>18.04</v>
      </c>
      <c r="J194" s="164">
        <f>H194*I194</f>
        <v>300.29383999999999</v>
      </c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</row>
    <row r="195" spans="1:351" s="170" customFormat="1" ht="15" customHeight="1" outlineLevel="1" x14ac:dyDescent="0.25">
      <c r="A195" s="161"/>
      <c r="B195" s="162"/>
      <c r="C195" s="163"/>
      <c r="D195" s="163"/>
      <c r="E195" s="164"/>
      <c r="F195" s="174" t="s">
        <v>149</v>
      </c>
      <c r="G195" s="175" t="s">
        <v>39</v>
      </c>
      <c r="H195" s="167">
        <f>C192*0.8</f>
        <v>4.5920000000000005</v>
      </c>
      <c r="I195" s="168">
        <v>3.3</v>
      </c>
      <c r="J195" s="164">
        <f t="shared" ref="J195:J207" si="34">H195*I195</f>
        <v>15.153600000000001</v>
      </c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  <c r="LC195" s="169"/>
      <c r="LD195" s="169"/>
      <c r="LE195" s="169"/>
      <c r="LF195" s="169"/>
      <c r="LG195" s="169"/>
      <c r="LH195" s="169"/>
      <c r="LI195" s="169"/>
      <c r="LJ195" s="169"/>
      <c r="LK195" s="169"/>
      <c r="LL195" s="169"/>
      <c r="LM195" s="169"/>
      <c r="LN195" s="169"/>
      <c r="LO195" s="169"/>
      <c r="LP195" s="169"/>
      <c r="LQ195" s="169"/>
      <c r="LR195" s="169"/>
      <c r="LS195" s="169"/>
      <c r="LT195" s="169"/>
      <c r="LU195" s="169"/>
      <c r="LV195" s="169"/>
      <c r="LW195" s="169"/>
      <c r="LX195" s="169"/>
      <c r="LY195" s="169"/>
      <c r="LZ195" s="169"/>
      <c r="MA195" s="169"/>
      <c r="MB195" s="169"/>
      <c r="MC195" s="169"/>
      <c r="MD195" s="169"/>
      <c r="ME195" s="169"/>
      <c r="MF195" s="169"/>
      <c r="MG195" s="169"/>
      <c r="MH195" s="169"/>
      <c r="MI195" s="169"/>
      <c r="MJ195" s="169"/>
      <c r="MK195" s="169"/>
      <c r="ML195" s="169"/>
      <c r="MM195" s="169"/>
    </row>
    <row r="196" spans="1:351" s="170" customFormat="1" ht="15" customHeight="1" outlineLevel="1" x14ac:dyDescent="0.25">
      <c r="A196" s="161"/>
      <c r="B196" s="162"/>
      <c r="C196" s="163"/>
      <c r="D196" s="163"/>
      <c r="E196" s="164"/>
      <c r="F196" s="174" t="s">
        <v>150</v>
      </c>
      <c r="G196" s="175" t="s">
        <v>39</v>
      </c>
      <c r="H196" s="167">
        <f>C192*0.8</f>
        <v>4.5920000000000005</v>
      </c>
      <c r="I196" s="168">
        <v>1.5</v>
      </c>
      <c r="J196" s="164">
        <f t="shared" si="34"/>
        <v>6.8880000000000008</v>
      </c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  <c r="LC196" s="169"/>
      <c r="LD196" s="169"/>
      <c r="LE196" s="169"/>
      <c r="LF196" s="169"/>
      <c r="LG196" s="169"/>
      <c r="LH196" s="169"/>
      <c r="LI196" s="169"/>
      <c r="LJ196" s="169"/>
      <c r="LK196" s="169"/>
      <c r="LL196" s="169"/>
      <c r="LM196" s="169"/>
      <c r="LN196" s="169"/>
      <c r="LO196" s="169"/>
      <c r="LP196" s="169"/>
      <c r="LQ196" s="169"/>
      <c r="LR196" s="169"/>
      <c r="LS196" s="169"/>
      <c r="LT196" s="169"/>
      <c r="LU196" s="169"/>
      <c r="LV196" s="169"/>
      <c r="LW196" s="169"/>
      <c r="LX196" s="169"/>
      <c r="LY196" s="169"/>
      <c r="LZ196" s="169"/>
      <c r="MA196" s="169"/>
      <c r="MB196" s="169"/>
      <c r="MC196" s="169"/>
      <c r="MD196" s="169"/>
      <c r="ME196" s="169"/>
      <c r="MF196" s="169"/>
      <c r="MG196" s="169"/>
      <c r="MH196" s="169"/>
      <c r="MI196" s="169"/>
      <c r="MJ196" s="169"/>
      <c r="MK196" s="169"/>
      <c r="ML196" s="169"/>
      <c r="MM196" s="169"/>
    </row>
    <row r="197" spans="1:351" s="170" customFormat="1" ht="15" customHeight="1" outlineLevel="1" x14ac:dyDescent="0.25">
      <c r="A197" s="161"/>
      <c r="B197" s="162"/>
      <c r="C197" s="163"/>
      <c r="D197" s="163"/>
      <c r="E197" s="164"/>
      <c r="F197" s="174" t="s">
        <v>151</v>
      </c>
      <c r="G197" s="175" t="s">
        <v>39</v>
      </c>
      <c r="H197" s="167">
        <f>C192*0.8</f>
        <v>4.5920000000000005</v>
      </c>
      <c r="I197" s="168">
        <v>1.2</v>
      </c>
      <c r="J197" s="164">
        <f t="shared" si="34"/>
        <v>5.5104000000000006</v>
      </c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</row>
    <row r="198" spans="1:351" s="170" customFormat="1" ht="15" customHeight="1" outlineLevel="1" x14ac:dyDescent="0.25">
      <c r="A198" s="161"/>
      <c r="B198" s="162"/>
      <c r="C198" s="163"/>
      <c r="D198" s="163"/>
      <c r="E198" s="164"/>
      <c r="F198" s="174" t="s">
        <v>152</v>
      </c>
      <c r="G198" s="175" t="s">
        <v>39</v>
      </c>
      <c r="H198" s="167">
        <f>C192*0.8</f>
        <v>4.5920000000000005</v>
      </c>
      <c r="I198" s="168">
        <v>1.05</v>
      </c>
      <c r="J198" s="164">
        <f t="shared" si="34"/>
        <v>4.821600000000001</v>
      </c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  <c r="LC198" s="169"/>
      <c r="LD198" s="169"/>
      <c r="LE198" s="169"/>
      <c r="LF198" s="169"/>
      <c r="LG198" s="169"/>
      <c r="LH198" s="169"/>
      <c r="LI198" s="169"/>
      <c r="LJ198" s="169"/>
      <c r="LK198" s="169"/>
      <c r="LL198" s="169"/>
      <c r="LM198" s="169"/>
      <c r="LN198" s="169"/>
      <c r="LO198" s="169"/>
      <c r="LP198" s="169"/>
      <c r="LQ198" s="169"/>
      <c r="LR198" s="169"/>
      <c r="LS198" s="169"/>
      <c r="LT198" s="169"/>
      <c r="LU198" s="169"/>
      <c r="LV198" s="169"/>
      <c r="LW198" s="169"/>
      <c r="LX198" s="169"/>
      <c r="LY198" s="169"/>
      <c r="LZ198" s="169"/>
      <c r="MA198" s="169"/>
      <c r="MB198" s="169"/>
      <c r="MC198" s="169"/>
      <c r="MD198" s="169"/>
      <c r="ME198" s="169"/>
      <c r="MF198" s="169"/>
      <c r="MG198" s="169"/>
      <c r="MH198" s="169"/>
      <c r="MI198" s="169"/>
      <c r="MJ198" s="169"/>
      <c r="MK198" s="169"/>
      <c r="ML198" s="169"/>
      <c r="MM198" s="169"/>
    </row>
    <row r="199" spans="1:351" s="170" customFormat="1" ht="15" customHeight="1" outlineLevel="1" x14ac:dyDescent="0.25">
      <c r="A199" s="161"/>
      <c r="B199" s="162"/>
      <c r="C199" s="163"/>
      <c r="D199" s="163"/>
      <c r="E199" s="164"/>
      <c r="F199" s="174" t="s">
        <v>153</v>
      </c>
      <c r="G199" s="175" t="s">
        <v>39</v>
      </c>
      <c r="H199" s="167">
        <f>C192*0.2</f>
        <v>1.1480000000000001</v>
      </c>
      <c r="I199" s="168">
        <v>2.5499999999999998</v>
      </c>
      <c r="J199" s="164">
        <f t="shared" si="34"/>
        <v>2.9274</v>
      </c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</row>
    <row r="200" spans="1:351" s="170" customFormat="1" ht="15" customHeight="1" outlineLevel="1" x14ac:dyDescent="0.25">
      <c r="A200" s="161"/>
      <c r="B200" s="162"/>
      <c r="C200" s="163"/>
      <c r="D200" s="163"/>
      <c r="E200" s="164"/>
      <c r="F200" s="174" t="s">
        <v>154</v>
      </c>
      <c r="G200" s="175" t="s">
        <v>39</v>
      </c>
      <c r="H200" s="167">
        <f>C192*0.8</f>
        <v>4.5920000000000005</v>
      </c>
      <c r="I200" s="168">
        <v>3</v>
      </c>
      <c r="J200" s="164">
        <f t="shared" si="34"/>
        <v>13.776000000000002</v>
      </c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</row>
    <row r="201" spans="1:351" s="170" customFormat="1" ht="15" customHeight="1" outlineLevel="1" x14ac:dyDescent="0.25">
      <c r="A201" s="161"/>
      <c r="B201" s="162"/>
      <c r="C201" s="163"/>
      <c r="D201" s="163"/>
      <c r="E201" s="164"/>
      <c r="F201" s="174" t="s">
        <v>155</v>
      </c>
      <c r="G201" s="175" t="s">
        <v>39</v>
      </c>
      <c r="H201" s="167">
        <f>C192*7</f>
        <v>40.18</v>
      </c>
      <c r="I201" s="168">
        <v>0.12</v>
      </c>
      <c r="J201" s="164">
        <f t="shared" si="34"/>
        <v>4.8216000000000001</v>
      </c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</row>
    <row r="202" spans="1:351" s="170" customFormat="1" ht="15" customHeight="1" outlineLevel="1" x14ac:dyDescent="0.25">
      <c r="A202" s="161"/>
      <c r="B202" s="162"/>
      <c r="C202" s="163"/>
      <c r="D202" s="163"/>
      <c r="E202" s="164"/>
      <c r="F202" s="174" t="s">
        <v>156</v>
      </c>
      <c r="G202" s="175" t="s">
        <v>39</v>
      </c>
      <c r="H202" s="167">
        <f>C192*0.8</f>
        <v>4.5920000000000005</v>
      </c>
      <c r="I202" s="168">
        <v>1.77</v>
      </c>
      <c r="J202" s="164">
        <f t="shared" si="34"/>
        <v>8.1278400000000008</v>
      </c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  <c r="LC202" s="169"/>
      <c r="LD202" s="169"/>
      <c r="LE202" s="169"/>
      <c r="LF202" s="169"/>
      <c r="LG202" s="169"/>
      <c r="LH202" s="169"/>
      <c r="LI202" s="169"/>
      <c r="LJ202" s="169"/>
      <c r="LK202" s="169"/>
      <c r="LL202" s="169"/>
      <c r="LM202" s="169"/>
      <c r="LN202" s="169"/>
      <c r="LO202" s="169"/>
      <c r="LP202" s="169"/>
      <c r="LQ202" s="169"/>
      <c r="LR202" s="169"/>
      <c r="LS202" s="169"/>
      <c r="LT202" s="169"/>
      <c r="LU202" s="169"/>
      <c r="LV202" s="169"/>
      <c r="LW202" s="169"/>
      <c r="LX202" s="169"/>
      <c r="LY202" s="169"/>
      <c r="LZ202" s="169"/>
      <c r="MA202" s="169"/>
      <c r="MB202" s="169"/>
      <c r="MC202" s="169"/>
      <c r="MD202" s="169"/>
      <c r="ME202" s="169"/>
      <c r="MF202" s="169"/>
      <c r="MG202" s="169"/>
      <c r="MH202" s="169"/>
      <c r="MI202" s="169"/>
      <c r="MJ202" s="169"/>
      <c r="MK202" s="169"/>
      <c r="ML202" s="169"/>
      <c r="MM202" s="169"/>
    </row>
    <row r="203" spans="1:351" s="181" customFormat="1" x14ac:dyDescent="0.25">
      <c r="A203" s="176"/>
      <c r="B203" s="177"/>
      <c r="C203" s="178"/>
      <c r="D203" s="168"/>
      <c r="E203" s="179"/>
      <c r="F203" s="180" t="s">
        <v>157</v>
      </c>
      <c r="G203" s="177" t="s">
        <v>10</v>
      </c>
      <c r="H203" s="178">
        <f>C192*40</f>
        <v>229.60000000000002</v>
      </c>
      <c r="I203" s="168">
        <v>0.19</v>
      </c>
      <c r="J203" s="179">
        <f t="shared" si="34"/>
        <v>43.624000000000002</v>
      </c>
    </row>
    <row r="204" spans="1:351" s="170" customFormat="1" ht="15" customHeight="1" outlineLevel="1" x14ac:dyDescent="0.25">
      <c r="A204" s="161"/>
      <c r="B204" s="162"/>
      <c r="C204" s="163"/>
      <c r="D204" s="163"/>
      <c r="E204" s="164"/>
      <c r="F204" s="174" t="s">
        <v>158</v>
      </c>
      <c r="G204" s="175" t="s">
        <v>39</v>
      </c>
      <c r="H204" s="167">
        <f>C192*7</f>
        <v>40.18</v>
      </c>
      <c r="I204" s="168">
        <v>0.27</v>
      </c>
      <c r="J204" s="164">
        <f t="shared" si="34"/>
        <v>10.848600000000001</v>
      </c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</row>
    <row r="205" spans="1:351" s="181" customFormat="1" x14ac:dyDescent="0.25">
      <c r="A205" s="176"/>
      <c r="B205" s="177"/>
      <c r="C205" s="178"/>
      <c r="D205" s="168"/>
      <c r="E205" s="179"/>
      <c r="F205" s="180" t="s">
        <v>160</v>
      </c>
      <c r="G205" s="177" t="s">
        <v>110</v>
      </c>
      <c r="H205" s="182">
        <f>C192*0.5</f>
        <v>2.87</v>
      </c>
      <c r="I205" s="168">
        <v>24.68</v>
      </c>
      <c r="J205" s="179">
        <f t="shared" si="34"/>
        <v>70.831600000000009</v>
      </c>
    </row>
    <row r="206" spans="1:351" s="181" customFormat="1" x14ac:dyDescent="0.25">
      <c r="A206" s="176"/>
      <c r="B206" s="177"/>
      <c r="C206" s="178"/>
      <c r="D206" s="168"/>
      <c r="E206" s="179"/>
      <c r="F206" s="165" t="s">
        <v>161</v>
      </c>
      <c r="G206" s="177" t="s">
        <v>162</v>
      </c>
      <c r="H206" s="178">
        <f>C192*1</f>
        <v>5.74</v>
      </c>
      <c r="I206" s="168">
        <v>1.33</v>
      </c>
      <c r="J206" s="179">
        <f t="shared" si="34"/>
        <v>7.6342000000000008</v>
      </c>
    </row>
    <row r="207" spans="1:351" s="181" customFormat="1" x14ac:dyDescent="0.25">
      <c r="A207" s="176"/>
      <c r="B207" s="177"/>
      <c r="C207" s="178"/>
      <c r="D207" s="168"/>
      <c r="E207" s="179"/>
      <c r="F207" s="180" t="s">
        <v>163</v>
      </c>
      <c r="G207" s="177" t="s">
        <v>12</v>
      </c>
      <c r="H207" s="178">
        <f>C192*0.15</f>
        <v>0.86099999999999999</v>
      </c>
      <c r="I207" s="168">
        <v>14</v>
      </c>
      <c r="J207" s="179">
        <f t="shared" si="34"/>
        <v>12.054</v>
      </c>
    </row>
    <row r="208" spans="1:351" s="181" customFormat="1" x14ac:dyDescent="0.25">
      <c r="A208" s="176" t="s">
        <v>204</v>
      </c>
      <c r="B208" s="177" t="s">
        <v>159</v>
      </c>
      <c r="C208" s="178">
        <v>8.61</v>
      </c>
      <c r="D208" s="168">
        <v>25</v>
      </c>
      <c r="E208" s="179">
        <f>C208*D208</f>
        <v>215.25</v>
      </c>
      <c r="F208" s="19" t="s">
        <v>33</v>
      </c>
      <c r="G208" s="38" t="s">
        <v>10</v>
      </c>
      <c r="H208" s="20">
        <f>C208*0.1</f>
        <v>0.86099999999999999</v>
      </c>
      <c r="I208" s="20">
        <v>138.9</v>
      </c>
      <c r="J208" s="25">
        <f t="shared" ref="J208:J209" si="35">H208*I208</f>
        <v>119.5929</v>
      </c>
    </row>
    <row r="209" spans="1:351" s="170" customFormat="1" ht="17.25" customHeight="1" outlineLevel="1" x14ac:dyDescent="0.25">
      <c r="A209" s="161" t="s">
        <v>205</v>
      </c>
      <c r="B209" s="162" t="s">
        <v>12</v>
      </c>
      <c r="C209" s="163">
        <v>20.7</v>
      </c>
      <c r="D209" s="163">
        <v>120</v>
      </c>
      <c r="E209" s="164">
        <f>C209*D209</f>
        <v>2484</v>
      </c>
      <c r="F209" s="165" t="s">
        <v>146</v>
      </c>
      <c r="G209" s="166" t="s">
        <v>15</v>
      </c>
      <c r="H209" s="167">
        <f>C209*1.2</f>
        <v>24.84</v>
      </c>
      <c r="I209" s="168">
        <v>30.4</v>
      </c>
      <c r="J209" s="164">
        <f t="shared" si="35"/>
        <v>755.13599999999997</v>
      </c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  <c r="LC209" s="169"/>
      <c r="LD209" s="169"/>
      <c r="LE209" s="169"/>
      <c r="LF209" s="169"/>
      <c r="LG209" s="169"/>
      <c r="LH209" s="169"/>
      <c r="LI209" s="169"/>
      <c r="LJ209" s="169"/>
      <c r="LK209" s="169"/>
      <c r="LL209" s="169"/>
      <c r="LM209" s="169"/>
      <c r="LN209" s="169"/>
      <c r="LO209" s="169"/>
      <c r="LP209" s="169"/>
      <c r="LQ209" s="169"/>
      <c r="LR209" s="169"/>
      <c r="LS209" s="169"/>
      <c r="LT209" s="169"/>
      <c r="LU209" s="169"/>
      <c r="LV209" s="169"/>
      <c r="LW209" s="169"/>
      <c r="LX209" s="169"/>
      <c r="LY209" s="169"/>
      <c r="LZ209" s="169"/>
      <c r="MA209" s="169"/>
      <c r="MB209" s="169"/>
      <c r="MC209" s="169"/>
      <c r="MD209" s="169"/>
      <c r="ME209" s="169"/>
      <c r="MF209" s="169"/>
      <c r="MG209" s="169"/>
      <c r="MH209" s="169"/>
      <c r="MI209" s="169"/>
      <c r="MJ209" s="169"/>
      <c r="MK209" s="169"/>
      <c r="ML209" s="169"/>
      <c r="MM209" s="169"/>
    </row>
    <row r="210" spans="1:351" s="170" customFormat="1" ht="16.5" customHeight="1" outlineLevel="1" x14ac:dyDescent="0.25">
      <c r="A210" s="171"/>
      <c r="B210" s="172"/>
      <c r="C210" s="172"/>
      <c r="D210" s="172"/>
      <c r="E210" s="173"/>
      <c r="F210" s="174" t="s">
        <v>147</v>
      </c>
      <c r="G210" s="175" t="s">
        <v>12</v>
      </c>
      <c r="H210" s="167">
        <f>C209*1</f>
        <v>20.7</v>
      </c>
      <c r="I210" s="168">
        <v>11.64</v>
      </c>
      <c r="J210" s="164">
        <f>H210*I210</f>
        <v>240.94800000000001</v>
      </c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  <c r="LC210" s="169"/>
      <c r="LD210" s="169"/>
      <c r="LE210" s="169"/>
      <c r="LF210" s="169"/>
      <c r="LG210" s="169"/>
      <c r="LH210" s="169"/>
      <c r="LI210" s="169"/>
      <c r="LJ210" s="169"/>
      <c r="LK210" s="169"/>
      <c r="LL210" s="169"/>
      <c r="LM210" s="169"/>
      <c r="LN210" s="169"/>
      <c r="LO210" s="169"/>
      <c r="LP210" s="169"/>
      <c r="LQ210" s="169"/>
      <c r="LR210" s="169"/>
      <c r="LS210" s="169"/>
      <c r="LT210" s="169"/>
      <c r="LU210" s="169"/>
      <c r="LV210" s="169"/>
      <c r="LW210" s="169"/>
      <c r="LX210" s="169"/>
      <c r="LY210" s="169"/>
      <c r="LZ210" s="169"/>
      <c r="MA210" s="169"/>
      <c r="MB210" s="169"/>
      <c r="MC210" s="169"/>
      <c r="MD210" s="169"/>
      <c r="ME210" s="169"/>
      <c r="MF210" s="169"/>
      <c r="MG210" s="169"/>
      <c r="MH210" s="169"/>
      <c r="MI210" s="169"/>
      <c r="MJ210" s="169"/>
      <c r="MK210" s="169"/>
      <c r="ML210" s="169"/>
      <c r="MM210" s="169"/>
    </row>
    <row r="211" spans="1:351" s="191" customFormat="1" ht="14.25" customHeight="1" x14ac:dyDescent="0.2">
      <c r="A211" s="171"/>
      <c r="B211" s="145"/>
      <c r="C211" s="146"/>
      <c r="D211" s="145"/>
      <c r="E211" s="145"/>
      <c r="F211" s="142" t="s">
        <v>206</v>
      </c>
      <c r="G211" s="143" t="s">
        <v>15</v>
      </c>
      <c r="H211" s="144">
        <f>C209*1.1</f>
        <v>22.77</v>
      </c>
      <c r="I211" s="144">
        <v>30</v>
      </c>
      <c r="J211" s="144">
        <f>I211*H211</f>
        <v>683.1</v>
      </c>
    </row>
    <row r="212" spans="1:351" s="191" customFormat="1" ht="14.25" customHeight="1" x14ac:dyDescent="0.2">
      <c r="A212" s="171"/>
      <c r="B212" s="145"/>
      <c r="C212" s="146"/>
      <c r="D212" s="145"/>
      <c r="E212" s="145"/>
      <c r="F212" s="142" t="s">
        <v>207</v>
      </c>
      <c r="G212" s="143" t="s">
        <v>12</v>
      </c>
      <c r="H212" s="144">
        <f>C209*1.2</f>
        <v>24.84</v>
      </c>
      <c r="I212" s="144">
        <v>5.08</v>
      </c>
      <c r="J212" s="144">
        <f>I212*H212</f>
        <v>126.1872</v>
      </c>
    </row>
    <row r="213" spans="1:351" s="191" customFormat="1" ht="14.25" customHeight="1" x14ac:dyDescent="0.2">
      <c r="A213" s="171"/>
      <c r="B213" s="145"/>
      <c r="C213" s="146"/>
      <c r="D213" s="145"/>
      <c r="E213" s="145"/>
      <c r="F213" s="142" t="s">
        <v>208</v>
      </c>
      <c r="G213" s="143" t="s">
        <v>15</v>
      </c>
      <c r="H213" s="144">
        <f>C209*1.1</f>
        <v>22.77</v>
      </c>
      <c r="I213" s="144">
        <v>4.45</v>
      </c>
      <c r="J213" s="144">
        <f>I213*H213</f>
        <v>101.3265</v>
      </c>
    </row>
    <row r="214" spans="1:351" s="170" customFormat="1" ht="15" customHeight="1" outlineLevel="1" x14ac:dyDescent="0.25">
      <c r="A214" s="161"/>
      <c r="B214" s="162"/>
      <c r="C214" s="163"/>
      <c r="D214" s="163"/>
      <c r="E214" s="164"/>
      <c r="F214" s="174" t="s">
        <v>148</v>
      </c>
      <c r="G214" s="175" t="s">
        <v>12</v>
      </c>
      <c r="H214" s="167">
        <f>C209*3.2</f>
        <v>66.239999999999995</v>
      </c>
      <c r="I214" s="168">
        <v>18.04</v>
      </c>
      <c r="J214" s="164">
        <f>H214*I214</f>
        <v>1194.9695999999999</v>
      </c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  <c r="LC214" s="169"/>
      <c r="LD214" s="169"/>
      <c r="LE214" s="169"/>
      <c r="LF214" s="169"/>
      <c r="LG214" s="169"/>
      <c r="LH214" s="169"/>
      <c r="LI214" s="169"/>
      <c r="LJ214" s="169"/>
      <c r="LK214" s="169"/>
      <c r="LL214" s="169"/>
      <c r="LM214" s="169"/>
      <c r="LN214" s="169"/>
      <c r="LO214" s="169"/>
      <c r="LP214" s="169"/>
      <c r="LQ214" s="169"/>
      <c r="LR214" s="169"/>
      <c r="LS214" s="169"/>
      <c r="LT214" s="169"/>
      <c r="LU214" s="169"/>
      <c r="LV214" s="169"/>
      <c r="LW214" s="169"/>
      <c r="LX214" s="169"/>
      <c r="LY214" s="169"/>
      <c r="LZ214" s="169"/>
      <c r="MA214" s="169"/>
      <c r="MB214" s="169"/>
      <c r="MC214" s="169"/>
      <c r="MD214" s="169"/>
      <c r="ME214" s="169"/>
      <c r="MF214" s="169"/>
      <c r="MG214" s="169"/>
      <c r="MH214" s="169"/>
      <c r="MI214" s="169"/>
      <c r="MJ214" s="169"/>
      <c r="MK214" s="169"/>
      <c r="ML214" s="169"/>
      <c r="MM214" s="169"/>
    </row>
    <row r="215" spans="1:351" s="170" customFormat="1" ht="15" customHeight="1" outlineLevel="1" x14ac:dyDescent="0.25">
      <c r="A215" s="161"/>
      <c r="B215" s="162"/>
      <c r="C215" s="163"/>
      <c r="D215" s="163"/>
      <c r="E215" s="164"/>
      <c r="F215" s="174" t="s">
        <v>149</v>
      </c>
      <c r="G215" s="175" t="s">
        <v>39</v>
      </c>
      <c r="H215" s="167">
        <f>C209*0.8</f>
        <v>16.559999999999999</v>
      </c>
      <c r="I215" s="168">
        <v>3.3</v>
      </c>
      <c r="J215" s="164">
        <f t="shared" ref="J215:J228" si="36">H215*I215</f>
        <v>54.647999999999996</v>
      </c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  <c r="LC215" s="169"/>
      <c r="LD215" s="169"/>
      <c r="LE215" s="169"/>
      <c r="LF215" s="169"/>
      <c r="LG215" s="169"/>
      <c r="LH215" s="169"/>
      <c r="LI215" s="169"/>
      <c r="LJ215" s="169"/>
      <c r="LK215" s="169"/>
      <c r="LL215" s="169"/>
      <c r="LM215" s="169"/>
      <c r="LN215" s="169"/>
      <c r="LO215" s="169"/>
      <c r="LP215" s="169"/>
      <c r="LQ215" s="169"/>
      <c r="LR215" s="169"/>
      <c r="LS215" s="169"/>
      <c r="LT215" s="169"/>
      <c r="LU215" s="169"/>
      <c r="LV215" s="169"/>
      <c r="LW215" s="169"/>
      <c r="LX215" s="169"/>
      <c r="LY215" s="169"/>
      <c r="LZ215" s="169"/>
      <c r="MA215" s="169"/>
      <c r="MB215" s="169"/>
      <c r="MC215" s="169"/>
      <c r="MD215" s="169"/>
      <c r="ME215" s="169"/>
      <c r="MF215" s="169"/>
      <c r="MG215" s="169"/>
      <c r="MH215" s="169"/>
      <c r="MI215" s="169"/>
      <c r="MJ215" s="169"/>
      <c r="MK215" s="169"/>
      <c r="ML215" s="169"/>
      <c r="MM215" s="169"/>
    </row>
    <row r="216" spans="1:351" s="170" customFormat="1" ht="15" customHeight="1" outlineLevel="1" x14ac:dyDescent="0.25">
      <c r="A216" s="161"/>
      <c r="B216" s="162"/>
      <c r="C216" s="163"/>
      <c r="D216" s="163"/>
      <c r="E216" s="164"/>
      <c r="F216" s="174" t="s">
        <v>150</v>
      </c>
      <c r="G216" s="175" t="s">
        <v>39</v>
      </c>
      <c r="H216" s="167">
        <f>C209*0.8</f>
        <v>16.559999999999999</v>
      </c>
      <c r="I216" s="168">
        <v>1.5</v>
      </c>
      <c r="J216" s="164">
        <f t="shared" si="36"/>
        <v>24.839999999999996</v>
      </c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</row>
    <row r="217" spans="1:351" s="170" customFormat="1" ht="15" customHeight="1" outlineLevel="1" x14ac:dyDescent="0.25">
      <c r="A217" s="161"/>
      <c r="B217" s="162"/>
      <c r="C217" s="163"/>
      <c r="D217" s="163"/>
      <c r="E217" s="164"/>
      <c r="F217" s="174" t="s">
        <v>153</v>
      </c>
      <c r="G217" s="175" t="s">
        <v>39</v>
      </c>
      <c r="H217" s="167">
        <f>C209*0.2</f>
        <v>4.1399999999999997</v>
      </c>
      <c r="I217" s="168">
        <v>2.5499999999999998</v>
      </c>
      <c r="J217" s="164">
        <f t="shared" si="36"/>
        <v>10.556999999999999</v>
      </c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  <c r="LC217" s="169"/>
      <c r="LD217" s="169"/>
      <c r="LE217" s="169"/>
      <c r="LF217" s="169"/>
      <c r="LG217" s="169"/>
      <c r="LH217" s="169"/>
      <c r="LI217" s="169"/>
      <c r="LJ217" s="169"/>
      <c r="LK217" s="169"/>
      <c r="LL217" s="169"/>
      <c r="LM217" s="169"/>
      <c r="LN217" s="169"/>
      <c r="LO217" s="169"/>
      <c r="LP217" s="169"/>
      <c r="LQ217" s="169"/>
      <c r="LR217" s="169"/>
      <c r="LS217" s="169"/>
      <c r="LT217" s="169"/>
      <c r="LU217" s="169"/>
      <c r="LV217" s="169"/>
      <c r="LW217" s="169"/>
      <c r="LX217" s="169"/>
      <c r="LY217" s="169"/>
      <c r="LZ217" s="169"/>
      <c r="MA217" s="169"/>
      <c r="MB217" s="169"/>
      <c r="MC217" s="169"/>
      <c r="MD217" s="169"/>
      <c r="ME217" s="169"/>
      <c r="MF217" s="169"/>
      <c r="MG217" s="169"/>
      <c r="MH217" s="169"/>
      <c r="MI217" s="169"/>
      <c r="MJ217" s="169"/>
      <c r="MK217" s="169"/>
      <c r="ML217" s="169"/>
      <c r="MM217" s="169"/>
    </row>
    <row r="218" spans="1:351" s="170" customFormat="1" ht="15" customHeight="1" outlineLevel="1" x14ac:dyDescent="0.25">
      <c r="A218" s="161"/>
      <c r="B218" s="162"/>
      <c r="C218" s="163"/>
      <c r="D218" s="163"/>
      <c r="E218" s="164"/>
      <c r="F218" s="174" t="s">
        <v>154</v>
      </c>
      <c r="G218" s="175" t="s">
        <v>39</v>
      </c>
      <c r="H218" s="167">
        <f>C209*0.8</f>
        <v>16.559999999999999</v>
      </c>
      <c r="I218" s="168">
        <v>3</v>
      </c>
      <c r="J218" s="164">
        <f t="shared" si="36"/>
        <v>49.679999999999993</v>
      </c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  <c r="LC218" s="169"/>
      <c r="LD218" s="169"/>
      <c r="LE218" s="169"/>
      <c r="LF218" s="169"/>
      <c r="LG218" s="169"/>
      <c r="LH218" s="169"/>
      <c r="LI218" s="169"/>
      <c r="LJ218" s="169"/>
      <c r="LK218" s="169"/>
      <c r="LL218" s="169"/>
      <c r="LM218" s="169"/>
      <c r="LN218" s="169"/>
      <c r="LO218" s="169"/>
      <c r="LP218" s="169"/>
      <c r="LQ218" s="169"/>
      <c r="LR218" s="169"/>
      <c r="LS218" s="169"/>
      <c r="LT218" s="169"/>
      <c r="LU218" s="169"/>
      <c r="LV218" s="169"/>
      <c r="LW218" s="169"/>
      <c r="LX218" s="169"/>
      <c r="LY218" s="169"/>
      <c r="LZ218" s="169"/>
      <c r="MA218" s="169"/>
      <c r="MB218" s="169"/>
      <c r="MC218" s="169"/>
      <c r="MD218" s="169"/>
      <c r="ME218" s="169"/>
      <c r="MF218" s="169"/>
      <c r="MG218" s="169"/>
      <c r="MH218" s="169"/>
      <c r="MI218" s="169"/>
      <c r="MJ218" s="169"/>
      <c r="MK218" s="169"/>
      <c r="ML218" s="169"/>
      <c r="MM218" s="169"/>
    </row>
    <row r="219" spans="1:351" s="170" customFormat="1" ht="15" customHeight="1" outlineLevel="1" x14ac:dyDescent="0.25">
      <c r="A219" s="161"/>
      <c r="B219" s="162"/>
      <c r="C219" s="163"/>
      <c r="D219" s="163"/>
      <c r="E219" s="164"/>
      <c r="F219" s="174" t="s">
        <v>155</v>
      </c>
      <c r="G219" s="175" t="s">
        <v>39</v>
      </c>
      <c r="H219" s="167">
        <f>C209*7</f>
        <v>144.9</v>
      </c>
      <c r="I219" s="168">
        <v>0.12</v>
      </c>
      <c r="J219" s="164">
        <f t="shared" si="36"/>
        <v>17.388000000000002</v>
      </c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  <c r="LC219" s="169"/>
      <c r="LD219" s="169"/>
      <c r="LE219" s="169"/>
      <c r="LF219" s="169"/>
      <c r="LG219" s="169"/>
      <c r="LH219" s="169"/>
      <c r="LI219" s="169"/>
      <c r="LJ219" s="169"/>
      <c r="LK219" s="169"/>
      <c r="LL219" s="169"/>
      <c r="LM219" s="169"/>
      <c r="LN219" s="169"/>
      <c r="LO219" s="169"/>
      <c r="LP219" s="169"/>
      <c r="LQ219" s="169"/>
      <c r="LR219" s="169"/>
      <c r="LS219" s="169"/>
      <c r="LT219" s="169"/>
      <c r="LU219" s="169"/>
      <c r="LV219" s="169"/>
      <c r="LW219" s="169"/>
      <c r="LX219" s="169"/>
      <c r="LY219" s="169"/>
      <c r="LZ219" s="169"/>
      <c r="MA219" s="169"/>
      <c r="MB219" s="169"/>
      <c r="MC219" s="169"/>
      <c r="MD219" s="169"/>
      <c r="ME219" s="169"/>
      <c r="MF219" s="169"/>
      <c r="MG219" s="169"/>
      <c r="MH219" s="169"/>
      <c r="MI219" s="169"/>
      <c r="MJ219" s="169"/>
      <c r="MK219" s="169"/>
      <c r="ML219" s="169"/>
      <c r="MM219" s="169"/>
    </row>
    <row r="220" spans="1:351" s="170" customFormat="1" ht="15" customHeight="1" outlineLevel="1" x14ac:dyDescent="0.25">
      <c r="A220" s="161"/>
      <c r="B220" s="162"/>
      <c r="C220" s="163"/>
      <c r="D220" s="163"/>
      <c r="E220" s="164"/>
      <c r="F220" s="174" t="s">
        <v>156</v>
      </c>
      <c r="G220" s="175" t="s">
        <v>39</v>
      </c>
      <c r="H220" s="167">
        <f>C209*0.8</f>
        <v>16.559999999999999</v>
      </c>
      <c r="I220" s="168">
        <v>1.77</v>
      </c>
      <c r="J220" s="164">
        <f t="shared" si="36"/>
        <v>29.311199999999999</v>
      </c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  <c r="LC220" s="169"/>
      <c r="LD220" s="169"/>
      <c r="LE220" s="169"/>
      <c r="LF220" s="169"/>
      <c r="LG220" s="169"/>
      <c r="LH220" s="169"/>
      <c r="LI220" s="169"/>
      <c r="LJ220" s="169"/>
      <c r="LK220" s="169"/>
      <c r="LL220" s="169"/>
      <c r="LM220" s="169"/>
      <c r="LN220" s="169"/>
      <c r="LO220" s="169"/>
      <c r="LP220" s="169"/>
      <c r="LQ220" s="169"/>
      <c r="LR220" s="169"/>
      <c r="LS220" s="169"/>
      <c r="LT220" s="169"/>
      <c r="LU220" s="169"/>
      <c r="LV220" s="169"/>
      <c r="LW220" s="169"/>
      <c r="LX220" s="169"/>
      <c r="LY220" s="169"/>
      <c r="LZ220" s="169"/>
      <c r="MA220" s="169"/>
      <c r="MB220" s="169"/>
      <c r="MC220" s="169"/>
      <c r="MD220" s="169"/>
      <c r="ME220" s="169"/>
      <c r="MF220" s="169"/>
      <c r="MG220" s="169"/>
      <c r="MH220" s="169"/>
      <c r="MI220" s="169"/>
      <c r="MJ220" s="169"/>
      <c r="MK220" s="169"/>
      <c r="ML220" s="169"/>
      <c r="MM220" s="169"/>
    </row>
    <row r="221" spans="1:351" s="181" customFormat="1" x14ac:dyDescent="0.25">
      <c r="A221" s="176"/>
      <c r="B221" s="177"/>
      <c r="C221" s="178"/>
      <c r="D221" s="168"/>
      <c r="E221" s="179"/>
      <c r="F221" s="180" t="s">
        <v>157</v>
      </c>
      <c r="G221" s="177" t="s">
        <v>10</v>
      </c>
      <c r="H221" s="178">
        <f>C209*40</f>
        <v>828</v>
      </c>
      <c r="I221" s="168">
        <v>0.19</v>
      </c>
      <c r="J221" s="179">
        <f t="shared" si="36"/>
        <v>157.32</v>
      </c>
    </row>
    <row r="222" spans="1:351" s="170" customFormat="1" ht="15" customHeight="1" outlineLevel="1" x14ac:dyDescent="0.25">
      <c r="A222" s="161"/>
      <c r="B222" s="162"/>
      <c r="C222" s="163"/>
      <c r="D222" s="163"/>
      <c r="E222" s="164"/>
      <c r="F222" s="174" t="s">
        <v>158</v>
      </c>
      <c r="G222" s="175" t="s">
        <v>39</v>
      </c>
      <c r="H222" s="167">
        <f>C209*7</f>
        <v>144.9</v>
      </c>
      <c r="I222" s="168">
        <v>0.27</v>
      </c>
      <c r="J222" s="164">
        <f t="shared" si="36"/>
        <v>39.123000000000005</v>
      </c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  <c r="LC222" s="169"/>
      <c r="LD222" s="169"/>
      <c r="LE222" s="169"/>
      <c r="LF222" s="169"/>
      <c r="LG222" s="169"/>
      <c r="LH222" s="169"/>
      <c r="LI222" s="169"/>
      <c r="LJ222" s="169"/>
      <c r="LK222" s="169"/>
      <c r="LL222" s="169"/>
      <c r="LM222" s="169"/>
      <c r="LN222" s="169"/>
      <c r="LO222" s="169"/>
      <c r="LP222" s="169"/>
      <c r="LQ222" s="169"/>
      <c r="LR222" s="169"/>
      <c r="LS222" s="169"/>
      <c r="LT222" s="169"/>
      <c r="LU222" s="169"/>
      <c r="LV222" s="169"/>
      <c r="LW222" s="169"/>
      <c r="LX222" s="169"/>
      <c r="LY222" s="169"/>
      <c r="LZ222" s="169"/>
      <c r="MA222" s="169"/>
      <c r="MB222" s="169"/>
      <c r="MC222" s="169"/>
      <c r="MD222" s="169"/>
      <c r="ME222" s="169"/>
      <c r="MF222" s="169"/>
      <c r="MG222" s="169"/>
      <c r="MH222" s="169"/>
      <c r="MI222" s="169"/>
      <c r="MJ222" s="169"/>
      <c r="MK222" s="169"/>
      <c r="ML222" s="169"/>
      <c r="MM222" s="169"/>
    </row>
    <row r="223" spans="1:351" s="79" customFormat="1" ht="14.25" customHeight="1" x14ac:dyDescent="0.2">
      <c r="A223" s="32"/>
      <c r="B223" s="33"/>
      <c r="C223" s="28"/>
      <c r="D223" s="28"/>
      <c r="E223" s="28"/>
      <c r="F223" s="37" t="s">
        <v>16</v>
      </c>
      <c r="G223" s="31" t="s">
        <v>17</v>
      </c>
      <c r="H223" s="56">
        <f>C209*0.15/10</f>
        <v>0.3105</v>
      </c>
      <c r="I223" s="55">
        <v>235.68</v>
      </c>
      <c r="J223" s="94">
        <f t="shared" si="36"/>
        <v>73.178640000000001</v>
      </c>
    </row>
    <row r="224" spans="1:351" s="181" customFormat="1" x14ac:dyDescent="0.25">
      <c r="A224" s="176"/>
      <c r="B224" s="177"/>
      <c r="C224" s="178"/>
      <c r="D224" s="168"/>
      <c r="E224" s="179"/>
      <c r="F224" s="180" t="s">
        <v>160</v>
      </c>
      <c r="G224" s="177" t="s">
        <v>110</v>
      </c>
      <c r="H224" s="182">
        <f>C209*0.5</f>
        <v>10.35</v>
      </c>
      <c r="I224" s="168">
        <v>24.68</v>
      </c>
      <c r="J224" s="179">
        <f t="shared" si="36"/>
        <v>255.43799999999999</v>
      </c>
    </row>
    <row r="225" spans="1:10" s="181" customFormat="1" x14ac:dyDescent="0.25">
      <c r="A225" s="176"/>
      <c r="B225" s="177"/>
      <c r="C225" s="178"/>
      <c r="D225" s="168"/>
      <c r="E225" s="179"/>
      <c r="F225" s="165" t="s">
        <v>161</v>
      </c>
      <c r="G225" s="177" t="s">
        <v>162</v>
      </c>
      <c r="H225" s="178">
        <f>C209*1</f>
        <v>20.7</v>
      </c>
      <c r="I225" s="168">
        <v>1.33</v>
      </c>
      <c r="J225" s="179">
        <f t="shared" si="36"/>
        <v>27.530999999999999</v>
      </c>
    </row>
    <row r="226" spans="1:10" s="181" customFormat="1" x14ac:dyDescent="0.25">
      <c r="A226" s="176"/>
      <c r="B226" s="177"/>
      <c r="C226" s="178"/>
      <c r="D226" s="168"/>
      <c r="E226" s="179"/>
      <c r="F226" s="180" t="s">
        <v>163</v>
      </c>
      <c r="G226" s="177" t="s">
        <v>12</v>
      </c>
      <c r="H226" s="178">
        <f>C209*0.15</f>
        <v>3.105</v>
      </c>
      <c r="I226" s="168">
        <v>14</v>
      </c>
      <c r="J226" s="179">
        <f t="shared" si="36"/>
        <v>43.47</v>
      </c>
    </row>
    <row r="227" spans="1:10" ht="14.25" customHeight="1" x14ac:dyDescent="0.2">
      <c r="A227" s="32" t="s">
        <v>119</v>
      </c>
      <c r="B227" s="33" t="s">
        <v>12</v>
      </c>
      <c r="C227" s="28">
        <v>12.26</v>
      </c>
      <c r="D227" s="28">
        <v>25</v>
      </c>
      <c r="E227" s="28">
        <f>C227*D227</f>
        <v>306.5</v>
      </c>
      <c r="F227" s="32" t="s">
        <v>19</v>
      </c>
      <c r="G227" s="33" t="s">
        <v>12</v>
      </c>
      <c r="H227" s="28">
        <f>C227*1.2</f>
        <v>14.712</v>
      </c>
      <c r="I227" s="28">
        <v>5.63</v>
      </c>
      <c r="J227" s="80">
        <f t="shared" si="36"/>
        <v>82.828559999999996</v>
      </c>
    </row>
    <row r="228" spans="1:10" ht="14.25" customHeight="1" x14ac:dyDescent="0.2">
      <c r="A228" s="32"/>
      <c r="B228" s="33"/>
      <c r="C228" s="28"/>
      <c r="D228" s="83"/>
      <c r="E228" s="84"/>
      <c r="F228" s="32" t="s">
        <v>20</v>
      </c>
      <c r="G228" s="33" t="s">
        <v>11</v>
      </c>
      <c r="H228" s="56">
        <f>C227*0.2/25</f>
        <v>9.8080000000000001E-2</v>
      </c>
      <c r="I228" s="83">
        <v>108</v>
      </c>
      <c r="J228" s="82">
        <f t="shared" si="36"/>
        <v>10.592639999999999</v>
      </c>
    </row>
    <row r="229" spans="1:10" ht="14.25" customHeight="1" x14ac:dyDescent="0.2">
      <c r="A229" s="32" t="s">
        <v>167</v>
      </c>
      <c r="B229" s="33" t="s">
        <v>12</v>
      </c>
      <c r="C229" s="28">
        <v>12.26</v>
      </c>
      <c r="D229" s="28">
        <v>8</v>
      </c>
      <c r="E229" s="28">
        <f>C229*D229</f>
        <v>98.08</v>
      </c>
      <c r="F229" s="37" t="s">
        <v>16</v>
      </c>
      <c r="G229" s="31" t="s">
        <v>17</v>
      </c>
      <c r="H229" s="56">
        <f>C229*0.1/10</f>
        <v>0.1226</v>
      </c>
      <c r="I229" s="55">
        <v>235.68</v>
      </c>
      <c r="J229" s="80">
        <f>H229*I229</f>
        <v>28.894368</v>
      </c>
    </row>
    <row r="230" spans="1:10" s="86" customFormat="1" ht="14.25" customHeight="1" x14ac:dyDescent="0.2">
      <c r="A230" s="87" t="s">
        <v>168</v>
      </c>
      <c r="B230" s="33" t="s">
        <v>12</v>
      </c>
      <c r="C230" s="56">
        <f>C229</f>
        <v>12.26</v>
      </c>
      <c r="D230" s="83">
        <v>45</v>
      </c>
      <c r="E230" s="84">
        <f>C230*D230</f>
        <v>551.70000000000005</v>
      </c>
      <c r="F230" s="32" t="s">
        <v>102</v>
      </c>
      <c r="G230" s="33" t="s">
        <v>18</v>
      </c>
      <c r="H230" s="56">
        <f>C230*5/30</f>
        <v>2.0433333333333334</v>
      </c>
      <c r="I230" s="83">
        <v>130</v>
      </c>
      <c r="J230" s="82">
        <f>H230*I230</f>
        <v>265.63333333333333</v>
      </c>
    </row>
    <row r="231" spans="1:10" ht="14.25" customHeight="1" x14ac:dyDescent="0.2">
      <c r="A231" s="32" t="s">
        <v>169</v>
      </c>
      <c r="B231" s="33" t="s">
        <v>12</v>
      </c>
      <c r="C231" s="28">
        <f>C229</f>
        <v>12.26</v>
      </c>
      <c r="D231" s="83">
        <v>50</v>
      </c>
      <c r="E231" s="84">
        <f>C231*D231</f>
        <v>613</v>
      </c>
      <c r="F231" s="32" t="s">
        <v>20</v>
      </c>
      <c r="G231" s="33" t="s">
        <v>11</v>
      </c>
      <c r="H231" s="56">
        <f>C231*0.8/25</f>
        <v>0.39232</v>
      </c>
      <c r="I231" s="83">
        <v>108</v>
      </c>
      <c r="J231" s="82">
        <f t="shared" ref="J231:J245" si="37">H231*I231</f>
        <v>42.370559999999998</v>
      </c>
    </row>
    <row r="232" spans="1:10" ht="14.25" customHeight="1" x14ac:dyDescent="0.2">
      <c r="A232" s="32"/>
      <c r="B232" s="33"/>
      <c r="C232" s="28"/>
      <c r="D232" s="83"/>
      <c r="E232" s="84"/>
      <c r="F232" s="32" t="s">
        <v>22</v>
      </c>
      <c r="G232" s="33" t="s">
        <v>11</v>
      </c>
      <c r="H232" s="56">
        <f>C231*0.8/25</f>
        <v>0.39232</v>
      </c>
      <c r="I232" s="83">
        <v>183.45</v>
      </c>
      <c r="J232" s="82">
        <f t="shared" si="37"/>
        <v>71.971103999999997</v>
      </c>
    </row>
    <row r="233" spans="1:10" ht="14.25" customHeight="1" x14ac:dyDescent="0.2">
      <c r="A233" s="32" t="s">
        <v>170</v>
      </c>
      <c r="B233" s="33" t="s">
        <v>12</v>
      </c>
      <c r="C233" s="28">
        <f>C229</f>
        <v>12.26</v>
      </c>
      <c r="D233" s="83">
        <v>25</v>
      </c>
      <c r="E233" s="84">
        <f t="shared" ref="E233:E235" si="38">C233*D233</f>
        <v>306.5</v>
      </c>
      <c r="F233" s="32" t="s">
        <v>24</v>
      </c>
      <c r="G233" s="177" t="s">
        <v>12</v>
      </c>
      <c r="H233" s="178">
        <f>C233*0.15</f>
        <v>1.839</v>
      </c>
      <c r="I233" s="168">
        <v>14</v>
      </c>
      <c r="J233" s="85">
        <f t="shared" si="37"/>
        <v>25.745999999999999</v>
      </c>
    </row>
    <row r="234" spans="1:10" ht="14.25" customHeight="1" x14ac:dyDescent="0.2">
      <c r="A234" s="32" t="s">
        <v>171</v>
      </c>
      <c r="B234" s="33" t="s">
        <v>12</v>
      </c>
      <c r="C234" s="28">
        <f>C229</f>
        <v>12.26</v>
      </c>
      <c r="D234" s="28">
        <v>5</v>
      </c>
      <c r="E234" s="28">
        <f t="shared" si="38"/>
        <v>61.3</v>
      </c>
      <c r="F234" s="37" t="s">
        <v>16</v>
      </c>
      <c r="G234" s="31" t="s">
        <v>17</v>
      </c>
      <c r="H234" s="56">
        <f>C234*0.1/10</f>
        <v>0.1226</v>
      </c>
      <c r="I234" s="55">
        <v>235.68</v>
      </c>
      <c r="J234" s="80">
        <f t="shared" si="37"/>
        <v>28.894368</v>
      </c>
    </row>
    <row r="235" spans="1:10" s="79" customFormat="1" ht="14.25" customHeight="1" x14ac:dyDescent="0.2">
      <c r="A235" s="87" t="s">
        <v>172</v>
      </c>
      <c r="B235" s="33" t="s">
        <v>12</v>
      </c>
      <c r="C235" s="28">
        <f>C233</f>
        <v>12.26</v>
      </c>
      <c r="D235" s="28">
        <v>35</v>
      </c>
      <c r="E235" s="28">
        <f t="shared" si="38"/>
        <v>429.09999999999997</v>
      </c>
      <c r="F235" s="32" t="s">
        <v>111</v>
      </c>
      <c r="G235" s="33" t="s">
        <v>26</v>
      </c>
      <c r="H235" s="28">
        <f>C235*0.15</f>
        <v>1.839</v>
      </c>
      <c r="I235" s="28">
        <v>296.74</v>
      </c>
      <c r="J235" s="80">
        <f t="shared" si="37"/>
        <v>545.70486000000005</v>
      </c>
    </row>
    <row r="236" spans="1:10" s="79" customFormat="1" ht="14.25" customHeight="1" x14ac:dyDescent="0.2">
      <c r="A236" s="32" t="s">
        <v>164</v>
      </c>
      <c r="B236" s="33" t="s">
        <v>12</v>
      </c>
      <c r="C236" s="56">
        <v>13.48</v>
      </c>
      <c r="D236" s="83">
        <v>25</v>
      </c>
      <c r="E236" s="84">
        <f>C236*D236</f>
        <v>337</v>
      </c>
      <c r="F236" s="32" t="s">
        <v>165</v>
      </c>
      <c r="G236" s="33" t="s">
        <v>12</v>
      </c>
      <c r="H236" s="56">
        <f>C236*1.2</f>
        <v>16.175999999999998</v>
      </c>
      <c r="I236" s="83">
        <v>8.94</v>
      </c>
      <c r="J236" s="160">
        <f t="shared" si="37"/>
        <v>144.61343999999997</v>
      </c>
    </row>
    <row r="237" spans="1:10" s="79" customFormat="1" ht="14.25" customHeight="1" x14ac:dyDescent="0.2">
      <c r="A237" s="32"/>
      <c r="B237" s="33"/>
      <c r="C237" s="28"/>
      <c r="D237" s="28"/>
      <c r="E237" s="84"/>
      <c r="F237" s="32" t="s">
        <v>20</v>
      </c>
      <c r="G237" s="33" t="s">
        <v>11</v>
      </c>
      <c r="H237" s="56">
        <f>C236*0.2/25</f>
        <v>0.10784000000000001</v>
      </c>
      <c r="I237" s="83">
        <v>108</v>
      </c>
      <c r="J237" s="80">
        <f t="shared" si="37"/>
        <v>11.64672</v>
      </c>
    </row>
    <row r="238" spans="1:10" s="79" customFormat="1" ht="14.25" customHeight="1" x14ac:dyDescent="0.2">
      <c r="A238" s="32" t="s">
        <v>166</v>
      </c>
      <c r="B238" s="33" t="s">
        <v>12</v>
      </c>
      <c r="C238" s="28">
        <f>C236</f>
        <v>13.48</v>
      </c>
      <c r="D238" s="28">
        <v>30</v>
      </c>
      <c r="E238" s="28">
        <f>C238*D238</f>
        <v>404.40000000000003</v>
      </c>
      <c r="F238" s="32" t="s">
        <v>111</v>
      </c>
      <c r="G238" s="33" t="s">
        <v>26</v>
      </c>
      <c r="H238" s="28">
        <f>C238*0.1</f>
        <v>1.3480000000000001</v>
      </c>
      <c r="I238" s="28">
        <v>296.74</v>
      </c>
      <c r="J238" s="80">
        <f t="shared" si="37"/>
        <v>400.00552000000005</v>
      </c>
    </row>
    <row r="239" spans="1:10" s="79" customFormat="1" ht="14.25" customHeight="1" x14ac:dyDescent="0.2">
      <c r="A239" s="32" t="s">
        <v>43</v>
      </c>
      <c r="B239" s="33" t="s">
        <v>15</v>
      </c>
      <c r="C239" s="28">
        <v>20.7</v>
      </c>
      <c r="D239" s="28">
        <v>10</v>
      </c>
      <c r="E239" s="28">
        <f t="shared" ref="E239:E241" si="39">C239*D239</f>
        <v>207</v>
      </c>
      <c r="F239" s="37" t="s">
        <v>16</v>
      </c>
      <c r="G239" s="31" t="s">
        <v>17</v>
      </c>
      <c r="H239" s="56">
        <f>C239*0.15/10</f>
        <v>0.3105</v>
      </c>
      <c r="I239" s="55">
        <v>235.68</v>
      </c>
      <c r="J239" s="94">
        <f t="shared" si="37"/>
        <v>73.178640000000001</v>
      </c>
    </row>
    <row r="240" spans="1:10" s="40" customFormat="1" ht="14.25" customHeight="1" x14ac:dyDescent="0.25">
      <c r="A240" s="87" t="s">
        <v>40</v>
      </c>
      <c r="B240" s="33" t="s">
        <v>15</v>
      </c>
      <c r="C240" s="56">
        <v>20.7</v>
      </c>
      <c r="D240" s="83">
        <v>45</v>
      </c>
      <c r="E240" s="84">
        <f t="shared" si="39"/>
        <v>931.5</v>
      </c>
      <c r="F240" s="32" t="s">
        <v>102</v>
      </c>
      <c r="G240" s="33" t="s">
        <v>18</v>
      </c>
      <c r="H240" s="56">
        <f>C240*7/30</f>
        <v>4.83</v>
      </c>
      <c r="I240" s="83">
        <v>130</v>
      </c>
      <c r="J240" s="82">
        <f t="shared" si="37"/>
        <v>627.9</v>
      </c>
    </row>
    <row r="241" spans="1:10" ht="14.25" customHeight="1" x14ac:dyDescent="0.2">
      <c r="A241" s="87" t="s">
        <v>41</v>
      </c>
      <c r="B241" s="33" t="s">
        <v>15</v>
      </c>
      <c r="C241" s="56">
        <f>C240</f>
        <v>20.7</v>
      </c>
      <c r="D241" s="83">
        <v>50</v>
      </c>
      <c r="E241" s="84">
        <f t="shared" si="39"/>
        <v>1035</v>
      </c>
      <c r="F241" s="32" t="s">
        <v>20</v>
      </c>
      <c r="G241" s="33" t="s">
        <v>11</v>
      </c>
      <c r="H241" s="56">
        <f>C240*1.2/25</f>
        <v>0.99360000000000004</v>
      </c>
      <c r="I241" s="83">
        <v>108</v>
      </c>
      <c r="J241" s="82">
        <f t="shared" si="37"/>
        <v>107.30880000000001</v>
      </c>
    </row>
    <row r="242" spans="1:10" s="79" customFormat="1" ht="14.25" customHeight="1" x14ac:dyDescent="0.2">
      <c r="A242" s="32"/>
      <c r="B242" s="33"/>
      <c r="C242" s="28"/>
      <c r="D242" s="83"/>
      <c r="E242" s="84"/>
      <c r="F242" s="32" t="s">
        <v>22</v>
      </c>
      <c r="G242" s="33" t="s">
        <v>11</v>
      </c>
      <c r="H242" s="56">
        <f>C241*0.9/25</f>
        <v>0.74519999999999997</v>
      </c>
      <c r="I242" s="83">
        <v>183.45</v>
      </c>
      <c r="J242" s="82">
        <f t="shared" si="37"/>
        <v>136.70693999999997</v>
      </c>
    </row>
    <row r="243" spans="1:10" s="93" customFormat="1" ht="14.25" customHeight="1" x14ac:dyDescent="0.25">
      <c r="A243" s="87" t="s">
        <v>42</v>
      </c>
      <c r="B243" s="33" t="s">
        <v>15</v>
      </c>
      <c r="C243" s="28">
        <f>C241</f>
        <v>20.7</v>
      </c>
      <c r="D243" s="83">
        <v>25</v>
      </c>
      <c r="E243" s="84">
        <f t="shared" ref="E243:E244" si="40">C243*D243</f>
        <v>517.5</v>
      </c>
      <c r="F243" s="32" t="s">
        <v>24</v>
      </c>
      <c r="G243" s="177" t="s">
        <v>12</v>
      </c>
      <c r="H243" s="178">
        <f>C243*0.15</f>
        <v>3.105</v>
      </c>
      <c r="I243" s="168">
        <v>14</v>
      </c>
      <c r="J243" s="82">
        <f t="shared" si="37"/>
        <v>43.47</v>
      </c>
    </row>
    <row r="244" spans="1:10" s="79" customFormat="1" ht="14.25" customHeight="1" x14ac:dyDescent="0.2">
      <c r="A244" s="32" t="s">
        <v>43</v>
      </c>
      <c r="B244" s="33" t="s">
        <v>15</v>
      </c>
      <c r="C244" s="28">
        <f>C243</f>
        <v>20.7</v>
      </c>
      <c r="D244" s="28">
        <v>10</v>
      </c>
      <c r="E244" s="28">
        <f t="shared" si="40"/>
        <v>207</v>
      </c>
      <c r="F244" s="37" t="s">
        <v>16</v>
      </c>
      <c r="G244" s="31" t="s">
        <v>17</v>
      </c>
      <c r="H244" s="56">
        <f>C244*0.15/10</f>
        <v>0.3105</v>
      </c>
      <c r="I244" s="55">
        <v>235.68</v>
      </c>
      <c r="J244" s="94">
        <f t="shared" si="37"/>
        <v>73.178640000000001</v>
      </c>
    </row>
    <row r="245" spans="1:10" s="79" customFormat="1" ht="14.25" customHeight="1" x14ac:dyDescent="0.2">
      <c r="A245" s="32" t="s">
        <v>44</v>
      </c>
      <c r="B245" s="33" t="s">
        <v>15</v>
      </c>
      <c r="C245" s="28">
        <f>C244</f>
        <v>20.7</v>
      </c>
      <c r="D245" s="28">
        <v>50</v>
      </c>
      <c r="E245" s="28">
        <f>C245*D245</f>
        <v>1035</v>
      </c>
      <c r="F245" s="32" t="s">
        <v>111</v>
      </c>
      <c r="G245" s="33" t="s">
        <v>26</v>
      </c>
      <c r="H245" s="28">
        <f>C245*0.3</f>
        <v>6.21</v>
      </c>
      <c r="I245" s="28">
        <v>296.74</v>
      </c>
      <c r="J245" s="80">
        <f t="shared" si="37"/>
        <v>1842.7554</v>
      </c>
    </row>
    <row r="246" spans="1:10" s="79" customFormat="1" ht="14.25" customHeight="1" x14ac:dyDescent="0.2">
      <c r="A246" s="26" t="s">
        <v>13</v>
      </c>
      <c r="B246" s="41"/>
      <c r="C246" s="42"/>
      <c r="D246" s="42"/>
      <c r="E246" s="42">
        <f>SUM(E192:E245)</f>
        <v>10773.029999999999</v>
      </c>
      <c r="F246" s="29" t="s">
        <v>13</v>
      </c>
      <c r="G246" s="41"/>
      <c r="H246" s="42"/>
      <c r="I246" s="42"/>
      <c r="J246" s="43">
        <f>SUM(J192:J245)</f>
        <v>9390.7545733333318</v>
      </c>
    </row>
    <row r="247" spans="1:10" s="79" customFormat="1" ht="14.25" customHeight="1" x14ac:dyDescent="0.2">
      <c r="A247" s="214" t="s">
        <v>45</v>
      </c>
      <c r="B247" s="215"/>
      <c r="C247" s="215"/>
      <c r="D247" s="215"/>
      <c r="E247" s="215"/>
      <c r="F247" s="215"/>
      <c r="G247" s="215"/>
      <c r="H247" s="215"/>
      <c r="I247" s="215"/>
      <c r="J247" s="223"/>
    </row>
    <row r="248" spans="1:10" s="79" customFormat="1" ht="14.25" customHeight="1" x14ac:dyDescent="0.2">
      <c r="A248" s="37" t="s">
        <v>46</v>
      </c>
      <c r="B248" s="31" t="s">
        <v>15</v>
      </c>
      <c r="C248" s="55">
        <v>20.7</v>
      </c>
      <c r="D248" s="55">
        <v>10</v>
      </c>
      <c r="E248" s="55">
        <f>C248*D248</f>
        <v>207</v>
      </c>
      <c r="F248" s="37" t="s">
        <v>16</v>
      </c>
      <c r="G248" s="31" t="s">
        <v>17</v>
      </c>
      <c r="H248" s="56">
        <f>C248*0.15/10</f>
        <v>0.3105</v>
      </c>
      <c r="I248" s="55">
        <v>235.68</v>
      </c>
      <c r="J248" s="80">
        <f>H248*I248</f>
        <v>73.178640000000001</v>
      </c>
    </row>
    <row r="249" spans="1:10" s="86" customFormat="1" ht="15" x14ac:dyDescent="0.25">
      <c r="A249" s="21" t="s">
        <v>217</v>
      </c>
      <c r="B249" s="22" t="s">
        <v>15</v>
      </c>
      <c r="C249" s="55">
        <f>C248</f>
        <v>20.7</v>
      </c>
      <c r="D249" s="24">
        <v>80</v>
      </c>
      <c r="E249" s="24">
        <f>C249*D249</f>
        <v>1656</v>
      </c>
      <c r="F249" s="21" t="s">
        <v>47</v>
      </c>
      <c r="G249" s="78" t="s">
        <v>11</v>
      </c>
      <c r="H249" s="95">
        <f>C249*70/25</f>
        <v>57.96</v>
      </c>
      <c r="I249" s="55">
        <v>168</v>
      </c>
      <c r="J249" s="80">
        <f>H249*I249</f>
        <v>9737.2800000000007</v>
      </c>
    </row>
    <row r="250" spans="1:10" s="97" customFormat="1" ht="14.25" customHeight="1" x14ac:dyDescent="0.2">
      <c r="A250" s="37" t="s">
        <v>218</v>
      </c>
      <c r="B250" s="31" t="s">
        <v>15</v>
      </c>
      <c r="C250" s="55">
        <v>20.7</v>
      </c>
      <c r="D250" s="55">
        <v>70</v>
      </c>
      <c r="E250" s="55">
        <f>C250*D250</f>
        <v>1449</v>
      </c>
      <c r="F250" s="37" t="s">
        <v>219</v>
      </c>
      <c r="G250" s="31" t="s">
        <v>15</v>
      </c>
      <c r="H250" s="56">
        <f>C250*1.1</f>
        <v>22.77</v>
      </c>
      <c r="I250" s="56">
        <v>112.88</v>
      </c>
      <c r="J250" s="96">
        <f t="shared" ref="J250:J256" si="41">H250*I250</f>
        <v>2570.2775999999999</v>
      </c>
    </row>
    <row r="251" spans="1:10" ht="14.25" customHeight="1" x14ac:dyDescent="0.2">
      <c r="A251" s="37"/>
      <c r="B251" s="31"/>
      <c r="C251" s="55"/>
      <c r="D251" s="55"/>
      <c r="E251" s="55"/>
      <c r="F251" s="37" t="s">
        <v>220</v>
      </c>
      <c r="G251" s="31" t="s">
        <v>110</v>
      </c>
      <c r="H251" s="56">
        <f>H250</f>
        <v>22.77</v>
      </c>
      <c r="I251" s="56">
        <v>79</v>
      </c>
      <c r="J251" s="96">
        <f t="shared" si="41"/>
        <v>1798.83</v>
      </c>
    </row>
    <row r="252" spans="1:10" s="97" customFormat="1" ht="14.25" customHeight="1" x14ac:dyDescent="0.2">
      <c r="A252" s="37" t="s">
        <v>222</v>
      </c>
      <c r="B252" s="31" t="s">
        <v>15</v>
      </c>
      <c r="C252" s="55">
        <f>C248</f>
        <v>20.7</v>
      </c>
      <c r="D252" s="55">
        <v>180</v>
      </c>
      <c r="E252" s="55">
        <f>C252*D252</f>
        <v>3726</v>
      </c>
      <c r="F252" s="37" t="s">
        <v>221</v>
      </c>
      <c r="G252" s="31" t="s">
        <v>15</v>
      </c>
      <c r="H252" s="56">
        <f>C252*1.1</f>
        <v>22.77</v>
      </c>
      <c r="I252" s="188">
        <v>625</v>
      </c>
      <c r="J252" s="96">
        <f t="shared" si="41"/>
        <v>14231.25</v>
      </c>
    </row>
    <row r="253" spans="1:10" ht="14.25" customHeight="1" x14ac:dyDescent="0.2">
      <c r="A253" s="37"/>
      <c r="B253" s="31"/>
      <c r="C253" s="55"/>
      <c r="D253" s="55"/>
      <c r="E253" s="55"/>
      <c r="F253" s="37" t="s">
        <v>220</v>
      </c>
      <c r="G253" s="31" t="s">
        <v>110</v>
      </c>
      <c r="H253" s="56">
        <f>H252</f>
        <v>22.77</v>
      </c>
      <c r="I253" s="56">
        <v>79</v>
      </c>
      <c r="J253" s="96">
        <f t="shared" si="41"/>
        <v>1798.83</v>
      </c>
    </row>
    <row r="254" spans="1:10" ht="14.25" customHeight="1" x14ac:dyDescent="0.2">
      <c r="A254" s="37" t="s">
        <v>223</v>
      </c>
      <c r="B254" s="31" t="s">
        <v>12</v>
      </c>
      <c r="C254" s="73">
        <v>12.1</v>
      </c>
      <c r="D254" s="73">
        <v>30</v>
      </c>
      <c r="E254" s="73">
        <f>D254*C254</f>
        <v>363</v>
      </c>
      <c r="F254" s="89" t="s">
        <v>224</v>
      </c>
      <c r="G254" s="31" t="s">
        <v>12</v>
      </c>
      <c r="H254" s="56">
        <f>C254*1.2</f>
        <v>14.52</v>
      </c>
      <c r="I254" s="188">
        <v>49.96</v>
      </c>
      <c r="J254" s="96">
        <f t="shared" si="41"/>
        <v>725.41920000000005</v>
      </c>
    </row>
    <row r="255" spans="1:10" ht="14.25" customHeight="1" x14ac:dyDescent="0.2">
      <c r="A255" s="91"/>
      <c r="B255" s="88"/>
      <c r="C255" s="74"/>
      <c r="D255" s="74"/>
      <c r="E255" s="74"/>
      <c r="F255" s="32" t="s">
        <v>111</v>
      </c>
      <c r="G255" s="33" t="s">
        <v>26</v>
      </c>
      <c r="H255" s="28">
        <f>C254*0.3</f>
        <v>3.63</v>
      </c>
      <c r="I255" s="28">
        <v>296.74</v>
      </c>
      <c r="J255" s="80">
        <f t="shared" si="41"/>
        <v>1077.1661999999999</v>
      </c>
    </row>
    <row r="256" spans="1:10" ht="14.25" customHeight="1" x14ac:dyDescent="0.2">
      <c r="A256" s="37"/>
      <c r="B256" s="31"/>
      <c r="C256" s="55"/>
      <c r="D256" s="55"/>
      <c r="E256" s="55"/>
      <c r="F256" s="37" t="s">
        <v>220</v>
      </c>
      <c r="G256" s="31" t="s">
        <v>110</v>
      </c>
      <c r="H256" s="56">
        <f>H255</f>
        <v>3.63</v>
      </c>
      <c r="I256" s="56">
        <v>19</v>
      </c>
      <c r="J256" s="96">
        <f t="shared" si="41"/>
        <v>68.97</v>
      </c>
    </row>
    <row r="257" spans="1:10" ht="14.25" customHeight="1" x14ac:dyDescent="0.2">
      <c r="A257" s="26" t="s">
        <v>13</v>
      </c>
      <c r="B257" s="39"/>
      <c r="C257" s="27"/>
      <c r="D257" s="42"/>
      <c r="E257" s="27">
        <f>SUM(E248:E256)</f>
        <v>7401</v>
      </c>
      <c r="F257" s="29" t="s">
        <v>13</v>
      </c>
      <c r="G257" s="39"/>
      <c r="H257" s="27"/>
      <c r="I257" s="27"/>
      <c r="J257" s="30">
        <f>SUM(J248:J256)</f>
        <v>32081.201640000003</v>
      </c>
    </row>
    <row r="258" spans="1:10" s="40" customFormat="1" ht="17.25" customHeight="1" x14ac:dyDescent="0.25">
      <c r="A258" s="44" t="s">
        <v>227</v>
      </c>
      <c r="B258" s="45"/>
      <c r="C258" s="46"/>
      <c r="D258" s="47"/>
      <c r="E258" s="46">
        <f>E257+E246+E190</f>
        <v>29829.18</v>
      </c>
      <c r="F258" s="48" t="s">
        <v>13</v>
      </c>
      <c r="G258" s="45"/>
      <c r="H258" s="46"/>
      <c r="I258" s="46"/>
      <c r="J258" s="49">
        <f>J257+J246+J190</f>
        <v>52153.747706666669</v>
      </c>
    </row>
    <row r="259" spans="1:10" s="40" customFormat="1" ht="17.25" customHeight="1" thickBot="1" x14ac:dyDescent="0.3">
      <c r="A259" s="50"/>
      <c r="B259" s="51"/>
      <c r="C259" s="52"/>
      <c r="D259" s="53"/>
      <c r="E259" s="52"/>
      <c r="F259" s="54"/>
      <c r="G259" s="51"/>
      <c r="H259" s="52"/>
      <c r="I259" s="52"/>
      <c r="J259" s="52"/>
    </row>
    <row r="260" spans="1:10" ht="20.25" customHeight="1" x14ac:dyDescent="0.25">
      <c r="A260" s="15"/>
      <c r="B260" s="16"/>
      <c r="C260" s="17"/>
      <c r="D260" s="213" t="s">
        <v>228</v>
      </c>
      <c r="E260" s="213"/>
      <c r="F260" s="213"/>
      <c r="G260" s="16"/>
      <c r="H260" s="17"/>
      <c r="I260" s="17"/>
      <c r="J260" s="18"/>
    </row>
    <row r="261" spans="1:10" ht="14.25" customHeight="1" x14ac:dyDescent="0.2">
      <c r="A261" s="214" t="s">
        <v>14</v>
      </c>
      <c r="B261" s="215"/>
      <c r="C261" s="215"/>
      <c r="D261" s="215"/>
      <c r="E261" s="215"/>
      <c r="F261" s="215"/>
      <c r="G261" s="215"/>
      <c r="H261" s="215"/>
      <c r="I261" s="215"/>
      <c r="J261" s="216"/>
    </row>
    <row r="262" spans="1:10" ht="14.25" customHeight="1" x14ac:dyDescent="0.2">
      <c r="A262" s="32" t="s">
        <v>119</v>
      </c>
      <c r="B262" s="33" t="s">
        <v>12</v>
      </c>
      <c r="C262" s="28">
        <v>22.05</v>
      </c>
      <c r="D262" s="28">
        <v>20</v>
      </c>
      <c r="E262" s="28">
        <f>C262*D262</f>
        <v>441</v>
      </c>
      <c r="F262" s="32" t="s">
        <v>19</v>
      </c>
      <c r="G262" s="33" t="s">
        <v>12</v>
      </c>
      <c r="H262" s="28">
        <f>C262*1.2</f>
        <v>26.46</v>
      </c>
      <c r="I262" s="28">
        <v>5.63</v>
      </c>
      <c r="J262" s="80">
        <f t="shared" ref="J262:J263" si="42">H262*I262</f>
        <v>148.96979999999999</v>
      </c>
    </row>
    <row r="263" spans="1:10" ht="14.25" customHeight="1" x14ac:dyDescent="0.2">
      <c r="A263" s="32"/>
      <c r="B263" s="33"/>
      <c r="C263" s="28"/>
      <c r="D263" s="83"/>
      <c r="E263" s="84"/>
      <c r="F263" s="32" t="s">
        <v>20</v>
      </c>
      <c r="G263" s="33" t="s">
        <v>11</v>
      </c>
      <c r="H263" s="56">
        <f>C262*0.2/25</f>
        <v>0.1764</v>
      </c>
      <c r="I263" s="83">
        <v>108</v>
      </c>
      <c r="J263" s="82">
        <f t="shared" si="42"/>
        <v>19.051200000000001</v>
      </c>
    </row>
    <row r="264" spans="1:10" ht="14.25" customHeight="1" x14ac:dyDescent="0.2">
      <c r="A264" s="32" t="s">
        <v>69</v>
      </c>
      <c r="B264" s="33" t="s">
        <v>12</v>
      </c>
      <c r="C264" s="28">
        <v>22.05</v>
      </c>
      <c r="D264" s="28">
        <v>7</v>
      </c>
      <c r="E264" s="28">
        <f>C264*D264</f>
        <v>154.35</v>
      </c>
      <c r="F264" s="37" t="s">
        <v>73</v>
      </c>
      <c r="G264" s="31" t="s">
        <v>74</v>
      </c>
      <c r="H264" s="56">
        <f>C264*0.05/10</f>
        <v>0.11025</v>
      </c>
      <c r="I264" s="55">
        <v>402</v>
      </c>
      <c r="J264" s="80">
        <f>H264*I264</f>
        <v>44.320500000000003</v>
      </c>
    </row>
    <row r="265" spans="1:10" s="79" customFormat="1" ht="14.25" customHeight="1" x14ac:dyDescent="0.2">
      <c r="A265" s="87" t="s">
        <v>142</v>
      </c>
      <c r="B265" s="33" t="s">
        <v>12</v>
      </c>
      <c r="C265" s="28">
        <f>C264</f>
        <v>22.05</v>
      </c>
      <c r="D265" s="28">
        <v>45</v>
      </c>
      <c r="E265" s="28">
        <f>C265*D265</f>
        <v>992.25</v>
      </c>
      <c r="F265" s="32" t="s">
        <v>108</v>
      </c>
      <c r="G265" s="33" t="s">
        <v>10</v>
      </c>
      <c r="H265" s="56">
        <f>C265*6/25</f>
        <v>5.2920000000000007</v>
      </c>
      <c r="I265" s="28">
        <v>65</v>
      </c>
      <c r="J265" s="80">
        <f>H265*I265</f>
        <v>343.98</v>
      </c>
    </row>
    <row r="266" spans="1:10" s="86" customFormat="1" ht="14.25" customHeight="1" x14ac:dyDescent="0.2">
      <c r="A266" s="87" t="s">
        <v>101</v>
      </c>
      <c r="B266" s="33" t="s">
        <v>12</v>
      </c>
      <c r="C266" s="56">
        <f>C264</f>
        <v>22.05</v>
      </c>
      <c r="D266" s="83">
        <v>40</v>
      </c>
      <c r="E266" s="84">
        <f>C266*D266</f>
        <v>882</v>
      </c>
      <c r="F266" s="32" t="s">
        <v>102</v>
      </c>
      <c r="G266" s="33" t="s">
        <v>18</v>
      </c>
      <c r="H266" s="56">
        <f>C266*5/30</f>
        <v>3.6749999999999998</v>
      </c>
      <c r="I266" s="83">
        <v>130</v>
      </c>
      <c r="J266" s="82">
        <f>H266*I266</f>
        <v>477.75</v>
      </c>
    </row>
    <row r="267" spans="1:10" ht="14.25" customHeight="1" x14ac:dyDescent="0.2">
      <c r="A267" s="32" t="s">
        <v>21</v>
      </c>
      <c r="B267" s="33" t="s">
        <v>12</v>
      </c>
      <c r="C267" s="28">
        <f>C264</f>
        <v>22.05</v>
      </c>
      <c r="D267" s="83">
        <v>45</v>
      </c>
      <c r="E267" s="84">
        <f>C267*D267</f>
        <v>992.25</v>
      </c>
      <c r="F267" s="32" t="s">
        <v>20</v>
      </c>
      <c r="G267" s="33" t="s">
        <v>11</v>
      </c>
      <c r="H267" s="56">
        <f>C267*0.8/25</f>
        <v>0.7056</v>
      </c>
      <c r="I267" s="83">
        <v>108</v>
      </c>
      <c r="J267" s="82">
        <f t="shared" ref="J267:J272" si="43">H267*I267</f>
        <v>76.204800000000006</v>
      </c>
    </row>
    <row r="268" spans="1:10" ht="14.25" customHeight="1" x14ac:dyDescent="0.2">
      <c r="A268" s="32"/>
      <c r="B268" s="33"/>
      <c r="C268" s="28"/>
      <c r="D268" s="83"/>
      <c r="E268" s="84"/>
      <c r="F268" s="32" t="s">
        <v>22</v>
      </c>
      <c r="G268" s="33" t="s">
        <v>11</v>
      </c>
      <c r="H268" s="56">
        <f>C267*0.8/25</f>
        <v>0.7056</v>
      </c>
      <c r="I268" s="83">
        <v>183.45</v>
      </c>
      <c r="J268" s="82">
        <f t="shared" si="43"/>
        <v>129.44232</v>
      </c>
    </row>
    <row r="269" spans="1:10" ht="14.25" customHeight="1" x14ac:dyDescent="0.2">
      <c r="A269" s="32" t="s">
        <v>23</v>
      </c>
      <c r="B269" s="33" t="s">
        <v>12</v>
      </c>
      <c r="C269" s="28">
        <f>C264</f>
        <v>22.05</v>
      </c>
      <c r="D269" s="83">
        <v>20</v>
      </c>
      <c r="E269" s="84">
        <f t="shared" ref="E269:E272" si="44">C269*D269</f>
        <v>441</v>
      </c>
      <c r="F269" s="32" t="s">
        <v>24</v>
      </c>
      <c r="G269" s="177" t="s">
        <v>12</v>
      </c>
      <c r="H269" s="178">
        <f>C269*0.15</f>
        <v>3.3075000000000001</v>
      </c>
      <c r="I269" s="168">
        <v>14</v>
      </c>
      <c r="J269" s="85">
        <f t="shared" si="43"/>
        <v>46.305</v>
      </c>
    </row>
    <row r="270" spans="1:10" ht="14.25" customHeight="1" x14ac:dyDescent="0.2">
      <c r="A270" s="32" t="s">
        <v>25</v>
      </c>
      <c r="B270" s="33" t="s">
        <v>12</v>
      </c>
      <c r="C270" s="28">
        <f>C264</f>
        <v>22.05</v>
      </c>
      <c r="D270" s="28">
        <v>6</v>
      </c>
      <c r="E270" s="28">
        <f t="shared" si="44"/>
        <v>132.30000000000001</v>
      </c>
      <c r="F270" s="37" t="s">
        <v>16</v>
      </c>
      <c r="G270" s="31" t="s">
        <v>17</v>
      </c>
      <c r="H270" s="56">
        <f>C270*0.1/10</f>
        <v>0.2205</v>
      </c>
      <c r="I270" s="55">
        <v>235.68</v>
      </c>
      <c r="J270" s="80">
        <f t="shared" si="43"/>
        <v>51.967440000000003</v>
      </c>
    </row>
    <row r="271" spans="1:10" s="79" customFormat="1" ht="14.25" customHeight="1" x14ac:dyDescent="0.2">
      <c r="A271" s="87" t="s">
        <v>72</v>
      </c>
      <c r="B271" s="33" t="s">
        <v>12</v>
      </c>
      <c r="C271" s="28">
        <v>22.05</v>
      </c>
      <c r="D271" s="28">
        <v>30</v>
      </c>
      <c r="E271" s="28">
        <f t="shared" si="44"/>
        <v>661.5</v>
      </c>
      <c r="F271" s="32" t="s">
        <v>111</v>
      </c>
      <c r="G271" s="33" t="s">
        <v>26</v>
      </c>
      <c r="H271" s="28">
        <f>C271*0.15</f>
        <v>3.3075000000000001</v>
      </c>
      <c r="I271" s="28">
        <v>296.74</v>
      </c>
      <c r="J271" s="80">
        <f t="shared" si="43"/>
        <v>981.46755000000007</v>
      </c>
    </row>
    <row r="272" spans="1:10" s="86" customFormat="1" ht="14.25" customHeight="1" x14ac:dyDescent="0.2">
      <c r="A272" s="32" t="s">
        <v>27</v>
      </c>
      <c r="B272" s="33" t="s">
        <v>15</v>
      </c>
      <c r="C272" s="56">
        <v>29.26</v>
      </c>
      <c r="D272" s="83">
        <v>10</v>
      </c>
      <c r="E272" s="84">
        <f t="shared" si="44"/>
        <v>292.60000000000002</v>
      </c>
      <c r="F272" s="37" t="s">
        <v>73</v>
      </c>
      <c r="G272" s="31" t="s">
        <v>74</v>
      </c>
      <c r="H272" s="56">
        <f>C272*0.25/10</f>
        <v>0.73150000000000004</v>
      </c>
      <c r="I272" s="55">
        <v>402</v>
      </c>
      <c r="J272" s="80">
        <f t="shared" si="43"/>
        <v>294.06299999999999</v>
      </c>
    </row>
    <row r="273" spans="1:10" s="79" customFormat="1" ht="14.25" customHeight="1" x14ac:dyDescent="0.2">
      <c r="A273" s="87" t="s">
        <v>109</v>
      </c>
      <c r="B273" s="33" t="s">
        <v>15</v>
      </c>
      <c r="C273" s="28">
        <v>29.26</v>
      </c>
      <c r="D273" s="28">
        <v>45</v>
      </c>
      <c r="E273" s="28">
        <f>C273*D273</f>
        <v>1316.7</v>
      </c>
      <c r="F273" s="32" t="s">
        <v>108</v>
      </c>
      <c r="G273" s="33" t="s">
        <v>10</v>
      </c>
      <c r="H273" s="56">
        <f>C273*12.5/25</f>
        <v>14.63</v>
      </c>
      <c r="I273" s="28">
        <v>65</v>
      </c>
      <c r="J273" s="80">
        <f>H273*I273</f>
        <v>950.95</v>
      </c>
    </row>
    <row r="274" spans="1:10" s="86" customFormat="1" ht="14.25" customHeight="1" x14ac:dyDescent="0.2">
      <c r="A274" s="87" t="s">
        <v>143</v>
      </c>
      <c r="B274" s="33" t="s">
        <v>15</v>
      </c>
      <c r="C274" s="56">
        <v>29.26</v>
      </c>
      <c r="D274" s="83">
        <v>50</v>
      </c>
      <c r="E274" s="84">
        <f t="shared" ref="E274" si="45">C274*D274</f>
        <v>1463</v>
      </c>
      <c r="F274" s="32" t="s">
        <v>102</v>
      </c>
      <c r="G274" s="33" t="s">
        <v>18</v>
      </c>
      <c r="H274" s="56">
        <f>C274*10/30</f>
        <v>9.7533333333333339</v>
      </c>
      <c r="I274" s="83">
        <v>130</v>
      </c>
      <c r="J274" s="82">
        <f t="shared" ref="J274:J284" si="46">H274*I274</f>
        <v>1267.9333333333334</v>
      </c>
    </row>
    <row r="275" spans="1:10" s="79" customFormat="1" ht="14.25" customHeight="1" x14ac:dyDescent="0.2">
      <c r="A275" s="87" t="s">
        <v>28</v>
      </c>
      <c r="B275" s="33" t="s">
        <v>15</v>
      </c>
      <c r="C275" s="56">
        <f>C274</f>
        <v>29.26</v>
      </c>
      <c r="D275" s="83">
        <v>55</v>
      </c>
      <c r="E275" s="84">
        <f>C275*D275</f>
        <v>1609.3000000000002</v>
      </c>
      <c r="F275" s="32" t="s">
        <v>20</v>
      </c>
      <c r="G275" s="33" t="s">
        <v>11</v>
      </c>
      <c r="H275" s="56">
        <f>C275*1.2/25</f>
        <v>1.4044800000000002</v>
      </c>
      <c r="I275" s="83">
        <v>108</v>
      </c>
      <c r="J275" s="82">
        <f t="shared" si="46"/>
        <v>151.68384000000003</v>
      </c>
    </row>
    <row r="276" spans="1:10" ht="14.25" customHeight="1" x14ac:dyDescent="0.2">
      <c r="A276" s="32"/>
      <c r="B276" s="33"/>
      <c r="C276" s="28"/>
      <c r="D276" s="83"/>
      <c r="E276" s="84"/>
      <c r="F276" s="32" t="s">
        <v>22</v>
      </c>
      <c r="G276" s="33" t="s">
        <v>11</v>
      </c>
      <c r="H276" s="56">
        <f>C275*0.8/25</f>
        <v>0.93632000000000004</v>
      </c>
      <c r="I276" s="83">
        <v>183.45</v>
      </c>
      <c r="J276" s="82">
        <f t="shared" si="46"/>
        <v>171.76790399999999</v>
      </c>
    </row>
    <row r="277" spans="1:10" s="86" customFormat="1" ht="14.25" customHeight="1" x14ac:dyDescent="0.2">
      <c r="A277" s="87" t="s">
        <v>29</v>
      </c>
      <c r="B277" s="33" t="s">
        <v>15</v>
      </c>
      <c r="C277" s="56">
        <f>C275</f>
        <v>29.26</v>
      </c>
      <c r="D277" s="83">
        <v>20</v>
      </c>
      <c r="E277" s="84">
        <f>C277*D277</f>
        <v>585.20000000000005</v>
      </c>
      <c r="F277" s="32" t="s">
        <v>24</v>
      </c>
      <c r="G277" s="177" t="s">
        <v>12</v>
      </c>
      <c r="H277" s="178">
        <f>C277*0.15</f>
        <v>4.3890000000000002</v>
      </c>
      <c r="I277" s="168">
        <v>14</v>
      </c>
      <c r="J277" s="85">
        <f t="shared" si="46"/>
        <v>61.446000000000005</v>
      </c>
    </row>
    <row r="278" spans="1:10" ht="14.25" customHeight="1" x14ac:dyDescent="0.2">
      <c r="A278" s="87" t="s">
        <v>30</v>
      </c>
      <c r="B278" s="33" t="s">
        <v>15</v>
      </c>
      <c r="C278" s="28">
        <f>C277</f>
        <v>29.26</v>
      </c>
      <c r="D278" s="83">
        <v>8</v>
      </c>
      <c r="E278" s="84">
        <f>C278*D278</f>
        <v>234.08</v>
      </c>
      <c r="F278" s="37" t="s">
        <v>16</v>
      </c>
      <c r="G278" s="31" t="s">
        <v>17</v>
      </c>
      <c r="H278" s="56">
        <f>C278*0.15/10</f>
        <v>0.43890000000000001</v>
      </c>
      <c r="I278" s="55">
        <v>235.68</v>
      </c>
      <c r="J278" s="85">
        <f t="shared" si="46"/>
        <v>103.43995200000001</v>
      </c>
    </row>
    <row r="279" spans="1:10" s="79" customFormat="1" ht="14.25" customHeight="1" x14ac:dyDescent="0.2">
      <c r="A279" s="87" t="s">
        <v>201</v>
      </c>
      <c r="B279" s="33" t="s">
        <v>15</v>
      </c>
      <c r="C279" s="28">
        <v>29.26</v>
      </c>
      <c r="D279" s="28">
        <v>50</v>
      </c>
      <c r="E279" s="28">
        <f>C279*D279</f>
        <v>1463</v>
      </c>
      <c r="F279" s="32" t="s">
        <v>111</v>
      </c>
      <c r="G279" s="33" t="s">
        <v>26</v>
      </c>
      <c r="H279" s="28">
        <f>C279*0.3</f>
        <v>8.7780000000000005</v>
      </c>
      <c r="I279" s="28">
        <v>296.74</v>
      </c>
      <c r="J279" s="80">
        <f t="shared" si="46"/>
        <v>2604.7837200000004</v>
      </c>
    </row>
    <row r="280" spans="1:10" ht="13.5" customHeight="1" x14ac:dyDescent="0.2">
      <c r="A280" s="87" t="s">
        <v>30</v>
      </c>
      <c r="B280" s="33" t="s">
        <v>15</v>
      </c>
      <c r="C280" s="75">
        <v>1.83</v>
      </c>
      <c r="D280" s="119">
        <v>10</v>
      </c>
      <c r="E280" s="120">
        <f>C280*D280</f>
        <v>18.3</v>
      </c>
      <c r="F280" s="37" t="s">
        <v>73</v>
      </c>
      <c r="G280" s="31" t="s">
        <v>74</v>
      </c>
      <c r="H280" s="56">
        <f>C280*0.25/10</f>
        <v>4.5749999999999999E-2</v>
      </c>
      <c r="I280" s="55">
        <v>312</v>
      </c>
      <c r="J280" s="121">
        <f t="shared" si="46"/>
        <v>14.273999999999999</v>
      </c>
    </row>
    <row r="281" spans="1:10" ht="14.25" customHeight="1" x14ac:dyDescent="0.2">
      <c r="A281" s="21" t="s">
        <v>120</v>
      </c>
      <c r="B281" s="22" t="s">
        <v>15</v>
      </c>
      <c r="C281" s="99">
        <f>C280</f>
        <v>1.83</v>
      </c>
      <c r="D281" s="99">
        <v>260</v>
      </c>
      <c r="E281" s="99">
        <f>C281*D281</f>
        <v>475.8</v>
      </c>
      <c r="F281" s="37" t="s">
        <v>51</v>
      </c>
      <c r="G281" s="31" t="s">
        <v>15</v>
      </c>
      <c r="H281" s="100">
        <f>C281*1.2</f>
        <v>2.1960000000000002</v>
      </c>
      <c r="I281" s="193">
        <v>480</v>
      </c>
      <c r="J281" s="101">
        <f t="shared" si="46"/>
        <v>1054.0800000000002</v>
      </c>
    </row>
    <row r="282" spans="1:10" ht="14.25" customHeight="1" x14ac:dyDescent="0.2">
      <c r="A282" s="21"/>
      <c r="B282" s="22"/>
      <c r="C282" s="99"/>
      <c r="D282" s="99"/>
      <c r="E282" s="99"/>
      <c r="F282" s="37" t="s">
        <v>58</v>
      </c>
      <c r="G282" s="33" t="s">
        <v>26</v>
      </c>
      <c r="H282" s="100">
        <f>H283*0.3</f>
        <v>0.21959999999999999</v>
      </c>
      <c r="I282" s="100">
        <v>81</v>
      </c>
      <c r="J282" s="101">
        <f t="shared" si="46"/>
        <v>17.787599999999998</v>
      </c>
    </row>
    <row r="283" spans="1:10" ht="14.25" customHeight="1" x14ac:dyDescent="0.2">
      <c r="A283" s="21"/>
      <c r="B283" s="22"/>
      <c r="C283" s="99"/>
      <c r="D283" s="99"/>
      <c r="E283" s="99"/>
      <c r="F283" s="21" t="s">
        <v>57</v>
      </c>
      <c r="G283" s="22" t="s">
        <v>11</v>
      </c>
      <c r="H283" s="63">
        <f>C281*10/25</f>
        <v>0.73199999999999998</v>
      </c>
      <c r="I283" s="194">
        <v>91.5</v>
      </c>
      <c r="J283" s="99">
        <f t="shared" si="46"/>
        <v>66.977999999999994</v>
      </c>
    </row>
    <row r="284" spans="1:10" s="40" customFormat="1" ht="14.25" customHeight="1" x14ac:dyDescent="0.25">
      <c r="A284" s="122"/>
      <c r="B284" s="123"/>
      <c r="C284" s="124"/>
      <c r="D284" s="124"/>
      <c r="E284" s="124"/>
      <c r="F284" s="125" t="s">
        <v>53</v>
      </c>
      <c r="G284" s="126" t="s">
        <v>39</v>
      </c>
      <c r="H284" s="63">
        <f>C281*11</f>
        <v>20.130000000000003</v>
      </c>
      <c r="I284" s="127">
        <v>0.18</v>
      </c>
      <c r="J284" s="99">
        <f t="shared" si="46"/>
        <v>3.6234000000000002</v>
      </c>
    </row>
    <row r="285" spans="1:10" ht="14.25" customHeight="1" x14ac:dyDescent="0.2">
      <c r="A285" s="19" t="s">
        <v>113</v>
      </c>
      <c r="B285" s="38" t="s">
        <v>12</v>
      </c>
      <c r="C285" s="23">
        <v>1.2</v>
      </c>
      <c r="D285" s="34">
        <v>55</v>
      </c>
      <c r="E285" s="35">
        <f>C285*D285</f>
        <v>66</v>
      </c>
      <c r="F285" s="19"/>
      <c r="G285" s="38"/>
      <c r="H285" s="23"/>
      <c r="I285" s="34"/>
      <c r="J285" s="36"/>
    </row>
    <row r="286" spans="1:10" s="79" customFormat="1" ht="14.25" customHeight="1" x14ac:dyDescent="0.2">
      <c r="A286" s="19" t="s">
        <v>121</v>
      </c>
      <c r="B286" s="38" t="s">
        <v>10</v>
      </c>
      <c r="C286" s="23">
        <v>6</v>
      </c>
      <c r="D286" s="34">
        <v>75</v>
      </c>
      <c r="E286" s="35">
        <f>C286*D286</f>
        <v>450</v>
      </c>
      <c r="F286" s="19"/>
      <c r="G286" s="38"/>
      <c r="H286" s="23"/>
      <c r="I286" s="34"/>
      <c r="J286" s="36"/>
    </row>
    <row r="287" spans="1:10" s="93" customFormat="1" ht="14.25" customHeight="1" x14ac:dyDescent="0.25">
      <c r="A287" s="21" t="s">
        <v>71</v>
      </c>
      <c r="B287" s="22" t="s">
        <v>15</v>
      </c>
      <c r="C287" s="99">
        <f>C281</f>
        <v>1.83</v>
      </c>
      <c r="D287" s="99">
        <v>20</v>
      </c>
      <c r="E287" s="99">
        <f>C287*D287</f>
        <v>36.6</v>
      </c>
      <c r="F287" s="21" t="s">
        <v>55</v>
      </c>
      <c r="G287" s="22" t="s">
        <v>56</v>
      </c>
      <c r="H287" s="63">
        <f>C287*0.3</f>
        <v>0.54900000000000004</v>
      </c>
      <c r="I287" s="63">
        <v>69</v>
      </c>
      <c r="J287" s="128">
        <f t="shared" ref="J287" si="47">H287*I287</f>
        <v>37.881</v>
      </c>
    </row>
    <row r="288" spans="1:10" ht="14.25" customHeight="1" x14ac:dyDescent="0.2">
      <c r="A288" s="26" t="s">
        <v>13</v>
      </c>
      <c r="B288" s="39"/>
      <c r="C288" s="27"/>
      <c r="D288" s="28"/>
      <c r="E288" s="27">
        <f>SUM(E262:E287)</f>
        <v>12707.23</v>
      </c>
      <c r="F288" s="29" t="s">
        <v>13</v>
      </c>
      <c r="G288" s="39"/>
      <c r="H288" s="27"/>
      <c r="I288" s="27"/>
      <c r="J288" s="30">
        <f>SUM(J262:J287)</f>
        <v>9120.1503593333327</v>
      </c>
    </row>
    <row r="289" spans="1:351" ht="14.25" customHeight="1" x14ac:dyDescent="0.2">
      <c r="A289" s="214" t="s">
        <v>38</v>
      </c>
      <c r="B289" s="215"/>
      <c r="C289" s="215"/>
      <c r="D289" s="215"/>
      <c r="E289" s="215"/>
      <c r="F289" s="215"/>
      <c r="G289" s="215"/>
      <c r="H289" s="215"/>
      <c r="I289" s="215"/>
      <c r="J289" s="223"/>
    </row>
    <row r="290" spans="1:351" s="170" customFormat="1" ht="28.5" outlineLevel="1" x14ac:dyDescent="0.25">
      <c r="A290" s="161" t="s">
        <v>209</v>
      </c>
      <c r="B290" s="162" t="s">
        <v>12</v>
      </c>
      <c r="C290" s="163">
        <v>6.2</v>
      </c>
      <c r="D290" s="163">
        <v>180</v>
      </c>
      <c r="E290" s="164">
        <f>C290*D290</f>
        <v>1116</v>
      </c>
      <c r="F290" s="165" t="s">
        <v>146</v>
      </c>
      <c r="G290" s="166" t="s">
        <v>15</v>
      </c>
      <c r="H290" s="167">
        <f>C290*1.2</f>
        <v>7.4399999999999995</v>
      </c>
      <c r="I290" s="168">
        <v>30.4</v>
      </c>
      <c r="J290" s="164">
        <f t="shared" ref="J290" si="48">H290*I290</f>
        <v>226.17599999999999</v>
      </c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9"/>
      <c r="HY290" s="169"/>
      <c r="HZ290" s="169"/>
      <c r="IA290" s="169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  <c r="IW290" s="169"/>
      <c r="IX290" s="169"/>
      <c r="IY290" s="169"/>
      <c r="IZ290" s="169"/>
      <c r="JA290" s="169"/>
      <c r="JB290" s="169"/>
      <c r="JC290" s="169"/>
      <c r="JD290" s="169"/>
      <c r="JE290" s="169"/>
      <c r="JF290" s="169"/>
      <c r="JG290" s="169"/>
      <c r="JH290" s="169"/>
      <c r="JI290" s="169"/>
      <c r="JJ290" s="169"/>
      <c r="JK290" s="169"/>
      <c r="JL290" s="169"/>
      <c r="JM290" s="169"/>
      <c r="JN290" s="169"/>
      <c r="JO290" s="169"/>
      <c r="JP290" s="169"/>
      <c r="JQ290" s="169"/>
      <c r="JR290" s="169"/>
      <c r="JS290" s="169"/>
      <c r="JT290" s="169"/>
      <c r="JU290" s="169"/>
      <c r="JV290" s="169"/>
      <c r="JW290" s="169"/>
      <c r="JX290" s="169"/>
      <c r="JY290" s="169"/>
      <c r="JZ290" s="169"/>
      <c r="KA290" s="169"/>
      <c r="KB290" s="169"/>
      <c r="KC290" s="169"/>
      <c r="KD290" s="169"/>
      <c r="KE290" s="169"/>
      <c r="KF290" s="169"/>
      <c r="KG290" s="169"/>
      <c r="KH290" s="169"/>
      <c r="KI290" s="169"/>
      <c r="KJ290" s="169"/>
      <c r="KK290" s="169"/>
      <c r="KL290" s="169"/>
      <c r="KM290" s="169"/>
      <c r="KN290" s="169"/>
      <c r="KO290" s="169"/>
      <c r="KP290" s="169"/>
      <c r="KQ290" s="169"/>
      <c r="KR290" s="169"/>
      <c r="KS290" s="169"/>
      <c r="KT290" s="169"/>
      <c r="KU290" s="169"/>
      <c r="KV290" s="169"/>
      <c r="KW290" s="169"/>
      <c r="KX290" s="169"/>
      <c r="KY290" s="169"/>
      <c r="KZ290" s="169"/>
      <c r="LA290" s="169"/>
      <c r="LB290" s="169"/>
      <c r="LC290" s="169"/>
      <c r="LD290" s="169"/>
      <c r="LE290" s="169"/>
      <c r="LF290" s="169"/>
      <c r="LG290" s="169"/>
      <c r="LH290" s="169"/>
      <c r="LI290" s="169"/>
      <c r="LJ290" s="169"/>
      <c r="LK290" s="169"/>
      <c r="LL290" s="169"/>
      <c r="LM290" s="169"/>
      <c r="LN290" s="169"/>
      <c r="LO290" s="169"/>
      <c r="LP290" s="169"/>
      <c r="LQ290" s="169"/>
      <c r="LR290" s="169"/>
      <c r="LS290" s="169"/>
      <c r="LT290" s="169"/>
      <c r="LU290" s="169"/>
      <c r="LV290" s="169"/>
      <c r="LW290" s="169"/>
      <c r="LX290" s="169"/>
      <c r="LY290" s="169"/>
      <c r="LZ290" s="169"/>
      <c r="MA290" s="169"/>
      <c r="MB290" s="169"/>
      <c r="MC290" s="169"/>
      <c r="MD290" s="169"/>
      <c r="ME290" s="169"/>
      <c r="MF290" s="169"/>
      <c r="MG290" s="169"/>
      <c r="MH290" s="169"/>
      <c r="MI290" s="169"/>
      <c r="MJ290" s="169"/>
      <c r="MK290" s="169"/>
      <c r="ML290" s="169"/>
      <c r="MM290" s="169"/>
    </row>
    <row r="291" spans="1:351" s="170" customFormat="1" ht="24.75" customHeight="1" outlineLevel="1" x14ac:dyDescent="0.25">
      <c r="A291" s="171"/>
      <c r="B291" s="172"/>
      <c r="C291" s="172"/>
      <c r="D291" s="172"/>
      <c r="E291" s="173"/>
      <c r="F291" s="174" t="s">
        <v>147</v>
      </c>
      <c r="G291" s="175" t="s">
        <v>12</v>
      </c>
      <c r="H291" s="167">
        <f>C290*1.6</f>
        <v>9.9200000000000017</v>
      </c>
      <c r="I291" s="168">
        <v>11.64</v>
      </c>
      <c r="J291" s="164">
        <f>H291*I291</f>
        <v>115.46880000000003</v>
      </c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9"/>
      <c r="HY291" s="169"/>
      <c r="HZ291" s="169"/>
      <c r="IA291" s="169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  <c r="IW291" s="169"/>
      <c r="IX291" s="169"/>
      <c r="IY291" s="169"/>
      <c r="IZ291" s="169"/>
      <c r="JA291" s="169"/>
      <c r="JB291" s="169"/>
      <c r="JC291" s="169"/>
      <c r="JD291" s="169"/>
      <c r="JE291" s="169"/>
      <c r="JF291" s="169"/>
      <c r="JG291" s="169"/>
      <c r="JH291" s="169"/>
      <c r="JI291" s="169"/>
      <c r="JJ291" s="169"/>
      <c r="JK291" s="169"/>
      <c r="JL291" s="169"/>
      <c r="JM291" s="169"/>
      <c r="JN291" s="169"/>
      <c r="JO291" s="169"/>
      <c r="JP291" s="169"/>
      <c r="JQ291" s="169"/>
      <c r="JR291" s="169"/>
      <c r="JS291" s="169"/>
      <c r="JT291" s="169"/>
      <c r="JU291" s="169"/>
      <c r="JV291" s="169"/>
      <c r="JW291" s="169"/>
      <c r="JX291" s="169"/>
      <c r="JY291" s="169"/>
      <c r="JZ291" s="169"/>
      <c r="KA291" s="169"/>
      <c r="KB291" s="169"/>
      <c r="KC291" s="169"/>
      <c r="KD291" s="169"/>
      <c r="KE291" s="169"/>
      <c r="KF291" s="169"/>
      <c r="KG291" s="169"/>
      <c r="KH291" s="169"/>
      <c r="KI291" s="169"/>
      <c r="KJ291" s="169"/>
      <c r="KK291" s="169"/>
      <c r="KL291" s="169"/>
      <c r="KM291" s="169"/>
      <c r="KN291" s="169"/>
      <c r="KO291" s="169"/>
      <c r="KP291" s="169"/>
      <c r="KQ291" s="169"/>
      <c r="KR291" s="169"/>
      <c r="KS291" s="169"/>
      <c r="KT291" s="169"/>
      <c r="KU291" s="169"/>
      <c r="KV291" s="169"/>
      <c r="KW291" s="169"/>
      <c r="KX291" s="169"/>
      <c r="KY291" s="169"/>
      <c r="KZ291" s="169"/>
      <c r="LA291" s="169"/>
      <c r="LB291" s="169"/>
      <c r="LC291" s="169"/>
      <c r="LD291" s="169"/>
      <c r="LE291" s="169"/>
      <c r="LF291" s="169"/>
      <c r="LG291" s="169"/>
      <c r="LH291" s="169"/>
      <c r="LI291" s="169"/>
      <c r="LJ291" s="169"/>
      <c r="LK291" s="169"/>
      <c r="LL291" s="169"/>
      <c r="LM291" s="169"/>
      <c r="LN291" s="169"/>
      <c r="LO291" s="169"/>
      <c r="LP291" s="169"/>
      <c r="LQ291" s="169"/>
      <c r="LR291" s="169"/>
      <c r="LS291" s="169"/>
      <c r="LT291" s="169"/>
      <c r="LU291" s="169"/>
      <c r="LV291" s="169"/>
      <c r="LW291" s="169"/>
      <c r="LX291" s="169"/>
      <c r="LY291" s="169"/>
      <c r="LZ291" s="169"/>
      <c r="MA291" s="169"/>
      <c r="MB291" s="169"/>
      <c r="MC291" s="169"/>
      <c r="MD291" s="169"/>
      <c r="ME291" s="169"/>
      <c r="MF291" s="169"/>
      <c r="MG291" s="169"/>
      <c r="MH291" s="169"/>
      <c r="MI291" s="169"/>
      <c r="MJ291" s="169"/>
      <c r="MK291" s="169"/>
      <c r="ML291" s="169"/>
      <c r="MM291" s="169"/>
    </row>
    <row r="292" spans="1:351" s="170" customFormat="1" ht="15" customHeight="1" outlineLevel="1" x14ac:dyDescent="0.25">
      <c r="A292" s="161"/>
      <c r="B292" s="162"/>
      <c r="C292" s="163"/>
      <c r="D292" s="163"/>
      <c r="E292" s="164"/>
      <c r="F292" s="174" t="s">
        <v>148</v>
      </c>
      <c r="G292" s="175" t="s">
        <v>12</v>
      </c>
      <c r="H292" s="167">
        <f>C290*2.9</f>
        <v>17.98</v>
      </c>
      <c r="I292" s="168">
        <v>18.04</v>
      </c>
      <c r="J292" s="164">
        <f>H292*I292</f>
        <v>324.35919999999999</v>
      </c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9"/>
      <c r="HY292" s="169"/>
      <c r="HZ292" s="169"/>
      <c r="IA292" s="169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  <c r="IW292" s="169"/>
      <c r="IX292" s="169"/>
      <c r="IY292" s="169"/>
      <c r="IZ292" s="169"/>
      <c r="JA292" s="169"/>
      <c r="JB292" s="169"/>
      <c r="JC292" s="169"/>
      <c r="JD292" s="169"/>
      <c r="JE292" s="169"/>
      <c r="JF292" s="169"/>
      <c r="JG292" s="169"/>
      <c r="JH292" s="169"/>
      <c r="JI292" s="169"/>
      <c r="JJ292" s="169"/>
      <c r="JK292" s="169"/>
      <c r="JL292" s="169"/>
      <c r="JM292" s="169"/>
      <c r="JN292" s="169"/>
      <c r="JO292" s="169"/>
      <c r="JP292" s="169"/>
      <c r="JQ292" s="169"/>
      <c r="JR292" s="169"/>
      <c r="JS292" s="169"/>
      <c r="JT292" s="169"/>
      <c r="JU292" s="169"/>
      <c r="JV292" s="169"/>
      <c r="JW292" s="169"/>
      <c r="JX292" s="169"/>
      <c r="JY292" s="169"/>
      <c r="JZ292" s="169"/>
      <c r="KA292" s="169"/>
      <c r="KB292" s="169"/>
      <c r="KC292" s="169"/>
      <c r="KD292" s="169"/>
      <c r="KE292" s="169"/>
      <c r="KF292" s="169"/>
      <c r="KG292" s="169"/>
      <c r="KH292" s="169"/>
      <c r="KI292" s="169"/>
      <c r="KJ292" s="169"/>
      <c r="KK292" s="169"/>
      <c r="KL292" s="169"/>
      <c r="KM292" s="169"/>
      <c r="KN292" s="169"/>
      <c r="KO292" s="169"/>
      <c r="KP292" s="169"/>
      <c r="KQ292" s="169"/>
      <c r="KR292" s="169"/>
      <c r="KS292" s="169"/>
      <c r="KT292" s="169"/>
      <c r="KU292" s="169"/>
      <c r="KV292" s="169"/>
      <c r="KW292" s="169"/>
      <c r="KX292" s="169"/>
      <c r="KY292" s="169"/>
      <c r="KZ292" s="169"/>
      <c r="LA292" s="169"/>
      <c r="LB292" s="169"/>
      <c r="LC292" s="169"/>
      <c r="LD292" s="169"/>
      <c r="LE292" s="169"/>
      <c r="LF292" s="169"/>
      <c r="LG292" s="169"/>
      <c r="LH292" s="169"/>
      <c r="LI292" s="169"/>
      <c r="LJ292" s="169"/>
      <c r="LK292" s="169"/>
      <c r="LL292" s="169"/>
      <c r="LM292" s="169"/>
      <c r="LN292" s="169"/>
      <c r="LO292" s="169"/>
      <c r="LP292" s="169"/>
      <c r="LQ292" s="169"/>
      <c r="LR292" s="169"/>
      <c r="LS292" s="169"/>
      <c r="LT292" s="169"/>
      <c r="LU292" s="169"/>
      <c r="LV292" s="169"/>
      <c r="LW292" s="169"/>
      <c r="LX292" s="169"/>
      <c r="LY292" s="169"/>
      <c r="LZ292" s="169"/>
      <c r="MA292" s="169"/>
      <c r="MB292" s="169"/>
      <c r="MC292" s="169"/>
      <c r="MD292" s="169"/>
      <c r="ME292" s="169"/>
      <c r="MF292" s="169"/>
      <c r="MG292" s="169"/>
      <c r="MH292" s="169"/>
      <c r="MI292" s="169"/>
      <c r="MJ292" s="169"/>
      <c r="MK292" s="169"/>
      <c r="ML292" s="169"/>
      <c r="MM292" s="169"/>
    </row>
    <row r="293" spans="1:351" s="170" customFormat="1" ht="15" customHeight="1" outlineLevel="1" x14ac:dyDescent="0.25">
      <c r="A293" s="161"/>
      <c r="B293" s="162"/>
      <c r="C293" s="163"/>
      <c r="D293" s="163"/>
      <c r="E293" s="164"/>
      <c r="F293" s="174" t="s">
        <v>149</v>
      </c>
      <c r="G293" s="175" t="s">
        <v>39</v>
      </c>
      <c r="H293" s="167">
        <f>C290*0.8</f>
        <v>4.9600000000000009</v>
      </c>
      <c r="I293" s="168">
        <v>3.3</v>
      </c>
      <c r="J293" s="164">
        <f t="shared" ref="J293:J322" si="49">H293*I293</f>
        <v>16.368000000000002</v>
      </c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9"/>
      <c r="HY293" s="169"/>
      <c r="HZ293" s="169"/>
      <c r="IA293" s="169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  <c r="IW293" s="169"/>
      <c r="IX293" s="169"/>
      <c r="IY293" s="169"/>
      <c r="IZ293" s="169"/>
      <c r="JA293" s="169"/>
      <c r="JB293" s="169"/>
      <c r="JC293" s="169"/>
      <c r="JD293" s="169"/>
      <c r="JE293" s="169"/>
      <c r="JF293" s="169"/>
      <c r="JG293" s="169"/>
      <c r="JH293" s="169"/>
      <c r="JI293" s="169"/>
      <c r="JJ293" s="169"/>
      <c r="JK293" s="169"/>
      <c r="JL293" s="169"/>
      <c r="JM293" s="169"/>
      <c r="JN293" s="169"/>
      <c r="JO293" s="169"/>
      <c r="JP293" s="169"/>
      <c r="JQ293" s="169"/>
      <c r="JR293" s="169"/>
      <c r="JS293" s="169"/>
      <c r="JT293" s="169"/>
      <c r="JU293" s="169"/>
      <c r="JV293" s="169"/>
      <c r="JW293" s="169"/>
      <c r="JX293" s="169"/>
      <c r="JY293" s="169"/>
      <c r="JZ293" s="169"/>
      <c r="KA293" s="169"/>
      <c r="KB293" s="169"/>
      <c r="KC293" s="169"/>
      <c r="KD293" s="169"/>
      <c r="KE293" s="169"/>
      <c r="KF293" s="169"/>
      <c r="KG293" s="169"/>
      <c r="KH293" s="169"/>
      <c r="KI293" s="169"/>
      <c r="KJ293" s="169"/>
      <c r="KK293" s="169"/>
      <c r="KL293" s="169"/>
      <c r="KM293" s="169"/>
      <c r="KN293" s="169"/>
      <c r="KO293" s="169"/>
      <c r="KP293" s="169"/>
      <c r="KQ293" s="169"/>
      <c r="KR293" s="169"/>
      <c r="KS293" s="169"/>
      <c r="KT293" s="169"/>
      <c r="KU293" s="169"/>
      <c r="KV293" s="169"/>
      <c r="KW293" s="169"/>
      <c r="KX293" s="169"/>
      <c r="KY293" s="169"/>
      <c r="KZ293" s="169"/>
      <c r="LA293" s="169"/>
      <c r="LB293" s="169"/>
      <c r="LC293" s="169"/>
      <c r="LD293" s="169"/>
      <c r="LE293" s="169"/>
      <c r="LF293" s="169"/>
      <c r="LG293" s="169"/>
      <c r="LH293" s="169"/>
      <c r="LI293" s="169"/>
      <c r="LJ293" s="169"/>
      <c r="LK293" s="169"/>
      <c r="LL293" s="169"/>
      <c r="LM293" s="169"/>
      <c r="LN293" s="169"/>
      <c r="LO293" s="169"/>
      <c r="LP293" s="169"/>
      <c r="LQ293" s="169"/>
      <c r="LR293" s="169"/>
      <c r="LS293" s="169"/>
      <c r="LT293" s="169"/>
      <c r="LU293" s="169"/>
      <c r="LV293" s="169"/>
      <c r="LW293" s="169"/>
      <c r="LX293" s="169"/>
      <c r="LY293" s="169"/>
      <c r="LZ293" s="169"/>
      <c r="MA293" s="169"/>
      <c r="MB293" s="169"/>
      <c r="MC293" s="169"/>
      <c r="MD293" s="169"/>
      <c r="ME293" s="169"/>
      <c r="MF293" s="169"/>
      <c r="MG293" s="169"/>
      <c r="MH293" s="169"/>
      <c r="MI293" s="169"/>
      <c r="MJ293" s="169"/>
      <c r="MK293" s="169"/>
      <c r="ML293" s="169"/>
      <c r="MM293" s="169"/>
    </row>
    <row r="294" spans="1:351" s="170" customFormat="1" ht="15" customHeight="1" outlineLevel="1" x14ac:dyDescent="0.25">
      <c r="A294" s="161"/>
      <c r="B294" s="162"/>
      <c r="C294" s="163"/>
      <c r="D294" s="163"/>
      <c r="E294" s="164"/>
      <c r="F294" s="174" t="s">
        <v>150</v>
      </c>
      <c r="G294" s="175" t="s">
        <v>39</v>
      </c>
      <c r="H294" s="167">
        <f>C290*0.8</f>
        <v>4.9600000000000009</v>
      </c>
      <c r="I294" s="168">
        <v>1.5</v>
      </c>
      <c r="J294" s="164">
        <f t="shared" si="49"/>
        <v>7.4400000000000013</v>
      </c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9"/>
      <c r="HY294" s="169"/>
      <c r="HZ294" s="169"/>
      <c r="IA294" s="169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  <c r="IW294" s="169"/>
      <c r="IX294" s="169"/>
      <c r="IY294" s="169"/>
      <c r="IZ294" s="169"/>
      <c r="JA294" s="169"/>
      <c r="JB294" s="169"/>
      <c r="JC294" s="169"/>
      <c r="JD294" s="169"/>
      <c r="JE294" s="169"/>
      <c r="JF294" s="169"/>
      <c r="JG294" s="169"/>
      <c r="JH294" s="169"/>
      <c r="JI294" s="169"/>
      <c r="JJ294" s="169"/>
      <c r="JK294" s="169"/>
      <c r="JL294" s="169"/>
      <c r="JM294" s="169"/>
      <c r="JN294" s="169"/>
      <c r="JO294" s="169"/>
      <c r="JP294" s="169"/>
      <c r="JQ294" s="169"/>
      <c r="JR294" s="169"/>
      <c r="JS294" s="169"/>
      <c r="JT294" s="169"/>
      <c r="JU294" s="169"/>
      <c r="JV294" s="169"/>
      <c r="JW294" s="169"/>
      <c r="JX294" s="169"/>
      <c r="JY294" s="169"/>
      <c r="JZ294" s="169"/>
      <c r="KA294" s="169"/>
      <c r="KB294" s="169"/>
      <c r="KC294" s="169"/>
      <c r="KD294" s="169"/>
      <c r="KE294" s="169"/>
      <c r="KF294" s="169"/>
      <c r="KG294" s="169"/>
      <c r="KH294" s="169"/>
      <c r="KI294" s="169"/>
      <c r="KJ294" s="169"/>
      <c r="KK294" s="169"/>
      <c r="KL294" s="169"/>
      <c r="KM294" s="169"/>
      <c r="KN294" s="169"/>
      <c r="KO294" s="169"/>
      <c r="KP294" s="169"/>
      <c r="KQ294" s="169"/>
      <c r="KR294" s="169"/>
      <c r="KS294" s="169"/>
      <c r="KT294" s="169"/>
      <c r="KU294" s="169"/>
      <c r="KV294" s="169"/>
      <c r="KW294" s="169"/>
      <c r="KX294" s="169"/>
      <c r="KY294" s="169"/>
      <c r="KZ294" s="169"/>
      <c r="LA294" s="169"/>
      <c r="LB294" s="169"/>
      <c r="LC294" s="169"/>
      <c r="LD294" s="169"/>
      <c r="LE294" s="169"/>
      <c r="LF294" s="169"/>
      <c r="LG294" s="169"/>
      <c r="LH294" s="169"/>
      <c r="LI294" s="169"/>
      <c r="LJ294" s="169"/>
      <c r="LK294" s="169"/>
      <c r="LL294" s="169"/>
      <c r="LM294" s="169"/>
      <c r="LN294" s="169"/>
      <c r="LO294" s="169"/>
      <c r="LP294" s="169"/>
      <c r="LQ294" s="169"/>
      <c r="LR294" s="169"/>
      <c r="LS294" s="169"/>
      <c r="LT294" s="169"/>
      <c r="LU294" s="169"/>
      <c r="LV294" s="169"/>
      <c r="LW294" s="169"/>
      <c r="LX294" s="169"/>
      <c r="LY294" s="169"/>
      <c r="LZ294" s="169"/>
      <c r="MA294" s="169"/>
      <c r="MB294" s="169"/>
      <c r="MC294" s="169"/>
      <c r="MD294" s="169"/>
      <c r="ME294" s="169"/>
      <c r="MF294" s="169"/>
      <c r="MG294" s="169"/>
      <c r="MH294" s="169"/>
      <c r="MI294" s="169"/>
      <c r="MJ294" s="169"/>
      <c r="MK294" s="169"/>
      <c r="ML294" s="169"/>
      <c r="MM294" s="169"/>
    </row>
    <row r="295" spans="1:351" s="170" customFormat="1" ht="15" customHeight="1" outlineLevel="1" x14ac:dyDescent="0.25">
      <c r="A295" s="161"/>
      <c r="B295" s="162"/>
      <c r="C295" s="163"/>
      <c r="D295" s="163"/>
      <c r="E295" s="164"/>
      <c r="F295" s="174" t="s">
        <v>151</v>
      </c>
      <c r="G295" s="175" t="s">
        <v>39</v>
      </c>
      <c r="H295" s="167">
        <f>C290*0.8</f>
        <v>4.9600000000000009</v>
      </c>
      <c r="I295" s="168">
        <v>1.2</v>
      </c>
      <c r="J295" s="164">
        <f t="shared" si="49"/>
        <v>5.9520000000000008</v>
      </c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9"/>
      <c r="HY295" s="169"/>
      <c r="HZ295" s="169"/>
      <c r="IA295" s="169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  <c r="IW295" s="169"/>
      <c r="IX295" s="169"/>
      <c r="IY295" s="169"/>
      <c r="IZ295" s="169"/>
      <c r="JA295" s="169"/>
      <c r="JB295" s="169"/>
      <c r="JC295" s="169"/>
      <c r="JD295" s="169"/>
      <c r="JE295" s="169"/>
      <c r="JF295" s="169"/>
      <c r="JG295" s="169"/>
      <c r="JH295" s="169"/>
      <c r="JI295" s="169"/>
      <c r="JJ295" s="169"/>
      <c r="JK295" s="169"/>
      <c r="JL295" s="169"/>
      <c r="JM295" s="169"/>
      <c r="JN295" s="169"/>
      <c r="JO295" s="169"/>
      <c r="JP295" s="169"/>
      <c r="JQ295" s="169"/>
      <c r="JR295" s="169"/>
      <c r="JS295" s="169"/>
      <c r="JT295" s="169"/>
      <c r="JU295" s="169"/>
      <c r="JV295" s="169"/>
      <c r="JW295" s="169"/>
      <c r="JX295" s="169"/>
      <c r="JY295" s="169"/>
      <c r="JZ295" s="169"/>
      <c r="KA295" s="169"/>
      <c r="KB295" s="169"/>
      <c r="KC295" s="169"/>
      <c r="KD295" s="169"/>
      <c r="KE295" s="169"/>
      <c r="KF295" s="169"/>
      <c r="KG295" s="169"/>
      <c r="KH295" s="169"/>
      <c r="KI295" s="169"/>
      <c r="KJ295" s="169"/>
      <c r="KK295" s="169"/>
      <c r="KL295" s="169"/>
      <c r="KM295" s="169"/>
      <c r="KN295" s="169"/>
      <c r="KO295" s="169"/>
      <c r="KP295" s="169"/>
      <c r="KQ295" s="169"/>
      <c r="KR295" s="169"/>
      <c r="KS295" s="169"/>
      <c r="KT295" s="169"/>
      <c r="KU295" s="169"/>
      <c r="KV295" s="169"/>
      <c r="KW295" s="169"/>
      <c r="KX295" s="169"/>
      <c r="KY295" s="169"/>
      <c r="KZ295" s="169"/>
      <c r="LA295" s="169"/>
      <c r="LB295" s="169"/>
      <c r="LC295" s="169"/>
      <c r="LD295" s="169"/>
      <c r="LE295" s="169"/>
      <c r="LF295" s="169"/>
      <c r="LG295" s="169"/>
      <c r="LH295" s="169"/>
      <c r="LI295" s="169"/>
      <c r="LJ295" s="169"/>
      <c r="LK295" s="169"/>
      <c r="LL295" s="169"/>
      <c r="LM295" s="169"/>
      <c r="LN295" s="169"/>
      <c r="LO295" s="169"/>
      <c r="LP295" s="169"/>
      <c r="LQ295" s="169"/>
      <c r="LR295" s="169"/>
      <c r="LS295" s="169"/>
      <c r="LT295" s="169"/>
      <c r="LU295" s="169"/>
      <c r="LV295" s="169"/>
      <c r="LW295" s="169"/>
      <c r="LX295" s="169"/>
      <c r="LY295" s="169"/>
      <c r="LZ295" s="169"/>
      <c r="MA295" s="169"/>
      <c r="MB295" s="169"/>
      <c r="MC295" s="169"/>
      <c r="MD295" s="169"/>
      <c r="ME295" s="169"/>
      <c r="MF295" s="169"/>
      <c r="MG295" s="169"/>
      <c r="MH295" s="169"/>
      <c r="MI295" s="169"/>
      <c r="MJ295" s="169"/>
      <c r="MK295" s="169"/>
      <c r="ML295" s="169"/>
      <c r="MM295" s="169"/>
    </row>
    <row r="296" spans="1:351" s="170" customFormat="1" ht="15" customHeight="1" outlineLevel="1" x14ac:dyDescent="0.25">
      <c r="A296" s="161"/>
      <c r="B296" s="162"/>
      <c r="C296" s="163"/>
      <c r="D296" s="163"/>
      <c r="E296" s="164"/>
      <c r="F296" s="174" t="s">
        <v>152</v>
      </c>
      <c r="G296" s="175" t="s">
        <v>39</v>
      </c>
      <c r="H296" s="167">
        <f>C290*0.8</f>
        <v>4.9600000000000009</v>
      </c>
      <c r="I296" s="168">
        <v>1.05</v>
      </c>
      <c r="J296" s="164">
        <f t="shared" si="49"/>
        <v>5.2080000000000011</v>
      </c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9"/>
      <c r="HY296" s="169"/>
      <c r="HZ296" s="169"/>
      <c r="IA296" s="169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  <c r="IW296" s="169"/>
      <c r="IX296" s="169"/>
      <c r="IY296" s="169"/>
      <c r="IZ296" s="169"/>
      <c r="JA296" s="169"/>
      <c r="JB296" s="169"/>
      <c r="JC296" s="169"/>
      <c r="JD296" s="169"/>
      <c r="JE296" s="169"/>
      <c r="JF296" s="169"/>
      <c r="JG296" s="169"/>
      <c r="JH296" s="169"/>
      <c r="JI296" s="169"/>
      <c r="JJ296" s="169"/>
      <c r="JK296" s="169"/>
      <c r="JL296" s="169"/>
      <c r="JM296" s="169"/>
      <c r="JN296" s="169"/>
      <c r="JO296" s="169"/>
      <c r="JP296" s="169"/>
      <c r="JQ296" s="169"/>
      <c r="JR296" s="169"/>
      <c r="JS296" s="169"/>
      <c r="JT296" s="169"/>
      <c r="JU296" s="169"/>
      <c r="JV296" s="169"/>
      <c r="JW296" s="169"/>
      <c r="JX296" s="169"/>
      <c r="JY296" s="169"/>
      <c r="JZ296" s="169"/>
      <c r="KA296" s="169"/>
      <c r="KB296" s="169"/>
      <c r="KC296" s="169"/>
      <c r="KD296" s="169"/>
      <c r="KE296" s="169"/>
      <c r="KF296" s="169"/>
      <c r="KG296" s="169"/>
      <c r="KH296" s="169"/>
      <c r="KI296" s="169"/>
      <c r="KJ296" s="169"/>
      <c r="KK296" s="169"/>
      <c r="KL296" s="169"/>
      <c r="KM296" s="169"/>
      <c r="KN296" s="169"/>
      <c r="KO296" s="169"/>
      <c r="KP296" s="169"/>
      <c r="KQ296" s="169"/>
      <c r="KR296" s="169"/>
      <c r="KS296" s="169"/>
      <c r="KT296" s="169"/>
      <c r="KU296" s="169"/>
      <c r="KV296" s="169"/>
      <c r="KW296" s="169"/>
      <c r="KX296" s="169"/>
      <c r="KY296" s="169"/>
      <c r="KZ296" s="169"/>
      <c r="LA296" s="169"/>
      <c r="LB296" s="169"/>
      <c r="LC296" s="169"/>
      <c r="LD296" s="169"/>
      <c r="LE296" s="169"/>
      <c r="LF296" s="169"/>
      <c r="LG296" s="169"/>
      <c r="LH296" s="169"/>
      <c r="LI296" s="169"/>
      <c r="LJ296" s="169"/>
      <c r="LK296" s="169"/>
      <c r="LL296" s="169"/>
      <c r="LM296" s="169"/>
      <c r="LN296" s="169"/>
      <c r="LO296" s="169"/>
      <c r="LP296" s="169"/>
      <c r="LQ296" s="169"/>
      <c r="LR296" s="169"/>
      <c r="LS296" s="169"/>
      <c r="LT296" s="169"/>
      <c r="LU296" s="169"/>
      <c r="LV296" s="169"/>
      <c r="LW296" s="169"/>
      <c r="LX296" s="169"/>
      <c r="LY296" s="169"/>
      <c r="LZ296" s="169"/>
      <c r="MA296" s="169"/>
      <c r="MB296" s="169"/>
      <c r="MC296" s="169"/>
      <c r="MD296" s="169"/>
      <c r="ME296" s="169"/>
      <c r="MF296" s="169"/>
      <c r="MG296" s="169"/>
      <c r="MH296" s="169"/>
      <c r="MI296" s="169"/>
      <c r="MJ296" s="169"/>
      <c r="MK296" s="169"/>
      <c r="ML296" s="169"/>
      <c r="MM296" s="169"/>
    </row>
    <row r="297" spans="1:351" s="170" customFormat="1" ht="15" customHeight="1" outlineLevel="1" x14ac:dyDescent="0.25">
      <c r="A297" s="161"/>
      <c r="B297" s="162"/>
      <c r="C297" s="163"/>
      <c r="D297" s="163"/>
      <c r="E297" s="164"/>
      <c r="F297" s="174" t="s">
        <v>153</v>
      </c>
      <c r="G297" s="175" t="s">
        <v>39</v>
      </c>
      <c r="H297" s="167">
        <f>C290*0.2</f>
        <v>1.2400000000000002</v>
      </c>
      <c r="I297" s="168">
        <v>2.5499999999999998</v>
      </c>
      <c r="J297" s="164">
        <f t="shared" si="49"/>
        <v>3.1620000000000004</v>
      </c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9"/>
      <c r="HY297" s="169"/>
      <c r="HZ297" s="169"/>
      <c r="IA297" s="169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  <c r="IW297" s="169"/>
      <c r="IX297" s="169"/>
      <c r="IY297" s="169"/>
      <c r="IZ297" s="169"/>
      <c r="JA297" s="169"/>
      <c r="JB297" s="169"/>
      <c r="JC297" s="169"/>
      <c r="JD297" s="169"/>
      <c r="JE297" s="169"/>
      <c r="JF297" s="169"/>
      <c r="JG297" s="169"/>
      <c r="JH297" s="169"/>
      <c r="JI297" s="169"/>
      <c r="JJ297" s="169"/>
      <c r="JK297" s="169"/>
      <c r="JL297" s="169"/>
      <c r="JM297" s="169"/>
      <c r="JN297" s="169"/>
      <c r="JO297" s="169"/>
      <c r="JP297" s="169"/>
      <c r="JQ297" s="169"/>
      <c r="JR297" s="169"/>
      <c r="JS297" s="169"/>
      <c r="JT297" s="169"/>
      <c r="JU297" s="169"/>
      <c r="JV297" s="169"/>
      <c r="JW297" s="169"/>
      <c r="JX297" s="169"/>
      <c r="JY297" s="169"/>
      <c r="JZ297" s="169"/>
      <c r="KA297" s="169"/>
      <c r="KB297" s="169"/>
      <c r="KC297" s="169"/>
      <c r="KD297" s="169"/>
      <c r="KE297" s="169"/>
      <c r="KF297" s="169"/>
      <c r="KG297" s="169"/>
      <c r="KH297" s="169"/>
      <c r="KI297" s="169"/>
      <c r="KJ297" s="169"/>
      <c r="KK297" s="169"/>
      <c r="KL297" s="169"/>
      <c r="KM297" s="169"/>
      <c r="KN297" s="169"/>
      <c r="KO297" s="169"/>
      <c r="KP297" s="169"/>
      <c r="KQ297" s="169"/>
      <c r="KR297" s="169"/>
      <c r="KS297" s="169"/>
      <c r="KT297" s="169"/>
      <c r="KU297" s="169"/>
      <c r="KV297" s="169"/>
      <c r="KW297" s="169"/>
      <c r="KX297" s="169"/>
      <c r="KY297" s="169"/>
      <c r="KZ297" s="169"/>
      <c r="LA297" s="169"/>
      <c r="LB297" s="169"/>
      <c r="LC297" s="169"/>
      <c r="LD297" s="169"/>
      <c r="LE297" s="169"/>
      <c r="LF297" s="169"/>
      <c r="LG297" s="169"/>
      <c r="LH297" s="169"/>
      <c r="LI297" s="169"/>
      <c r="LJ297" s="169"/>
      <c r="LK297" s="169"/>
      <c r="LL297" s="169"/>
      <c r="LM297" s="169"/>
      <c r="LN297" s="169"/>
      <c r="LO297" s="169"/>
      <c r="LP297" s="169"/>
      <c r="LQ297" s="169"/>
      <c r="LR297" s="169"/>
      <c r="LS297" s="169"/>
      <c r="LT297" s="169"/>
      <c r="LU297" s="169"/>
      <c r="LV297" s="169"/>
      <c r="LW297" s="169"/>
      <c r="LX297" s="169"/>
      <c r="LY297" s="169"/>
      <c r="LZ297" s="169"/>
      <c r="MA297" s="169"/>
      <c r="MB297" s="169"/>
      <c r="MC297" s="169"/>
      <c r="MD297" s="169"/>
      <c r="ME297" s="169"/>
      <c r="MF297" s="169"/>
      <c r="MG297" s="169"/>
      <c r="MH297" s="169"/>
      <c r="MI297" s="169"/>
      <c r="MJ297" s="169"/>
      <c r="MK297" s="169"/>
      <c r="ML297" s="169"/>
      <c r="MM297" s="169"/>
    </row>
    <row r="298" spans="1:351" s="170" customFormat="1" ht="15" customHeight="1" outlineLevel="1" x14ac:dyDescent="0.25">
      <c r="A298" s="161"/>
      <c r="B298" s="162"/>
      <c r="C298" s="163"/>
      <c r="D298" s="163"/>
      <c r="E298" s="164"/>
      <c r="F298" s="174" t="s">
        <v>154</v>
      </c>
      <c r="G298" s="175" t="s">
        <v>39</v>
      </c>
      <c r="H298" s="167">
        <f>C290*0.8</f>
        <v>4.9600000000000009</v>
      </c>
      <c r="I298" s="168">
        <v>3</v>
      </c>
      <c r="J298" s="164">
        <f t="shared" si="49"/>
        <v>14.880000000000003</v>
      </c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9"/>
      <c r="HY298" s="169"/>
      <c r="HZ298" s="169"/>
      <c r="IA298" s="169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  <c r="IW298" s="169"/>
      <c r="IX298" s="169"/>
      <c r="IY298" s="169"/>
      <c r="IZ298" s="169"/>
      <c r="JA298" s="169"/>
      <c r="JB298" s="169"/>
      <c r="JC298" s="169"/>
      <c r="JD298" s="169"/>
      <c r="JE298" s="169"/>
      <c r="JF298" s="169"/>
      <c r="JG298" s="169"/>
      <c r="JH298" s="169"/>
      <c r="JI298" s="169"/>
      <c r="JJ298" s="169"/>
      <c r="JK298" s="169"/>
      <c r="JL298" s="169"/>
      <c r="JM298" s="169"/>
      <c r="JN298" s="169"/>
      <c r="JO298" s="169"/>
      <c r="JP298" s="169"/>
      <c r="JQ298" s="169"/>
      <c r="JR298" s="169"/>
      <c r="JS298" s="169"/>
      <c r="JT298" s="169"/>
      <c r="JU298" s="169"/>
      <c r="JV298" s="169"/>
      <c r="JW298" s="169"/>
      <c r="JX298" s="169"/>
      <c r="JY298" s="169"/>
      <c r="JZ298" s="169"/>
      <c r="KA298" s="169"/>
      <c r="KB298" s="169"/>
      <c r="KC298" s="169"/>
      <c r="KD298" s="169"/>
      <c r="KE298" s="169"/>
      <c r="KF298" s="169"/>
      <c r="KG298" s="169"/>
      <c r="KH298" s="169"/>
      <c r="KI298" s="169"/>
      <c r="KJ298" s="169"/>
      <c r="KK298" s="169"/>
      <c r="KL298" s="169"/>
      <c r="KM298" s="169"/>
      <c r="KN298" s="169"/>
      <c r="KO298" s="169"/>
      <c r="KP298" s="169"/>
      <c r="KQ298" s="169"/>
      <c r="KR298" s="169"/>
      <c r="KS298" s="169"/>
      <c r="KT298" s="169"/>
      <c r="KU298" s="169"/>
      <c r="KV298" s="169"/>
      <c r="KW298" s="169"/>
      <c r="KX298" s="169"/>
      <c r="KY298" s="169"/>
      <c r="KZ298" s="169"/>
      <c r="LA298" s="169"/>
      <c r="LB298" s="169"/>
      <c r="LC298" s="169"/>
      <c r="LD298" s="169"/>
      <c r="LE298" s="169"/>
      <c r="LF298" s="169"/>
      <c r="LG298" s="169"/>
      <c r="LH298" s="169"/>
      <c r="LI298" s="169"/>
      <c r="LJ298" s="169"/>
      <c r="LK298" s="169"/>
      <c r="LL298" s="169"/>
      <c r="LM298" s="169"/>
      <c r="LN298" s="169"/>
      <c r="LO298" s="169"/>
      <c r="LP298" s="169"/>
      <c r="LQ298" s="169"/>
      <c r="LR298" s="169"/>
      <c r="LS298" s="169"/>
      <c r="LT298" s="169"/>
      <c r="LU298" s="169"/>
      <c r="LV298" s="169"/>
      <c r="LW298" s="169"/>
      <c r="LX298" s="169"/>
      <c r="LY298" s="169"/>
      <c r="LZ298" s="169"/>
      <c r="MA298" s="169"/>
      <c r="MB298" s="169"/>
      <c r="MC298" s="169"/>
      <c r="MD298" s="169"/>
      <c r="ME298" s="169"/>
      <c r="MF298" s="169"/>
      <c r="MG298" s="169"/>
      <c r="MH298" s="169"/>
      <c r="MI298" s="169"/>
      <c r="MJ298" s="169"/>
      <c r="MK298" s="169"/>
      <c r="ML298" s="169"/>
      <c r="MM298" s="169"/>
    </row>
    <row r="299" spans="1:351" s="170" customFormat="1" ht="15" customHeight="1" outlineLevel="1" x14ac:dyDescent="0.25">
      <c r="A299" s="161"/>
      <c r="B299" s="162"/>
      <c r="C299" s="163"/>
      <c r="D299" s="163"/>
      <c r="E299" s="164"/>
      <c r="F299" s="174" t="s">
        <v>155</v>
      </c>
      <c r="G299" s="175" t="s">
        <v>39</v>
      </c>
      <c r="H299" s="167">
        <f>C290*7</f>
        <v>43.4</v>
      </c>
      <c r="I299" s="168">
        <v>0.12</v>
      </c>
      <c r="J299" s="164">
        <f t="shared" si="49"/>
        <v>5.2079999999999993</v>
      </c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9"/>
      <c r="HY299" s="169"/>
      <c r="HZ299" s="169"/>
      <c r="IA299" s="169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  <c r="IW299" s="169"/>
      <c r="IX299" s="169"/>
      <c r="IY299" s="169"/>
      <c r="IZ299" s="169"/>
      <c r="JA299" s="169"/>
      <c r="JB299" s="169"/>
      <c r="JC299" s="169"/>
      <c r="JD299" s="169"/>
      <c r="JE299" s="169"/>
      <c r="JF299" s="169"/>
      <c r="JG299" s="169"/>
      <c r="JH299" s="169"/>
      <c r="JI299" s="169"/>
      <c r="JJ299" s="169"/>
      <c r="JK299" s="169"/>
      <c r="JL299" s="169"/>
      <c r="JM299" s="169"/>
      <c r="JN299" s="169"/>
      <c r="JO299" s="169"/>
      <c r="JP299" s="169"/>
      <c r="JQ299" s="169"/>
      <c r="JR299" s="169"/>
      <c r="JS299" s="169"/>
      <c r="JT299" s="169"/>
      <c r="JU299" s="169"/>
      <c r="JV299" s="169"/>
      <c r="JW299" s="169"/>
      <c r="JX299" s="169"/>
      <c r="JY299" s="169"/>
      <c r="JZ299" s="169"/>
      <c r="KA299" s="169"/>
      <c r="KB299" s="169"/>
      <c r="KC299" s="169"/>
      <c r="KD299" s="169"/>
      <c r="KE299" s="169"/>
      <c r="KF299" s="169"/>
      <c r="KG299" s="169"/>
      <c r="KH299" s="169"/>
      <c r="KI299" s="169"/>
      <c r="KJ299" s="169"/>
      <c r="KK299" s="169"/>
      <c r="KL299" s="169"/>
      <c r="KM299" s="169"/>
      <c r="KN299" s="169"/>
      <c r="KO299" s="169"/>
      <c r="KP299" s="169"/>
      <c r="KQ299" s="169"/>
      <c r="KR299" s="169"/>
      <c r="KS299" s="169"/>
      <c r="KT299" s="169"/>
      <c r="KU299" s="169"/>
      <c r="KV299" s="169"/>
      <c r="KW299" s="169"/>
      <c r="KX299" s="169"/>
      <c r="KY299" s="169"/>
      <c r="KZ299" s="169"/>
      <c r="LA299" s="169"/>
      <c r="LB299" s="169"/>
      <c r="LC299" s="169"/>
      <c r="LD299" s="169"/>
      <c r="LE299" s="169"/>
      <c r="LF299" s="169"/>
      <c r="LG299" s="169"/>
      <c r="LH299" s="169"/>
      <c r="LI299" s="169"/>
      <c r="LJ299" s="169"/>
      <c r="LK299" s="169"/>
      <c r="LL299" s="169"/>
      <c r="LM299" s="169"/>
      <c r="LN299" s="169"/>
      <c r="LO299" s="169"/>
      <c r="LP299" s="169"/>
      <c r="LQ299" s="169"/>
      <c r="LR299" s="169"/>
      <c r="LS299" s="169"/>
      <c r="LT299" s="169"/>
      <c r="LU299" s="169"/>
      <c r="LV299" s="169"/>
      <c r="LW299" s="169"/>
      <c r="LX299" s="169"/>
      <c r="LY299" s="169"/>
      <c r="LZ299" s="169"/>
      <c r="MA299" s="169"/>
      <c r="MB299" s="169"/>
      <c r="MC299" s="169"/>
      <c r="MD299" s="169"/>
      <c r="ME299" s="169"/>
      <c r="MF299" s="169"/>
      <c r="MG299" s="169"/>
      <c r="MH299" s="169"/>
      <c r="MI299" s="169"/>
      <c r="MJ299" s="169"/>
      <c r="MK299" s="169"/>
      <c r="ML299" s="169"/>
      <c r="MM299" s="169"/>
    </row>
    <row r="300" spans="1:351" s="170" customFormat="1" ht="15" customHeight="1" outlineLevel="1" x14ac:dyDescent="0.25">
      <c r="A300" s="161"/>
      <c r="B300" s="162"/>
      <c r="C300" s="163"/>
      <c r="D300" s="163"/>
      <c r="E300" s="164"/>
      <c r="F300" s="174" t="s">
        <v>156</v>
      </c>
      <c r="G300" s="175" t="s">
        <v>39</v>
      </c>
      <c r="H300" s="167">
        <f>C290*0.8</f>
        <v>4.9600000000000009</v>
      </c>
      <c r="I300" s="168">
        <v>1.77</v>
      </c>
      <c r="J300" s="164">
        <f t="shared" si="49"/>
        <v>8.7792000000000012</v>
      </c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9"/>
      <c r="HY300" s="169"/>
      <c r="HZ300" s="169"/>
      <c r="IA300" s="169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  <c r="IW300" s="169"/>
      <c r="IX300" s="169"/>
      <c r="IY300" s="169"/>
      <c r="IZ300" s="169"/>
      <c r="JA300" s="169"/>
      <c r="JB300" s="169"/>
      <c r="JC300" s="169"/>
      <c r="JD300" s="169"/>
      <c r="JE300" s="169"/>
      <c r="JF300" s="169"/>
      <c r="JG300" s="169"/>
      <c r="JH300" s="169"/>
      <c r="JI300" s="169"/>
      <c r="JJ300" s="169"/>
      <c r="JK300" s="169"/>
      <c r="JL300" s="169"/>
      <c r="JM300" s="169"/>
      <c r="JN300" s="169"/>
      <c r="JO300" s="169"/>
      <c r="JP300" s="169"/>
      <c r="JQ300" s="169"/>
      <c r="JR300" s="169"/>
      <c r="JS300" s="169"/>
      <c r="JT300" s="169"/>
      <c r="JU300" s="169"/>
      <c r="JV300" s="169"/>
      <c r="JW300" s="169"/>
      <c r="JX300" s="169"/>
      <c r="JY300" s="169"/>
      <c r="JZ300" s="169"/>
      <c r="KA300" s="169"/>
      <c r="KB300" s="169"/>
      <c r="KC300" s="169"/>
      <c r="KD300" s="169"/>
      <c r="KE300" s="169"/>
      <c r="KF300" s="169"/>
      <c r="KG300" s="169"/>
      <c r="KH300" s="169"/>
      <c r="KI300" s="169"/>
      <c r="KJ300" s="169"/>
      <c r="KK300" s="169"/>
      <c r="KL300" s="169"/>
      <c r="KM300" s="169"/>
      <c r="KN300" s="169"/>
      <c r="KO300" s="169"/>
      <c r="KP300" s="169"/>
      <c r="KQ300" s="169"/>
      <c r="KR300" s="169"/>
      <c r="KS300" s="169"/>
      <c r="KT300" s="169"/>
      <c r="KU300" s="169"/>
      <c r="KV300" s="169"/>
      <c r="KW300" s="169"/>
      <c r="KX300" s="169"/>
      <c r="KY300" s="169"/>
      <c r="KZ300" s="169"/>
      <c r="LA300" s="169"/>
      <c r="LB300" s="169"/>
      <c r="LC300" s="169"/>
      <c r="LD300" s="169"/>
      <c r="LE300" s="169"/>
      <c r="LF300" s="169"/>
      <c r="LG300" s="169"/>
      <c r="LH300" s="169"/>
      <c r="LI300" s="169"/>
      <c r="LJ300" s="169"/>
      <c r="LK300" s="169"/>
      <c r="LL300" s="169"/>
      <c r="LM300" s="169"/>
      <c r="LN300" s="169"/>
      <c r="LO300" s="169"/>
      <c r="LP300" s="169"/>
      <c r="LQ300" s="169"/>
      <c r="LR300" s="169"/>
      <c r="LS300" s="169"/>
      <c r="LT300" s="169"/>
      <c r="LU300" s="169"/>
      <c r="LV300" s="169"/>
      <c r="LW300" s="169"/>
      <c r="LX300" s="169"/>
      <c r="LY300" s="169"/>
      <c r="LZ300" s="169"/>
      <c r="MA300" s="169"/>
      <c r="MB300" s="169"/>
      <c r="MC300" s="169"/>
      <c r="MD300" s="169"/>
      <c r="ME300" s="169"/>
      <c r="MF300" s="169"/>
      <c r="MG300" s="169"/>
      <c r="MH300" s="169"/>
      <c r="MI300" s="169"/>
      <c r="MJ300" s="169"/>
      <c r="MK300" s="169"/>
      <c r="ML300" s="169"/>
      <c r="MM300" s="169"/>
    </row>
    <row r="301" spans="1:351" s="181" customFormat="1" x14ac:dyDescent="0.25">
      <c r="A301" s="176"/>
      <c r="B301" s="177"/>
      <c r="C301" s="178"/>
      <c r="D301" s="168"/>
      <c r="E301" s="179"/>
      <c r="F301" s="180" t="s">
        <v>157</v>
      </c>
      <c r="G301" s="177" t="s">
        <v>10</v>
      </c>
      <c r="H301" s="178">
        <f>C290*40</f>
        <v>248</v>
      </c>
      <c r="I301" s="168">
        <v>0.19</v>
      </c>
      <c r="J301" s="179">
        <f t="shared" si="49"/>
        <v>47.12</v>
      </c>
    </row>
    <row r="302" spans="1:351" s="170" customFormat="1" ht="15" customHeight="1" outlineLevel="1" x14ac:dyDescent="0.25">
      <c r="A302" s="161"/>
      <c r="B302" s="162"/>
      <c r="C302" s="163"/>
      <c r="D302" s="163"/>
      <c r="E302" s="164"/>
      <c r="F302" s="174" t="s">
        <v>158</v>
      </c>
      <c r="G302" s="175" t="s">
        <v>39</v>
      </c>
      <c r="H302" s="167">
        <f>C290*7</f>
        <v>43.4</v>
      </c>
      <c r="I302" s="168">
        <v>0.27</v>
      </c>
      <c r="J302" s="164">
        <f t="shared" si="49"/>
        <v>11.718</v>
      </c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9"/>
      <c r="HY302" s="169"/>
      <c r="HZ302" s="169"/>
      <c r="IA302" s="169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  <c r="IW302" s="169"/>
      <c r="IX302" s="169"/>
      <c r="IY302" s="169"/>
      <c r="IZ302" s="169"/>
      <c r="JA302" s="169"/>
      <c r="JB302" s="169"/>
      <c r="JC302" s="169"/>
      <c r="JD302" s="169"/>
      <c r="JE302" s="169"/>
      <c r="JF302" s="169"/>
      <c r="JG302" s="169"/>
      <c r="JH302" s="169"/>
      <c r="JI302" s="169"/>
      <c r="JJ302" s="169"/>
      <c r="JK302" s="169"/>
      <c r="JL302" s="169"/>
      <c r="JM302" s="169"/>
      <c r="JN302" s="169"/>
      <c r="JO302" s="169"/>
      <c r="JP302" s="169"/>
      <c r="JQ302" s="169"/>
      <c r="JR302" s="169"/>
      <c r="JS302" s="169"/>
      <c r="JT302" s="169"/>
      <c r="JU302" s="169"/>
      <c r="JV302" s="169"/>
      <c r="JW302" s="169"/>
      <c r="JX302" s="169"/>
      <c r="JY302" s="169"/>
      <c r="JZ302" s="169"/>
      <c r="KA302" s="169"/>
      <c r="KB302" s="169"/>
      <c r="KC302" s="169"/>
      <c r="KD302" s="169"/>
      <c r="KE302" s="169"/>
      <c r="KF302" s="169"/>
      <c r="KG302" s="169"/>
      <c r="KH302" s="169"/>
      <c r="KI302" s="169"/>
      <c r="KJ302" s="169"/>
      <c r="KK302" s="169"/>
      <c r="KL302" s="169"/>
      <c r="KM302" s="169"/>
      <c r="KN302" s="169"/>
      <c r="KO302" s="169"/>
      <c r="KP302" s="169"/>
      <c r="KQ302" s="169"/>
      <c r="KR302" s="169"/>
      <c r="KS302" s="169"/>
      <c r="KT302" s="169"/>
      <c r="KU302" s="169"/>
      <c r="KV302" s="169"/>
      <c r="KW302" s="169"/>
      <c r="KX302" s="169"/>
      <c r="KY302" s="169"/>
      <c r="KZ302" s="169"/>
      <c r="LA302" s="169"/>
      <c r="LB302" s="169"/>
      <c r="LC302" s="169"/>
      <c r="LD302" s="169"/>
      <c r="LE302" s="169"/>
      <c r="LF302" s="169"/>
      <c r="LG302" s="169"/>
      <c r="LH302" s="169"/>
      <c r="LI302" s="169"/>
      <c r="LJ302" s="169"/>
      <c r="LK302" s="169"/>
      <c r="LL302" s="169"/>
      <c r="LM302" s="169"/>
      <c r="LN302" s="169"/>
      <c r="LO302" s="169"/>
      <c r="LP302" s="169"/>
      <c r="LQ302" s="169"/>
      <c r="LR302" s="169"/>
      <c r="LS302" s="169"/>
      <c r="LT302" s="169"/>
      <c r="LU302" s="169"/>
      <c r="LV302" s="169"/>
      <c r="LW302" s="169"/>
      <c r="LX302" s="169"/>
      <c r="LY302" s="169"/>
      <c r="LZ302" s="169"/>
      <c r="MA302" s="169"/>
      <c r="MB302" s="169"/>
      <c r="MC302" s="169"/>
      <c r="MD302" s="169"/>
      <c r="ME302" s="169"/>
      <c r="MF302" s="169"/>
      <c r="MG302" s="169"/>
      <c r="MH302" s="169"/>
      <c r="MI302" s="169"/>
      <c r="MJ302" s="169"/>
      <c r="MK302" s="169"/>
      <c r="ML302" s="169"/>
      <c r="MM302" s="169"/>
    </row>
    <row r="303" spans="1:351" s="181" customFormat="1" x14ac:dyDescent="0.25">
      <c r="A303" s="176"/>
      <c r="B303" s="177"/>
      <c r="C303" s="178"/>
      <c r="D303" s="168"/>
      <c r="E303" s="179"/>
      <c r="F303" s="180" t="s">
        <v>160</v>
      </c>
      <c r="G303" s="177" t="s">
        <v>110</v>
      </c>
      <c r="H303" s="182">
        <f>C290*0.5</f>
        <v>3.1</v>
      </c>
      <c r="I303" s="168">
        <v>24.68</v>
      </c>
      <c r="J303" s="179">
        <f t="shared" si="49"/>
        <v>76.507999999999996</v>
      </c>
    </row>
    <row r="304" spans="1:351" s="181" customFormat="1" x14ac:dyDescent="0.25">
      <c r="A304" s="176"/>
      <c r="B304" s="177"/>
      <c r="C304" s="178"/>
      <c r="D304" s="168"/>
      <c r="E304" s="179"/>
      <c r="F304" s="165" t="s">
        <v>161</v>
      </c>
      <c r="G304" s="177" t="s">
        <v>162</v>
      </c>
      <c r="H304" s="178">
        <f>C290*1</f>
        <v>6.2</v>
      </c>
      <c r="I304" s="168">
        <v>1.33</v>
      </c>
      <c r="J304" s="179">
        <f t="shared" si="49"/>
        <v>8.2460000000000004</v>
      </c>
    </row>
    <row r="305" spans="1:351" s="181" customFormat="1" x14ac:dyDescent="0.25">
      <c r="A305" s="176"/>
      <c r="B305" s="177"/>
      <c r="C305" s="178"/>
      <c r="D305" s="168"/>
      <c r="E305" s="179"/>
      <c r="F305" s="180" t="s">
        <v>163</v>
      </c>
      <c r="G305" s="177" t="s">
        <v>12</v>
      </c>
      <c r="H305" s="178">
        <f>C290*0.15</f>
        <v>0.92999999999999994</v>
      </c>
      <c r="I305" s="168">
        <v>14</v>
      </c>
      <c r="J305" s="179">
        <f t="shared" si="49"/>
        <v>13.02</v>
      </c>
    </row>
    <row r="306" spans="1:351" s="170" customFormat="1" outlineLevel="1" x14ac:dyDescent="0.25">
      <c r="A306" s="161" t="s">
        <v>230</v>
      </c>
      <c r="B306" s="162" t="s">
        <v>12</v>
      </c>
      <c r="C306" s="163">
        <v>2.9</v>
      </c>
      <c r="D306" s="163">
        <v>140</v>
      </c>
      <c r="E306" s="164">
        <f>C306*D306</f>
        <v>406</v>
      </c>
      <c r="F306" s="165" t="s">
        <v>146</v>
      </c>
      <c r="G306" s="166" t="s">
        <v>15</v>
      </c>
      <c r="H306" s="167">
        <f>C306*1.2</f>
        <v>3.48</v>
      </c>
      <c r="I306" s="168">
        <v>30.4</v>
      </c>
      <c r="J306" s="164">
        <f t="shared" si="49"/>
        <v>105.792</v>
      </c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9"/>
      <c r="HY306" s="169"/>
      <c r="HZ306" s="169"/>
      <c r="IA306" s="169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  <c r="IW306" s="169"/>
      <c r="IX306" s="169"/>
      <c r="IY306" s="169"/>
      <c r="IZ306" s="169"/>
      <c r="JA306" s="169"/>
      <c r="JB306" s="169"/>
      <c r="JC306" s="169"/>
      <c r="JD306" s="169"/>
      <c r="JE306" s="169"/>
      <c r="JF306" s="169"/>
      <c r="JG306" s="169"/>
      <c r="JH306" s="169"/>
      <c r="JI306" s="169"/>
      <c r="JJ306" s="169"/>
      <c r="JK306" s="169"/>
      <c r="JL306" s="169"/>
      <c r="JM306" s="169"/>
      <c r="JN306" s="169"/>
      <c r="JO306" s="169"/>
      <c r="JP306" s="169"/>
      <c r="JQ306" s="169"/>
      <c r="JR306" s="169"/>
      <c r="JS306" s="169"/>
      <c r="JT306" s="169"/>
      <c r="JU306" s="169"/>
      <c r="JV306" s="169"/>
      <c r="JW306" s="169"/>
      <c r="JX306" s="169"/>
      <c r="JY306" s="169"/>
      <c r="JZ306" s="169"/>
      <c r="KA306" s="169"/>
      <c r="KB306" s="169"/>
      <c r="KC306" s="169"/>
      <c r="KD306" s="169"/>
      <c r="KE306" s="169"/>
      <c r="KF306" s="169"/>
      <c r="KG306" s="169"/>
      <c r="KH306" s="169"/>
      <c r="KI306" s="169"/>
      <c r="KJ306" s="169"/>
      <c r="KK306" s="169"/>
      <c r="KL306" s="169"/>
      <c r="KM306" s="169"/>
      <c r="KN306" s="169"/>
      <c r="KO306" s="169"/>
      <c r="KP306" s="169"/>
      <c r="KQ306" s="169"/>
      <c r="KR306" s="169"/>
      <c r="KS306" s="169"/>
      <c r="KT306" s="169"/>
      <c r="KU306" s="169"/>
      <c r="KV306" s="169"/>
      <c r="KW306" s="169"/>
      <c r="KX306" s="169"/>
      <c r="KY306" s="169"/>
      <c r="KZ306" s="169"/>
      <c r="LA306" s="169"/>
      <c r="LB306" s="169"/>
      <c r="LC306" s="169"/>
      <c r="LD306" s="169"/>
      <c r="LE306" s="169"/>
      <c r="LF306" s="169"/>
      <c r="LG306" s="169"/>
      <c r="LH306" s="169"/>
      <c r="LI306" s="169"/>
      <c r="LJ306" s="169"/>
      <c r="LK306" s="169"/>
      <c r="LL306" s="169"/>
      <c r="LM306" s="169"/>
      <c r="LN306" s="169"/>
      <c r="LO306" s="169"/>
      <c r="LP306" s="169"/>
      <c r="LQ306" s="169"/>
      <c r="LR306" s="169"/>
      <c r="LS306" s="169"/>
      <c r="LT306" s="169"/>
      <c r="LU306" s="169"/>
      <c r="LV306" s="169"/>
      <c r="LW306" s="169"/>
      <c r="LX306" s="169"/>
      <c r="LY306" s="169"/>
      <c r="LZ306" s="169"/>
      <c r="MA306" s="169"/>
      <c r="MB306" s="169"/>
      <c r="MC306" s="169"/>
      <c r="MD306" s="169"/>
      <c r="ME306" s="169"/>
      <c r="MF306" s="169"/>
      <c r="MG306" s="169"/>
      <c r="MH306" s="169"/>
      <c r="MI306" s="169"/>
      <c r="MJ306" s="169"/>
      <c r="MK306" s="169"/>
      <c r="ML306" s="169"/>
      <c r="MM306" s="169"/>
    </row>
    <row r="307" spans="1:351" s="170" customFormat="1" ht="24.75" customHeight="1" outlineLevel="1" x14ac:dyDescent="0.25">
      <c r="A307" s="171"/>
      <c r="B307" s="172"/>
      <c r="C307" s="172"/>
      <c r="D307" s="172"/>
      <c r="E307" s="173"/>
      <c r="F307" s="174" t="s">
        <v>147</v>
      </c>
      <c r="G307" s="175" t="s">
        <v>12</v>
      </c>
      <c r="H307" s="167">
        <f>C306*1.6</f>
        <v>4.6399999999999997</v>
      </c>
      <c r="I307" s="168">
        <v>11.64</v>
      </c>
      <c r="J307" s="164">
        <f>H307*I307</f>
        <v>54.009599999999999</v>
      </c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  <c r="IW307" s="169"/>
      <c r="IX307" s="169"/>
      <c r="IY307" s="169"/>
      <c r="IZ307" s="169"/>
      <c r="JA307" s="169"/>
      <c r="JB307" s="169"/>
      <c r="JC307" s="169"/>
      <c r="JD307" s="169"/>
      <c r="JE307" s="169"/>
      <c r="JF307" s="169"/>
      <c r="JG307" s="169"/>
      <c r="JH307" s="169"/>
      <c r="JI307" s="169"/>
      <c r="JJ307" s="169"/>
      <c r="JK307" s="169"/>
      <c r="JL307" s="169"/>
      <c r="JM307" s="169"/>
      <c r="JN307" s="169"/>
      <c r="JO307" s="169"/>
      <c r="JP307" s="169"/>
      <c r="JQ307" s="169"/>
      <c r="JR307" s="169"/>
      <c r="JS307" s="169"/>
      <c r="JT307" s="169"/>
      <c r="JU307" s="169"/>
      <c r="JV307" s="169"/>
      <c r="JW307" s="169"/>
      <c r="JX307" s="169"/>
      <c r="JY307" s="169"/>
      <c r="JZ307" s="169"/>
      <c r="KA307" s="169"/>
      <c r="KB307" s="169"/>
      <c r="KC307" s="169"/>
      <c r="KD307" s="169"/>
      <c r="KE307" s="169"/>
      <c r="KF307" s="169"/>
      <c r="KG307" s="169"/>
      <c r="KH307" s="169"/>
      <c r="KI307" s="169"/>
      <c r="KJ307" s="169"/>
      <c r="KK307" s="169"/>
      <c r="KL307" s="169"/>
      <c r="KM307" s="169"/>
      <c r="KN307" s="169"/>
      <c r="KO307" s="169"/>
      <c r="KP307" s="169"/>
      <c r="KQ307" s="169"/>
      <c r="KR307" s="169"/>
      <c r="KS307" s="169"/>
      <c r="KT307" s="169"/>
      <c r="KU307" s="169"/>
      <c r="KV307" s="169"/>
      <c r="KW307" s="169"/>
      <c r="KX307" s="169"/>
      <c r="KY307" s="169"/>
      <c r="KZ307" s="169"/>
      <c r="LA307" s="169"/>
      <c r="LB307" s="169"/>
      <c r="LC307" s="169"/>
      <c r="LD307" s="169"/>
      <c r="LE307" s="169"/>
      <c r="LF307" s="169"/>
      <c r="LG307" s="169"/>
      <c r="LH307" s="169"/>
      <c r="LI307" s="169"/>
      <c r="LJ307" s="169"/>
      <c r="LK307" s="169"/>
      <c r="LL307" s="169"/>
      <c r="LM307" s="169"/>
      <c r="LN307" s="169"/>
      <c r="LO307" s="169"/>
      <c r="LP307" s="169"/>
      <c r="LQ307" s="169"/>
      <c r="LR307" s="169"/>
      <c r="LS307" s="169"/>
      <c r="LT307" s="169"/>
      <c r="LU307" s="169"/>
      <c r="LV307" s="169"/>
      <c r="LW307" s="169"/>
      <c r="LX307" s="169"/>
      <c r="LY307" s="169"/>
      <c r="LZ307" s="169"/>
      <c r="MA307" s="169"/>
      <c r="MB307" s="169"/>
      <c r="MC307" s="169"/>
      <c r="MD307" s="169"/>
      <c r="ME307" s="169"/>
      <c r="MF307" s="169"/>
      <c r="MG307" s="169"/>
      <c r="MH307" s="169"/>
      <c r="MI307" s="169"/>
      <c r="MJ307" s="169"/>
      <c r="MK307" s="169"/>
      <c r="ML307" s="169"/>
      <c r="MM307" s="169"/>
    </row>
    <row r="308" spans="1:351" s="170" customFormat="1" ht="15" customHeight="1" outlineLevel="1" x14ac:dyDescent="0.25">
      <c r="A308" s="161"/>
      <c r="B308" s="162"/>
      <c r="C308" s="163"/>
      <c r="D308" s="163"/>
      <c r="E308" s="164"/>
      <c r="F308" s="174" t="s">
        <v>148</v>
      </c>
      <c r="G308" s="175" t="s">
        <v>12</v>
      </c>
      <c r="H308" s="167">
        <f>C306*2.9</f>
        <v>8.41</v>
      </c>
      <c r="I308" s="168">
        <v>18.04</v>
      </c>
      <c r="J308" s="164">
        <f>H308*I308</f>
        <v>151.71639999999999</v>
      </c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9"/>
      <c r="HY308" s="169"/>
      <c r="HZ308" s="169"/>
      <c r="IA308" s="169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  <c r="IW308" s="169"/>
      <c r="IX308" s="169"/>
      <c r="IY308" s="169"/>
      <c r="IZ308" s="169"/>
      <c r="JA308" s="169"/>
      <c r="JB308" s="169"/>
      <c r="JC308" s="169"/>
      <c r="JD308" s="169"/>
      <c r="JE308" s="169"/>
      <c r="JF308" s="169"/>
      <c r="JG308" s="169"/>
      <c r="JH308" s="169"/>
      <c r="JI308" s="169"/>
      <c r="JJ308" s="169"/>
      <c r="JK308" s="169"/>
      <c r="JL308" s="169"/>
      <c r="JM308" s="169"/>
      <c r="JN308" s="169"/>
      <c r="JO308" s="169"/>
      <c r="JP308" s="169"/>
      <c r="JQ308" s="169"/>
      <c r="JR308" s="169"/>
      <c r="JS308" s="169"/>
      <c r="JT308" s="169"/>
      <c r="JU308" s="169"/>
      <c r="JV308" s="169"/>
      <c r="JW308" s="169"/>
      <c r="JX308" s="169"/>
      <c r="JY308" s="169"/>
      <c r="JZ308" s="169"/>
      <c r="KA308" s="169"/>
      <c r="KB308" s="169"/>
      <c r="KC308" s="169"/>
      <c r="KD308" s="169"/>
      <c r="KE308" s="169"/>
      <c r="KF308" s="169"/>
      <c r="KG308" s="169"/>
      <c r="KH308" s="169"/>
      <c r="KI308" s="169"/>
      <c r="KJ308" s="169"/>
      <c r="KK308" s="169"/>
      <c r="KL308" s="169"/>
      <c r="KM308" s="169"/>
      <c r="KN308" s="169"/>
      <c r="KO308" s="169"/>
      <c r="KP308" s="169"/>
      <c r="KQ308" s="169"/>
      <c r="KR308" s="169"/>
      <c r="KS308" s="169"/>
      <c r="KT308" s="169"/>
      <c r="KU308" s="169"/>
      <c r="KV308" s="169"/>
      <c r="KW308" s="169"/>
      <c r="KX308" s="169"/>
      <c r="KY308" s="169"/>
      <c r="KZ308" s="169"/>
      <c r="LA308" s="169"/>
      <c r="LB308" s="169"/>
      <c r="LC308" s="169"/>
      <c r="LD308" s="169"/>
      <c r="LE308" s="169"/>
      <c r="LF308" s="169"/>
      <c r="LG308" s="169"/>
      <c r="LH308" s="169"/>
      <c r="LI308" s="169"/>
      <c r="LJ308" s="169"/>
      <c r="LK308" s="169"/>
      <c r="LL308" s="169"/>
      <c r="LM308" s="169"/>
      <c r="LN308" s="169"/>
      <c r="LO308" s="169"/>
      <c r="LP308" s="169"/>
      <c r="LQ308" s="169"/>
      <c r="LR308" s="169"/>
      <c r="LS308" s="169"/>
      <c r="LT308" s="169"/>
      <c r="LU308" s="169"/>
      <c r="LV308" s="169"/>
      <c r="LW308" s="169"/>
      <c r="LX308" s="169"/>
      <c r="LY308" s="169"/>
      <c r="LZ308" s="169"/>
      <c r="MA308" s="169"/>
      <c r="MB308" s="169"/>
      <c r="MC308" s="169"/>
      <c r="MD308" s="169"/>
      <c r="ME308" s="169"/>
      <c r="MF308" s="169"/>
      <c r="MG308" s="169"/>
      <c r="MH308" s="169"/>
      <c r="MI308" s="169"/>
      <c r="MJ308" s="169"/>
      <c r="MK308" s="169"/>
      <c r="ML308" s="169"/>
      <c r="MM308" s="169"/>
    </row>
    <row r="309" spans="1:351" s="170" customFormat="1" ht="15" customHeight="1" outlineLevel="1" x14ac:dyDescent="0.25">
      <c r="A309" s="161"/>
      <c r="B309" s="162"/>
      <c r="C309" s="163"/>
      <c r="D309" s="163"/>
      <c r="E309" s="164"/>
      <c r="F309" s="174" t="s">
        <v>149</v>
      </c>
      <c r="G309" s="175" t="s">
        <v>39</v>
      </c>
      <c r="H309" s="167">
        <f>C306*0.8</f>
        <v>2.3199999999999998</v>
      </c>
      <c r="I309" s="168">
        <v>3.3</v>
      </c>
      <c r="J309" s="164">
        <f t="shared" ref="J309:J321" si="50">H309*I309</f>
        <v>7.6559999999999988</v>
      </c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9"/>
      <c r="HY309" s="169"/>
      <c r="HZ309" s="169"/>
      <c r="IA309" s="169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  <c r="IW309" s="169"/>
      <c r="IX309" s="169"/>
      <c r="IY309" s="169"/>
      <c r="IZ309" s="169"/>
      <c r="JA309" s="169"/>
      <c r="JB309" s="169"/>
      <c r="JC309" s="169"/>
      <c r="JD309" s="169"/>
      <c r="JE309" s="169"/>
      <c r="JF309" s="169"/>
      <c r="JG309" s="169"/>
      <c r="JH309" s="169"/>
      <c r="JI309" s="169"/>
      <c r="JJ309" s="169"/>
      <c r="JK309" s="169"/>
      <c r="JL309" s="169"/>
      <c r="JM309" s="169"/>
      <c r="JN309" s="169"/>
      <c r="JO309" s="169"/>
      <c r="JP309" s="169"/>
      <c r="JQ309" s="169"/>
      <c r="JR309" s="169"/>
      <c r="JS309" s="169"/>
      <c r="JT309" s="169"/>
      <c r="JU309" s="169"/>
      <c r="JV309" s="169"/>
      <c r="JW309" s="169"/>
      <c r="JX309" s="169"/>
      <c r="JY309" s="169"/>
      <c r="JZ309" s="169"/>
      <c r="KA309" s="169"/>
      <c r="KB309" s="169"/>
      <c r="KC309" s="169"/>
      <c r="KD309" s="169"/>
      <c r="KE309" s="169"/>
      <c r="KF309" s="169"/>
      <c r="KG309" s="169"/>
      <c r="KH309" s="169"/>
      <c r="KI309" s="169"/>
      <c r="KJ309" s="169"/>
      <c r="KK309" s="169"/>
      <c r="KL309" s="169"/>
      <c r="KM309" s="169"/>
      <c r="KN309" s="169"/>
      <c r="KO309" s="169"/>
      <c r="KP309" s="169"/>
      <c r="KQ309" s="169"/>
      <c r="KR309" s="169"/>
      <c r="KS309" s="169"/>
      <c r="KT309" s="169"/>
      <c r="KU309" s="169"/>
      <c r="KV309" s="169"/>
      <c r="KW309" s="169"/>
      <c r="KX309" s="169"/>
      <c r="KY309" s="169"/>
      <c r="KZ309" s="169"/>
      <c r="LA309" s="169"/>
      <c r="LB309" s="169"/>
      <c r="LC309" s="169"/>
      <c r="LD309" s="169"/>
      <c r="LE309" s="169"/>
      <c r="LF309" s="169"/>
      <c r="LG309" s="169"/>
      <c r="LH309" s="169"/>
      <c r="LI309" s="169"/>
      <c r="LJ309" s="169"/>
      <c r="LK309" s="169"/>
      <c r="LL309" s="169"/>
      <c r="LM309" s="169"/>
      <c r="LN309" s="169"/>
      <c r="LO309" s="169"/>
      <c r="LP309" s="169"/>
      <c r="LQ309" s="169"/>
      <c r="LR309" s="169"/>
      <c r="LS309" s="169"/>
      <c r="LT309" s="169"/>
      <c r="LU309" s="169"/>
      <c r="LV309" s="169"/>
      <c r="LW309" s="169"/>
      <c r="LX309" s="169"/>
      <c r="LY309" s="169"/>
      <c r="LZ309" s="169"/>
      <c r="MA309" s="169"/>
      <c r="MB309" s="169"/>
      <c r="MC309" s="169"/>
      <c r="MD309" s="169"/>
      <c r="ME309" s="169"/>
      <c r="MF309" s="169"/>
      <c r="MG309" s="169"/>
      <c r="MH309" s="169"/>
      <c r="MI309" s="169"/>
      <c r="MJ309" s="169"/>
      <c r="MK309" s="169"/>
      <c r="ML309" s="169"/>
      <c r="MM309" s="169"/>
    </row>
    <row r="310" spans="1:351" s="170" customFormat="1" ht="15" customHeight="1" outlineLevel="1" x14ac:dyDescent="0.25">
      <c r="A310" s="161"/>
      <c r="B310" s="162"/>
      <c r="C310" s="163"/>
      <c r="D310" s="163"/>
      <c r="E310" s="164"/>
      <c r="F310" s="174" t="s">
        <v>150</v>
      </c>
      <c r="G310" s="175" t="s">
        <v>39</v>
      </c>
      <c r="H310" s="167">
        <f>C306*0.8</f>
        <v>2.3199999999999998</v>
      </c>
      <c r="I310" s="168">
        <v>1.5</v>
      </c>
      <c r="J310" s="164">
        <f t="shared" si="50"/>
        <v>3.4799999999999995</v>
      </c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9"/>
      <c r="HY310" s="169"/>
      <c r="HZ310" s="169"/>
      <c r="IA310" s="169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  <c r="IW310" s="169"/>
      <c r="IX310" s="169"/>
      <c r="IY310" s="169"/>
      <c r="IZ310" s="169"/>
      <c r="JA310" s="169"/>
      <c r="JB310" s="169"/>
      <c r="JC310" s="169"/>
      <c r="JD310" s="169"/>
      <c r="JE310" s="169"/>
      <c r="JF310" s="169"/>
      <c r="JG310" s="169"/>
      <c r="JH310" s="169"/>
      <c r="JI310" s="169"/>
      <c r="JJ310" s="169"/>
      <c r="JK310" s="169"/>
      <c r="JL310" s="169"/>
      <c r="JM310" s="169"/>
      <c r="JN310" s="169"/>
      <c r="JO310" s="169"/>
      <c r="JP310" s="169"/>
      <c r="JQ310" s="169"/>
      <c r="JR310" s="169"/>
      <c r="JS310" s="169"/>
      <c r="JT310" s="169"/>
      <c r="JU310" s="169"/>
      <c r="JV310" s="169"/>
      <c r="JW310" s="169"/>
      <c r="JX310" s="169"/>
      <c r="JY310" s="169"/>
      <c r="JZ310" s="169"/>
      <c r="KA310" s="169"/>
      <c r="KB310" s="169"/>
      <c r="KC310" s="169"/>
      <c r="KD310" s="169"/>
      <c r="KE310" s="169"/>
      <c r="KF310" s="169"/>
      <c r="KG310" s="169"/>
      <c r="KH310" s="169"/>
      <c r="KI310" s="169"/>
      <c r="KJ310" s="169"/>
      <c r="KK310" s="169"/>
      <c r="KL310" s="169"/>
      <c r="KM310" s="169"/>
      <c r="KN310" s="169"/>
      <c r="KO310" s="169"/>
      <c r="KP310" s="169"/>
      <c r="KQ310" s="169"/>
      <c r="KR310" s="169"/>
      <c r="KS310" s="169"/>
      <c r="KT310" s="169"/>
      <c r="KU310" s="169"/>
      <c r="KV310" s="169"/>
      <c r="KW310" s="169"/>
      <c r="KX310" s="169"/>
      <c r="KY310" s="169"/>
      <c r="KZ310" s="169"/>
      <c r="LA310" s="169"/>
      <c r="LB310" s="169"/>
      <c r="LC310" s="169"/>
      <c r="LD310" s="169"/>
      <c r="LE310" s="169"/>
      <c r="LF310" s="169"/>
      <c r="LG310" s="169"/>
      <c r="LH310" s="169"/>
      <c r="LI310" s="169"/>
      <c r="LJ310" s="169"/>
      <c r="LK310" s="169"/>
      <c r="LL310" s="169"/>
      <c r="LM310" s="169"/>
      <c r="LN310" s="169"/>
      <c r="LO310" s="169"/>
      <c r="LP310" s="169"/>
      <c r="LQ310" s="169"/>
      <c r="LR310" s="169"/>
      <c r="LS310" s="169"/>
      <c r="LT310" s="169"/>
      <c r="LU310" s="169"/>
      <c r="LV310" s="169"/>
      <c r="LW310" s="169"/>
      <c r="LX310" s="169"/>
      <c r="LY310" s="169"/>
      <c r="LZ310" s="169"/>
      <c r="MA310" s="169"/>
      <c r="MB310" s="169"/>
      <c r="MC310" s="169"/>
      <c r="MD310" s="169"/>
      <c r="ME310" s="169"/>
      <c r="MF310" s="169"/>
      <c r="MG310" s="169"/>
      <c r="MH310" s="169"/>
      <c r="MI310" s="169"/>
      <c r="MJ310" s="169"/>
      <c r="MK310" s="169"/>
      <c r="ML310" s="169"/>
      <c r="MM310" s="169"/>
    </row>
    <row r="311" spans="1:351" s="170" customFormat="1" ht="15" customHeight="1" outlineLevel="1" x14ac:dyDescent="0.25">
      <c r="A311" s="161"/>
      <c r="B311" s="162"/>
      <c r="C311" s="163"/>
      <c r="D311" s="163"/>
      <c r="E311" s="164"/>
      <c r="F311" s="174" t="s">
        <v>151</v>
      </c>
      <c r="G311" s="175" t="s">
        <v>39</v>
      </c>
      <c r="H311" s="167">
        <f>C306*0.8</f>
        <v>2.3199999999999998</v>
      </c>
      <c r="I311" s="168">
        <v>1.2</v>
      </c>
      <c r="J311" s="164">
        <f t="shared" si="50"/>
        <v>2.7839999999999998</v>
      </c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  <c r="IA311" s="169"/>
      <c r="IB311" s="169"/>
      <c r="IC311" s="169"/>
      <c r="ID311" s="169"/>
      <c r="IE311" s="169"/>
      <c r="IF311" s="169"/>
      <c r="IG311" s="169"/>
      <c r="IH311" s="169"/>
      <c r="II311" s="169"/>
      <c r="IJ311" s="169"/>
      <c r="IK311" s="169"/>
      <c r="IL311" s="169"/>
      <c r="IM311" s="169"/>
      <c r="IN311" s="169"/>
      <c r="IO311" s="169"/>
      <c r="IP311" s="169"/>
      <c r="IQ311" s="169"/>
      <c r="IR311" s="169"/>
      <c r="IS311" s="169"/>
      <c r="IT311" s="169"/>
      <c r="IU311" s="169"/>
      <c r="IV311" s="169"/>
      <c r="IW311" s="169"/>
      <c r="IX311" s="169"/>
      <c r="IY311" s="169"/>
      <c r="IZ311" s="169"/>
      <c r="JA311" s="169"/>
      <c r="JB311" s="169"/>
      <c r="JC311" s="169"/>
      <c r="JD311" s="169"/>
      <c r="JE311" s="169"/>
      <c r="JF311" s="169"/>
      <c r="JG311" s="169"/>
      <c r="JH311" s="169"/>
      <c r="JI311" s="169"/>
      <c r="JJ311" s="169"/>
      <c r="JK311" s="169"/>
      <c r="JL311" s="169"/>
      <c r="JM311" s="169"/>
      <c r="JN311" s="169"/>
      <c r="JO311" s="169"/>
      <c r="JP311" s="169"/>
      <c r="JQ311" s="169"/>
      <c r="JR311" s="169"/>
      <c r="JS311" s="169"/>
      <c r="JT311" s="169"/>
      <c r="JU311" s="169"/>
      <c r="JV311" s="169"/>
      <c r="JW311" s="169"/>
      <c r="JX311" s="169"/>
      <c r="JY311" s="169"/>
      <c r="JZ311" s="169"/>
      <c r="KA311" s="169"/>
      <c r="KB311" s="169"/>
      <c r="KC311" s="169"/>
      <c r="KD311" s="169"/>
      <c r="KE311" s="169"/>
      <c r="KF311" s="169"/>
      <c r="KG311" s="169"/>
      <c r="KH311" s="169"/>
      <c r="KI311" s="169"/>
      <c r="KJ311" s="169"/>
      <c r="KK311" s="169"/>
      <c r="KL311" s="169"/>
      <c r="KM311" s="169"/>
      <c r="KN311" s="169"/>
      <c r="KO311" s="169"/>
      <c r="KP311" s="169"/>
      <c r="KQ311" s="169"/>
      <c r="KR311" s="169"/>
      <c r="KS311" s="169"/>
      <c r="KT311" s="169"/>
      <c r="KU311" s="169"/>
      <c r="KV311" s="169"/>
      <c r="KW311" s="169"/>
      <c r="KX311" s="169"/>
      <c r="KY311" s="169"/>
      <c r="KZ311" s="169"/>
      <c r="LA311" s="169"/>
      <c r="LB311" s="169"/>
      <c r="LC311" s="169"/>
      <c r="LD311" s="169"/>
      <c r="LE311" s="169"/>
      <c r="LF311" s="169"/>
      <c r="LG311" s="169"/>
      <c r="LH311" s="169"/>
      <c r="LI311" s="169"/>
      <c r="LJ311" s="169"/>
      <c r="LK311" s="169"/>
      <c r="LL311" s="169"/>
      <c r="LM311" s="169"/>
      <c r="LN311" s="169"/>
      <c r="LO311" s="169"/>
      <c r="LP311" s="169"/>
      <c r="LQ311" s="169"/>
      <c r="LR311" s="169"/>
      <c r="LS311" s="169"/>
      <c r="LT311" s="169"/>
      <c r="LU311" s="169"/>
      <c r="LV311" s="169"/>
      <c r="LW311" s="169"/>
      <c r="LX311" s="169"/>
      <c r="LY311" s="169"/>
      <c r="LZ311" s="169"/>
      <c r="MA311" s="169"/>
      <c r="MB311" s="169"/>
      <c r="MC311" s="169"/>
      <c r="MD311" s="169"/>
      <c r="ME311" s="169"/>
      <c r="MF311" s="169"/>
      <c r="MG311" s="169"/>
      <c r="MH311" s="169"/>
      <c r="MI311" s="169"/>
      <c r="MJ311" s="169"/>
      <c r="MK311" s="169"/>
      <c r="ML311" s="169"/>
      <c r="MM311" s="169"/>
    </row>
    <row r="312" spans="1:351" s="170" customFormat="1" ht="15" customHeight="1" outlineLevel="1" x14ac:dyDescent="0.25">
      <c r="A312" s="161"/>
      <c r="B312" s="162"/>
      <c r="C312" s="163"/>
      <c r="D312" s="163"/>
      <c r="E312" s="164"/>
      <c r="F312" s="174" t="s">
        <v>152</v>
      </c>
      <c r="G312" s="175" t="s">
        <v>39</v>
      </c>
      <c r="H312" s="167">
        <f>C306*0.8</f>
        <v>2.3199999999999998</v>
      </c>
      <c r="I312" s="168">
        <v>1.05</v>
      </c>
      <c r="J312" s="164">
        <f t="shared" si="50"/>
        <v>2.4359999999999999</v>
      </c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  <c r="HP312" s="169"/>
      <c r="HQ312" s="169"/>
      <c r="HR312" s="169"/>
      <c r="HS312" s="169"/>
      <c r="HT312" s="169"/>
      <c r="HU312" s="169"/>
      <c r="HV312" s="169"/>
      <c r="HW312" s="169"/>
      <c r="HX312" s="169"/>
      <c r="HY312" s="169"/>
      <c r="HZ312" s="169"/>
      <c r="IA312" s="169"/>
      <c r="IB312" s="169"/>
      <c r="IC312" s="169"/>
      <c r="ID312" s="169"/>
      <c r="IE312" s="169"/>
      <c r="IF312" s="169"/>
      <c r="IG312" s="169"/>
      <c r="IH312" s="169"/>
      <c r="II312" s="169"/>
      <c r="IJ312" s="169"/>
      <c r="IK312" s="169"/>
      <c r="IL312" s="169"/>
      <c r="IM312" s="169"/>
      <c r="IN312" s="169"/>
      <c r="IO312" s="169"/>
      <c r="IP312" s="169"/>
      <c r="IQ312" s="169"/>
      <c r="IR312" s="169"/>
      <c r="IS312" s="169"/>
      <c r="IT312" s="169"/>
      <c r="IU312" s="169"/>
      <c r="IV312" s="169"/>
      <c r="IW312" s="169"/>
      <c r="IX312" s="169"/>
      <c r="IY312" s="169"/>
      <c r="IZ312" s="169"/>
      <c r="JA312" s="169"/>
      <c r="JB312" s="169"/>
      <c r="JC312" s="169"/>
      <c r="JD312" s="169"/>
      <c r="JE312" s="169"/>
      <c r="JF312" s="169"/>
      <c r="JG312" s="169"/>
      <c r="JH312" s="169"/>
      <c r="JI312" s="169"/>
      <c r="JJ312" s="169"/>
      <c r="JK312" s="169"/>
      <c r="JL312" s="169"/>
      <c r="JM312" s="169"/>
      <c r="JN312" s="169"/>
      <c r="JO312" s="169"/>
      <c r="JP312" s="169"/>
      <c r="JQ312" s="169"/>
      <c r="JR312" s="169"/>
      <c r="JS312" s="169"/>
      <c r="JT312" s="169"/>
      <c r="JU312" s="169"/>
      <c r="JV312" s="169"/>
      <c r="JW312" s="169"/>
      <c r="JX312" s="169"/>
      <c r="JY312" s="169"/>
      <c r="JZ312" s="169"/>
      <c r="KA312" s="169"/>
      <c r="KB312" s="169"/>
      <c r="KC312" s="169"/>
      <c r="KD312" s="169"/>
      <c r="KE312" s="169"/>
      <c r="KF312" s="169"/>
      <c r="KG312" s="169"/>
      <c r="KH312" s="169"/>
      <c r="KI312" s="169"/>
      <c r="KJ312" s="169"/>
      <c r="KK312" s="169"/>
      <c r="KL312" s="169"/>
      <c r="KM312" s="169"/>
      <c r="KN312" s="169"/>
      <c r="KO312" s="169"/>
      <c r="KP312" s="169"/>
      <c r="KQ312" s="169"/>
      <c r="KR312" s="169"/>
      <c r="KS312" s="169"/>
      <c r="KT312" s="169"/>
      <c r="KU312" s="169"/>
      <c r="KV312" s="169"/>
      <c r="KW312" s="169"/>
      <c r="KX312" s="169"/>
      <c r="KY312" s="169"/>
      <c r="KZ312" s="169"/>
      <c r="LA312" s="169"/>
      <c r="LB312" s="169"/>
      <c r="LC312" s="169"/>
      <c r="LD312" s="169"/>
      <c r="LE312" s="169"/>
      <c r="LF312" s="169"/>
      <c r="LG312" s="169"/>
      <c r="LH312" s="169"/>
      <c r="LI312" s="169"/>
      <c r="LJ312" s="169"/>
      <c r="LK312" s="169"/>
      <c r="LL312" s="169"/>
      <c r="LM312" s="169"/>
      <c r="LN312" s="169"/>
      <c r="LO312" s="169"/>
      <c r="LP312" s="169"/>
      <c r="LQ312" s="169"/>
      <c r="LR312" s="169"/>
      <c r="LS312" s="169"/>
      <c r="LT312" s="169"/>
      <c r="LU312" s="169"/>
      <c r="LV312" s="169"/>
      <c r="LW312" s="169"/>
      <c r="LX312" s="169"/>
      <c r="LY312" s="169"/>
      <c r="LZ312" s="169"/>
      <c r="MA312" s="169"/>
      <c r="MB312" s="169"/>
      <c r="MC312" s="169"/>
      <c r="MD312" s="169"/>
      <c r="ME312" s="169"/>
      <c r="MF312" s="169"/>
      <c r="MG312" s="169"/>
      <c r="MH312" s="169"/>
      <c r="MI312" s="169"/>
      <c r="MJ312" s="169"/>
      <c r="MK312" s="169"/>
      <c r="ML312" s="169"/>
      <c r="MM312" s="169"/>
    </row>
    <row r="313" spans="1:351" s="170" customFormat="1" ht="15" customHeight="1" outlineLevel="1" x14ac:dyDescent="0.25">
      <c r="A313" s="161"/>
      <c r="B313" s="162"/>
      <c r="C313" s="163"/>
      <c r="D313" s="163"/>
      <c r="E313" s="164"/>
      <c r="F313" s="174" t="s">
        <v>153</v>
      </c>
      <c r="G313" s="175" t="s">
        <v>39</v>
      </c>
      <c r="H313" s="167">
        <f>C306*0.2</f>
        <v>0.57999999999999996</v>
      </c>
      <c r="I313" s="168">
        <v>2.5499999999999998</v>
      </c>
      <c r="J313" s="164">
        <f t="shared" si="50"/>
        <v>1.4789999999999999</v>
      </c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  <c r="HP313" s="169"/>
      <c r="HQ313" s="169"/>
      <c r="HR313" s="169"/>
      <c r="HS313" s="169"/>
      <c r="HT313" s="169"/>
      <c r="HU313" s="169"/>
      <c r="HV313" s="169"/>
      <c r="HW313" s="169"/>
      <c r="HX313" s="169"/>
      <c r="HY313" s="169"/>
      <c r="HZ313" s="169"/>
      <c r="IA313" s="169"/>
      <c r="IB313" s="169"/>
      <c r="IC313" s="169"/>
      <c r="ID313" s="169"/>
      <c r="IE313" s="169"/>
      <c r="IF313" s="169"/>
      <c r="IG313" s="169"/>
      <c r="IH313" s="169"/>
      <c r="II313" s="169"/>
      <c r="IJ313" s="169"/>
      <c r="IK313" s="169"/>
      <c r="IL313" s="169"/>
      <c r="IM313" s="169"/>
      <c r="IN313" s="169"/>
      <c r="IO313" s="169"/>
      <c r="IP313" s="169"/>
      <c r="IQ313" s="169"/>
      <c r="IR313" s="169"/>
      <c r="IS313" s="169"/>
      <c r="IT313" s="169"/>
      <c r="IU313" s="169"/>
      <c r="IV313" s="169"/>
      <c r="IW313" s="169"/>
      <c r="IX313" s="169"/>
      <c r="IY313" s="169"/>
      <c r="IZ313" s="169"/>
      <c r="JA313" s="169"/>
      <c r="JB313" s="169"/>
      <c r="JC313" s="169"/>
      <c r="JD313" s="169"/>
      <c r="JE313" s="169"/>
      <c r="JF313" s="169"/>
      <c r="JG313" s="169"/>
      <c r="JH313" s="169"/>
      <c r="JI313" s="169"/>
      <c r="JJ313" s="169"/>
      <c r="JK313" s="169"/>
      <c r="JL313" s="169"/>
      <c r="JM313" s="169"/>
      <c r="JN313" s="169"/>
      <c r="JO313" s="169"/>
      <c r="JP313" s="169"/>
      <c r="JQ313" s="169"/>
      <c r="JR313" s="169"/>
      <c r="JS313" s="169"/>
      <c r="JT313" s="169"/>
      <c r="JU313" s="169"/>
      <c r="JV313" s="169"/>
      <c r="JW313" s="169"/>
      <c r="JX313" s="169"/>
      <c r="JY313" s="169"/>
      <c r="JZ313" s="169"/>
      <c r="KA313" s="169"/>
      <c r="KB313" s="169"/>
      <c r="KC313" s="169"/>
      <c r="KD313" s="169"/>
      <c r="KE313" s="169"/>
      <c r="KF313" s="169"/>
      <c r="KG313" s="169"/>
      <c r="KH313" s="169"/>
      <c r="KI313" s="169"/>
      <c r="KJ313" s="169"/>
      <c r="KK313" s="169"/>
      <c r="KL313" s="169"/>
      <c r="KM313" s="169"/>
      <c r="KN313" s="169"/>
      <c r="KO313" s="169"/>
      <c r="KP313" s="169"/>
      <c r="KQ313" s="169"/>
      <c r="KR313" s="169"/>
      <c r="KS313" s="169"/>
      <c r="KT313" s="169"/>
      <c r="KU313" s="169"/>
      <c r="KV313" s="169"/>
      <c r="KW313" s="169"/>
      <c r="KX313" s="169"/>
      <c r="KY313" s="169"/>
      <c r="KZ313" s="169"/>
      <c r="LA313" s="169"/>
      <c r="LB313" s="169"/>
      <c r="LC313" s="169"/>
      <c r="LD313" s="169"/>
      <c r="LE313" s="169"/>
      <c r="LF313" s="169"/>
      <c r="LG313" s="169"/>
      <c r="LH313" s="169"/>
      <c r="LI313" s="169"/>
      <c r="LJ313" s="169"/>
      <c r="LK313" s="169"/>
      <c r="LL313" s="169"/>
      <c r="LM313" s="169"/>
      <c r="LN313" s="169"/>
      <c r="LO313" s="169"/>
      <c r="LP313" s="169"/>
      <c r="LQ313" s="169"/>
      <c r="LR313" s="169"/>
      <c r="LS313" s="169"/>
      <c r="LT313" s="169"/>
      <c r="LU313" s="169"/>
      <c r="LV313" s="169"/>
      <c r="LW313" s="169"/>
      <c r="LX313" s="169"/>
      <c r="LY313" s="169"/>
      <c r="LZ313" s="169"/>
      <c r="MA313" s="169"/>
      <c r="MB313" s="169"/>
      <c r="MC313" s="169"/>
      <c r="MD313" s="169"/>
      <c r="ME313" s="169"/>
      <c r="MF313" s="169"/>
      <c r="MG313" s="169"/>
      <c r="MH313" s="169"/>
      <c r="MI313" s="169"/>
      <c r="MJ313" s="169"/>
      <c r="MK313" s="169"/>
      <c r="ML313" s="169"/>
      <c r="MM313" s="169"/>
    </row>
    <row r="314" spans="1:351" s="170" customFormat="1" ht="15" customHeight="1" outlineLevel="1" x14ac:dyDescent="0.25">
      <c r="A314" s="161"/>
      <c r="B314" s="162"/>
      <c r="C314" s="163"/>
      <c r="D314" s="163"/>
      <c r="E314" s="164"/>
      <c r="F314" s="174" t="s">
        <v>154</v>
      </c>
      <c r="G314" s="175" t="s">
        <v>39</v>
      </c>
      <c r="H314" s="167">
        <f>C306*0.8</f>
        <v>2.3199999999999998</v>
      </c>
      <c r="I314" s="168">
        <v>3</v>
      </c>
      <c r="J314" s="164">
        <f t="shared" si="50"/>
        <v>6.9599999999999991</v>
      </c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  <c r="HP314" s="169"/>
      <c r="HQ314" s="169"/>
      <c r="HR314" s="169"/>
      <c r="HS314" s="169"/>
      <c r="HT314" s="169"/>
      <c r="HU314" s="169"/>
      <c r="HV314" s="169"/>
      <c r="HW314" s="169"/>
      <c r="HX314" s="169"/>
      <c r="HY314" s="169"/>
      <c r="HZ314" s="169"/>
      <c r="IA314" s="169"/>
      <c r="IB314" s="169"/>
      <c r="IC314" s="169"/>
      <c r="ID314" s="169"/>
      <c r="IE314" s="169"/>
      <c r="IF314" s="169"/>
      <c r="IG314" s="169"/>
      <c r="IH314" s="169"/>
      <c r="II314" s="169"/>
      <c r="IJ314" s="169"/>
      <c r="IK314" s="169"/>
      <c r="IL314" s="169"/>
      <c r="IM314" s="169"/>
      <c r="IN314" s="169"/>
      <c r="IO314" s="169"/>
      <c r="IP314" s="169"/>
      <c r="IQ314" s="169"/>
      <c r="IR314" s="169"/>
      <c r="IS314" s="169"/>
      <c r="IT314" s="169"/>
      <c r="IU314" s="169"/>
      <c r="IV314" s="169"/>
      <c r="IW314" s="169"/>
      <c r="IX314" s="169"/>
      <c r="IY314" s="169"/>
      <c r="IZ314" s="169"/>
      <c r="JA314" s="169"/>
      <c r="JB314" s="169"/>
      <c r="JC314" s="169"/>
      <c r="JD314" s="169"/>
      <c r="JE314" s="169"/>
      <c r="JF314" s="169"/>
      <c r="JG314" s="169"/>
      <c r="JH314" s="169"/>
      <c r="JI314" s="169"/>
      <c r="JJ314" s="169"/>
      <c r="JK314" s="169"/>
      <c r="JL314" s="169"/>
      <c r="JM314" s="169"/>
      <c r="JN314" s="169"/>
      <c r="JO314" s="169"/>
      <c r="JP314" s="169"/>
      <c r="JQ314" s="169"/>
      <c r="JR314" s="169"/>
      <c r="JS314" s="169"/>
      <c r="JT314" s="169"/>
      <c r="JU314" s="169"/>
      <c r="JV314" s="169"/>
      <c r="JW314" s="169"/>
      <c r="JX314" s="169"/>
      <c r="JY314" s="169"/>
      <c r="JZ314" s="169"/>
      <c r="KA314" s="169"/>
      <c r="KB314" s="169"/>
      <c r="KC314" s="169"/>
      <c r="KD314" s="169"/>
      <c r="KE314" s="169"/>
      <c r="KF314" s="169"/>
      <c r="KG314" s="169"/>
      <c r="KH314" s="169"/>
      <c r="KI314" s="169"/>
      <c r="KJ314" s="169"/>
      <c r="KK314" s="169"/>
      <c r="KL314" s="169"/>
      <c r="KM314" s="169"/>
      <c r="KN314" s="169"/>
      <c r="KO314" s="169"/>
      <c r="KP314" s="169"/>
      <c r="KQ314" s="169"/>
      <c r="KR314" s="169"/>
      <c r="KS314" s="169"/>
      <c r="KT314" s="169"/>
      <c r="KU314" s="169"/>
      <c r="KV314" s="169"/>
      <c r="KW314" s="169"/>
      <c r="KX314" s="169"/>
      <c r="KY314" s="169"/>
      <c r="KZ314" s="169"/>
      <c r="LA314" s="169"/>
      <c r="LB314" s="169"/>
      <c r="LC314" s="169"/>
      <c r="LD314" s="169"/>
      <c r="LE314" s="169"/>
      <c r="LF314" s="169"/>
      <c r="LG314" s="169"/>
      <c r="LH314" s="169"/>
      <c r="LI314" s="169"/>
      <c r="LJ314" s="169"/>
      <c r="LK314" s="169"/>
      <c r="LL314" s="169"/>
      <c r="LM314" s="169"/>
      <c r="LN314" s="169"/>
      <c r="LO314" s="169"/>
      <c r="LP314" s="169"/>
      <c r="LQ314" s="169"/>
      <c r="LR314" s="169"/>
      <c r="LS314" s="169"/>
      <c r="LT314" s="169"/>
      <c r="LU314" s="169"/>
      <c r="LV314" s="169"/>
      <c r="LW314" s="169"/>
      <c r="LX314" s="169"/>
      <c r="LY314" s="169"/>
      <c r="LZ314" s="169"/>
      <c r="MA314" s="169"/>
      <c r="MB314" s="169"/>
      <c r="MC314" s="169"/>
      <c r="MD314" s="169"/>
      <c r="ME314" s="169"/>
      <c r="MF314" s="169"/>
      <c r="MG314" s="169"/>
      <c r="MH314" s="169"/>
      <c r="MI314" s="169"/>
      <c r="MJ314" s="169"/>
      <c r="MK314" s="169"/>
      <c r="ML314" s="169"/>
      <c r="MM314" s="169"/>
    </row>
    <row r="315" spans="1:351" s="170" customFormat="1" ht="15" customHeight="1" outlineLevel="1" x14ac:dyDescent="0.25">
      <c r="A315" s="161"/>
      <c r="B315" s="162"/>
      <c r="C315" s="163"/>
      <c r="D315" s="163"/>
      <c r="E315" s="164"/>
      <c r="F315" s="174" t="s">
        <v>155</v>
      </c>
      <c r="G315" s="175" t="s">
        <v>39</v>
      </c>
      <c r="H315" s="167">
        <f>C306*7</f>
        <v>20.3</v>
      </c>
      <c r="I315" s="168">
        <v>0.12</v>
      </c>
      <c r="J315" s="164">
        <f t="shared" si="50"/>
        <v>2.4359999999999999</v>
      </c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  <c r="HP315" s="169"/>
      <c r="HQ315" s="169"/>
      <c r="HR315" s="169"/>
      <c r="HS315" s="169"/>
      <c r="HT315" s="169"/>
      <c r="HU315" s="169"/>
      <c r="HV315" s="169"/>
      <c r="HW315" s="169"/>
      <c r="HX315" s="169"/>
      <c r="HY315" s="169"/>
      <c r="HZ315" s="169"/>
      <c r="IA315" s="169"/>
      <c r="IB315" s="169"/>
      <c r="IC315" s="169"/>
      <c r="ID315" s="169"/>
      <c r="IE315" s="169"/>
      <c r="IF315" s="169"/>
      <c r="IG315" s="169"/>
      <c r="IH315" s="169"/>
      <c r="II315" s="169"/>
      <c r="IJ315" s="169"/>
      <c r="IK315" s="169"/>
      <c r="IL315" s="169"/>
      <c r="IM315" s="169"/>
      <c r="IN315" s="169"/>
      <c r="IO315" s="169"/>
      <c r="IP315" s="169"/>
      <c r="IQ315" s="169"/>
      <c r="IR315" s="169"/>
      <c r="IS315" s="169"/>
      <c r="IT315" s="169"/>
      <c r="IU315" s="169"/>
      <c r="IV315" s="169"/>
      <c r="IW315" s="169"/>
      <c r="IX315" s="169"/>
      <c r="IY315" s="169"/>
      <c r="IZ315" s="169"/>
      <c r="JA315" s="169"/>
      <c r="JB315" s="169"/>
      <c r="JC315" s="169"/>
      <c r="JD315" s="169"/>
      <c r="JE315" s="169"/>
      <c r="JF315" s="169"/>
      <c r="JG315" s="169"/>
      <c r="JH315" s="169"/>
      <c r="JI315" s="169"/>
      <c r="JJ315" s="169"/>
      <c r="JK315" s="169"/>
      <c r="JL315" s="169"/>
      <c r="JM315" s="169"/>
      <c r="JN315" s="169"/>
      <c r="JO315" s="169"/>
      <c r="JP315" s="169"/>
      <c r="JQ315" s="169"/>
      <c r="JR315" s="169"/>
      <c r="JS315" s="169"/>
      <c r="JT315" s="169"/>
      <c r="JU315" s="169"/>
      <c r="JV315" s="169"/>
      <c r="JW315" s="169"/>
      <c r="JX315" s="169"/>
      <c r="JY315" s="169"/>
      <c r="JZ315" s="169"/>
      <c r="KA315" s="169"/>
      <c r="KB315" s="169"/>
      <c r="KC315" s="169"/>
      <c r="KD315" s="169"/>
      <c r="KE315" s="169"/>
      <c r="KF315" s="169"/>
      <c r="KG315" s="169"/>
      <c r="KH315" s="169"/>
      <c r="KI315" s="169"/>
      <c r="KJ315" s="169"/>
      <c r="KK315" s="169"/>
      <c r="KL315" s="169"/>
      <c r="KM315" s="169"/>
      <c r="KN315" s="169"/>
      <c r="KO315" s="169"/>
      <c r="KP315" s="169"/>
      <c r="KQ315" s="169"/>
      <c r="KR315" s="169"/>
      <c r="KS315" s="169"/>
      <c r="KT315" s="169"/>
      <c r="KU315" s="169"/>
      <c r="KV315" s="169"/>
      <c r="KW315" s="169"/>
      <c r="KX315" s="169"/>
      <c r="KY315" s="169"/>
      <c r="KZ315" s="169"/>
      <c r="LA315" s="169"/>
      <c r="LB315" s="169"/>
      <c r="LC315" s="169"/>
      <c r="LD315" s="169"/>
      <c r="LE315" s="169"/>
      <c r="LF315" s="169"/>
      <c r="LG315" s="169"/>
      <c r="LH315" s="169"/>
      <c r="LI315" s="169"/>
      <c r="LJ315" s="169"/>
      <c r="LK315" s="169"/>
      <c r="LL315" s="169"/>
      <c r="LM315" s="169"/>
      <c r="LN315" s="169"/>
      <c r="LO315" s="169"/>
      <c r="LP315" s="169"/>
      <c r="LQ315" s="169"/>
      <c r="LR315" s="169"/>
      <c r="LS315" s="169"/>
      <c r="LT315" s="169"/>
      <c r="LU315" s="169"/>
      <c r="LV315" s="169"/>
      <c r="LW315" s="169"/>
      <c r="LX315" s="169"/>
      <c r="LY315" s="169"/>
      <c r="LZ315" s="169"/>
      <c r="MA315" s="169"/>
      <c r="MB315" s="169"/>
      <c r="MC315" s="169"/>
      <c r="MD315" s="169"/>
      <c r="ME315" s="169"/>
      <c r="MF315" s="169"/>
      <c r="MG315" s="169"/>
      <c r="MH315" s="169"/>
      <c r="MI315" s="169"/>
      <c r="MJ315" s="169"/>
      <c r="MK315" s="169"/>
      <c r="ML315" s="169"/>
      <c r="MM315" s="169"/>
    </row>
    <row r="316" spans="1:351" s="170" customFormat="1" ht="15" customHeight="1" outlineLevel="1" x14ac:dyDescent="0.25">
      <c r="A316" s="161"/>
      <c r="B316" s="162"/>
      <c r="C316" s="163"/>
      <c r="D316" s="163"/>
      <c r="E316" s="164"/>
      <c r="F316" s="174" t="s">
        <v>156</v>
      </c>
      <c r="G316" s="175" t="s">
        <v>39</v>
      </c>
      <c r="H316" s="167">
        <f>C306*0.8</f>
        <v>2.3199999999999998</v>
      </c>
      <c r="I316" s="168">
        <v>1.77</v>
      </c>
      <c r="J316" s="164">
        <f t="shared" si="50"/>
        <v>4.1063999999999998</v>
      </c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  <c r="HP316" s="169"/>
      <c r="HQ316" s="169"/>
      <c r="HR316" s="169"/>
      <c r="HS316" s="169"/>
      <c r="HT316" s="169"/>
      <c r="HU316" s="169"/>
      <c r="HV316" s="169"/>
      <c r="HW316" s="169"/>
      <c r="HX316" s="169"/>
      <c r="HY316" s="169"/>
      <c r="HZ316" s="169"/>
      <c r="IA316" s="169"/>
      <c r="IB316" s="169"/>
      <c r="IC316" s="169"/>
      <c r="ID316" s="169"/>
      <c r="IE316" s="169"/>
      <c r="IF316" s="169"/>
      <c r="IG316" s="169"/>
      <c r="IH316" s="169"/>
      <c r="II316" s="169"/>
      <c r="IJ316" s="169"/>
      <c r="IK316" s="169"/>
      <c r="IL316" s="169"/>
      <c r="IM316" s="169"/>
      <c r="IN316" s="169"/>
      <c r="IO316" s="169"/>
      <c r="IP316" s="169"/>
      <c r="IQ316" s="169"/>
      <c r="IR316" s="169"/>
      <c r="IS316" s="169"/>
      <c r="IT316" s="169"/>
      <c r="IU316" s="169"/>
      <c r="IV316" s="169"/>
      <c r="IW316" s="169"/>
      <c r="IX316" s="169"/>
      <c r="IY316" s="169"/>
      <c r="IZ316" s="169"/>
      <c r="JA316" s="169"/>
      <c r="JB316" s="169"/>
      <c r="JC316" s="169"/>
      <c r="JD316" s="169"/>
      <c r="JE316" s="169"/>
      <c r="JF316" s="169"/>
      <c r="JG316" s="169"/>
      <c r="JH316" s="169"/>
      <c r="JI316" s="169"/>
      <c r="JJ316" s="169"/>
      <c r="JK316" s="169"/>
      <c r="JL316" s="169"/>
      <c r="JM316" s="169"/>
      <c r="JN316" s="169"/>
      <c r="JO316" s="169"/>
      <c r="JP316" s="169"/>
      <c r="JQ316" s="169"/>
      <c r="JR316" s="169"/>
      <c r="JS316" s="169"/>
      <c r="JT316" s="169"/>
      <c r="JU316" s="169"/>
      <c r="JV316" s="169"/>
      <c r="JW316" s="169"/>
      <c r="JX316" s="169"/>
      <c r="JY316" s="169"/>
      <c r="JZ316" s="169"/>
      <c r="KA316" s="169"/>
      <c r="KB316" s="169"/>
      <c r="KC316" s="169"/>
      <c r="KD316" s="169"/>
      <c r="KE316" s="169"/>
      <c r="KF316" s="169"/>
      <c r="KG316" s="169"/>
      <c r="KH316" s="169"/>
      <c r="KI316" s="169"/>
      <c r="KJ316" s="169"/>
      <c r="KK316" s="169"/>
      <c r="KL316" s="169"/>
      <c r="KM316" s="169"/>
      <c r="KN316" s="169"/>
      <c r="KO316" s="169"/>
      <c r="KP316" s="169"/>
      <c r="KQ316" s="169"/>
      <c r="KR316" s="169"/>
      <c r="KS316" s="169"/>
      <c r="KT316" s="169"/>
      <c r="KU316" s="169"/>
      <c r="KV316" s="169"/>
      <c r="KW316" s="169"/>
      <c r="KX316" s="169"/>
      <c r="KY316" s="169"/>
      <c r="KZ316" s="169"/>
      <c r="LA316" s="169"/>
      <c r="LB316" s="169"/>
      <c r="LC316" s="169"/>
      <c r="LD316" s="169"/>
      <c r="LE316" s="169"/>
      <c r="LF316" s="169"/>
      <c r="LG316" s="169"/>
      <c r="LH316" s="169"/>
      <c r="LI316" s="169"/>
      <c r="LJ316" s="169"/>
      <c r="LK316" s="169"/>
      <c r="LL316" s="169"/>
      <c r="LM316" s="169"/>
      <c r="LN316" s="169"/>
      <c r="LO316" s="169"/>
      <c r="LP316" s="169"/>
      <c r="LQ316" s="169"/>
      <c r="LR316" s="169"/>
      <c r="LS316" s="169"/>
      <c r="LT316" s="169"/>
      <c r="LU316" s="169"/>
      <c r="LV316" s="169"/>
      <c r="LW316" s="169"/>
      <c r="LX316" s="169"/>
      <c r="LY316" s="169"/>
      <c r="LZ316" s="169"/>
      <c r="MA316" s="169"/>
      <c r="MB316" s="169"/>
      <c r="MC316" s="169"/>
      <c r="MD316" s="169"/>
      <c r="ME316" s="169"/>
      <c r="MF316" s="169"/>
      <c r="MG316" s="169"/>
      <c r="MH316" s="169"/>
      <c r="MI316" s="169"/>
      <c r="MJ316" s="169"/>
      <c r="MK316" s="169"/>
      <c r="ML316" s="169"/>
      <c r="MM316" s="169"/>
    </row>
    <row r="317" spans="1:351" s="181" customFormat="1" x14ac:dyDescent="0.25">
      <c r="A317" s="176"/>
      <c r="B317" s="177"/>
      <c r="C317" s="178"/>
      <c r="D317" s="168"/>
      <c r="E317" s="179"/>
      <c r="F317" s="180" t="s">
        <v>157</v>
      </c>
      <c r="G317" s="177" t="s">
        <v>10</v>
      </c>
      <c r="H317" s="178">
        <f>C306*40</f>
        <v>116</v>
      </c>
      <c r="I317" s="168">
        <v>0.19</v>
      </c>
      <c r="J317" s="179">
        <f t="shared" si="50"/>
        <v>22.04</v>
      </c>
    </row>
    <row r="318" spans="1:351" s="170" customFormat="1" ht="15" customHeight="1" outlineLevel="1" x14ac:dyDescent="0.25">
      <c r="A318" s="161"/>
      <c r="B318" s="162"/>
      <c r="C318" s="163"/>
      <c r="D318" s="163"/>
      <c r="E318" s="164"/>
      <c r="F318" s="174" t="s">
        <v>158</v>
      </c>
      <c r="G318" s="175" t="s">
        <v>39</v>
      </c>
      <c r="H318" s="167">
        <f>C306*7</f>
        <v>20.3</v>
      </c>
      <c r="I318" s="168">
        <v>0.27</v>
      </c>
      <c r="J318" s="164">
        <f t="shared" si="50"/>
        <v>5.4810000000000008</v>
      </c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  <c r="HP318" s="169"/>
      <c r="HQ318" s="169"/>
      <c r="HR318" s="169"/>
      <c r="HS318" s="169"/>
      <c r="HT318" s="169"/>
      <c r="HU318" s="169"/>
      <c r="HV318" s="169"/>
      <c r="HW318" s="169"/>
      <c r="HX318" s="169"/>
      <c r="HY318" s="169"/>
      <c r="HZ318" s="169"/>
      <c r="IA318" s="169"/>
      <c r="IB318" s="169"/>
      <c r="IC318" s="169"/>
      <c r="ID318" s="169"/>
      <c r="IE318" s="169"/>
      <c r="IF318" s="169"/>
      <c r="IG318" s="169"/>
      <c r="IH318" s="169"/>
      <c r="II318" s="169"/>
      <c r="IJ318" s="169"/>
      <c r="IK318" s="169"/>
      <c r="IL318" s="169"/>
      <c r="IM318" s="169"/>
      <c r="IN318" s="169"/>
      <c r="IO318" s="169"/>
      <c r="IP318" s="169"/>
      <c r="IQ318" s="169"/>
      <c r="IR318" s="169"/>
      <c r="IS318" s="169"/>
      <c r="IT318" s="169"/>
      <c r="IU318" s="169"/>
      <c r="IV318" s="169"/>
      <c r="IW318" s="169"/>
      <c r="IX318" s="169"/>
      <c r="IY318" s="169"/>
      <c r="IZ318" s="169"/>
      <c r="JA318" s="169"/>
      <c r="JB318" s="169"/>
      <c r="JC318" s="169"/>
      <c r="JD318" s="169"/>
      <c r="JE318" s="169"/>
      <c r="JF318" s="169"/>
      <c r="JG318" s="169"/>
      <c r="JH318" s="169"/>
      <c r="JI318" s="169"/>
      <c r="JJ318" s="169"/>
      <c r="JK318" s="169"/>
      <c r="JL318" s="169"/>
      <c r="JM318" s="169"/>
      <c r="JN318" s="169"/>
      <c r="JO318" s="169"/>
      <c r="JP318" s="169"/>
      <c r="JQ318" s="169"/>
      <c r="JR318" s="169"/>
      <c r="JS318" s="169"/>
      <c r="JT318" s="169"/>
      <c r="JU318" s="169"/>
      <c r="JV318" s="169"/>
      <c r="JW318" s="169"/>
      <c r="JX318" s="169"/>
      <c r="JY318" s="169"/>
      <c r="JZ318" s="169"/>
      <c r="KA318" s="169"/>
      <c r="KB318" s="169"/>
      <c r="KC318" s="169"/>
      <c r="KD318" s="169"/>
      <c r="KE318" s="169"/>
      <c r="KF318" s="169"/>
      <c r="KG318" s="169"/>
      <c r="KH318" s="169"/>
      <c r="KI318" s="169"/>
      <c r="KJ318" s="169"/>
      <c r="KK318" s="169"/>
      <c r="KL318" s="169"/>
      <c r="KM318" s="169"/>
      <c r="KN318" s="169"/>
      <c r="KO318" s="169"/>
      <c r="KP318" s="169"/>
      <c r="KQ318" s="169"/>
      <c r="KR318" s="169"/>
      <c r="KS318" s="169"/>
      <c r="KT318" s="169"/>
      <c r="KU318" s="169"/>
      <c r="KV318" s="169"/>
      <c r="KW318" s="169"/>
      <c r="KX318" s="169"/>
      <c r="KY318" s="169"/>
      <c r="KZ318" s="169"/>
      <c r="LA318" s="169"/>
      <c r="LB318" s="169"/>
      <c r="LC318" s="169"/>
      <c r="LD318" s="169"/>
      <c r="LE318" s="169"/>
      <c r="LF318" s="169"/>
      <c r="LG318" s="169"/>
      <c r="LH318" s="169"/>
      <c r="LI318" s="169"/>
      <c r="LJ318" s="169"/>
      <c r="LK318" s="169"/>
      <c r="LL318" s="169"/>
      <c r="LM318" s="169"/>
      <c r="LN318" s="169"/>
      <c r="LO318" s="169"/>
      <c r="LP318" s="169"/>
      <c r="LQ318" s="169"/>
      <c r="LR318" s="169"/>
      <c r="LS318" s="169"/>
      <c r="LT318" s="169"/>
      <c r="LU318" s="169"/>
      <c r="LV318" s="169"/>
      <c r="LW318" s="169"/>
      <c r="LX318" s="169"/>
      <c r="LY318" s="169"/>
      <c r="LZ318" s="169"/>
      <c r="MA318" s="169"/>
      <c r="MB318" s="169"/>
      <c r="MC318" s="169"/>
      <c r="MD318" s="169"/>
      <c r="ME318" s="169"/>
      <c r="MF318" s="169"/>
      <c r="MG318" s="169"/>
      <c r="MH318" s="169"/>
      <c r="MI318" s="169"/>
      <c r="MJ318" s="169"/>
      <c r="MK318" s="169"/>
      <c r="ML318" s="169"/>
      <c r="MM318" s="169"/>
    </row>
    <row r="319" spans="1:351" s="181" customFormat="1" x14ac:dyDescent="0.25">
      <c r="A319" s="176"/>
      <c r="B319" s="177"/>
      <c r="C319" s="178"/>
      <c r="D319" s="168"/>
      <c r="E319" s="179"/>
      <c r="F319" s="180" t="s">
        <v>160</v>
      </c>
      <c r="G319" s="177" t="s">
        <v>110</v>
      </c>
      <c r="H319" s="182">
        <f>C306*0.5</f>
        <v>1.45</v>
      </c>
      <c r="I319" s="168">
        <v>24.68</v>
      </c>
      <c r="J319" s="179">
        <f t="shared" si="50"/>
        <v>35.786000000000001</v>
      </c>
    </row>
    <row r="320" spans="1:351" s="181" customFormat="1" x14ac:dyDescent="0.25">
      <c r="A320" s="176"/>
      <c r="B320" s="177"/>
      <c r="C320" s="178"/>
      <c r="D320" s="168"/>
      <c r="E320" s="179"/>
      <c r="F320" s="165" t="s">
        <v>161</v>
      </c>
      <c r="G320" s="177" t="s">
        <v>162</v>
      </c>
      <c r="H320" s="178">
        <f>C306*1</f>
        <v>2.9</v>
      </c>
      <c r="I320" s="168">
        <v>1.33</v>
      </c>
      <c r="J320" s="179">
        <f t="shared" si="50"/>
        <v>3.8570000000000002</v>
      </c>
    </row>
    <row r="321" spans="1:351" s="181" customFormat="1" x14ac:dyDescent="0.25">
      <c r="A321" s="176"/>
      <c r="B321" s="177"/>
      <c r="C321" s="178"/>
      <c r="D321" s="168"/>
      <c r="E321" s="179"/>
      <c r="F321" s="180" t="s">
        <v>163</v>
      </c>
      <c r="G321" s="177" t="s">
        <v>12</v>
      </c>
      <c r="H321" s="178">
        <f>C306*0.15</f>
        <v>0.435</v>
      </c>
      <c r="I321" s="168">
        <v>14</v>
      </c>
      <c r="J321" s="179">
        <f t="shared" si="50"/>
        <v>6.09</v>
      </c>
    </row>
    <row r="322" spans="1:351" s="170" customFormat="1" ht="28.5" outlineLevel="1" x14ac:dyDescent="0.25">
      <c r="A322" s="161" t="s">
        <v>210</v>
      </c>
      <c r="B322" s="162" t="s">
        <v>12</v>
      </c>
      <c r="C322" s="163">
        <v>3.5</v>
      </c>
      <c r="D322" s="163">
        <v>120</v>
      </c>
      <c r="E322" s="164">
        <f>C322*D322</f>
        <v>420</v>
      </c>
      <c r="F322" s="165" t="s">
        <v>146</v>
      </c>
      <c r="G322" s="166" t="s">
        <v>15</v>
      </c>
      <c r="H322" s="167">
        <f>C322*0.3</f>
        <v>1.05</v>
      </c>
      <c r="I322" s="168">
        <v>30.4</v>
      </c>
      <c r="J322" s="164">
        <f t="shared" si="49"/>
        <v>31.919999999999998</v>
      </c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  <c r="HP322" s="169"/>
      <c r="HQ322" s="169"/>
      <c r="HR322" s="169"/>
      <c r="HS322" s="169"/>
      <c r="HT322" s="169"/>
      <c r="HU322" s="169"/>
      <c r="HV322" s="169"/>
      <c r="HW322" s="169"/>
      <c r="HX322" s="169"/>
      <c r="HY322" s="169"/>
      <c r="HZ322" s="169"/>
      <c r="IA322" s="169"/>
      <c r="IB322" s="169"/>
      <c r="IC322" s="169"/>
      <c r="ID322" s="169"/>
      <c r="IE322" s="169"/>
      <c r="IF322" s="169"/>
      <c r="IG322" s="169"/>
      <c r="IH322" s="169"/>
      <c r="II322" s="169"/>
      <c r="IJ322" s="169"/>
      <c r="IK322" s="169"/>
      <c r="IL322" s="169"/>
      <c r="IM322" s="169"/>
      <c r="IN322" s="169"/>
      <c r="IO322" s="169"/>
      <c r="IP322" s="169"/>
      <c r="IQ322" s="169"/>
      <c r="IR322" s="169"/>
      <c r="IS322" s="169"/>
      <c r="IT322" s="169"/>
      <c r="IU322" s="169"/>
      <c r="IV322" s="169"/>
      <c r="IW322" s="169"/>
      <c r="IX322" s="169"/>
      <c r="IY322" s="169"/>
      <c r="IZ322" s="169"/>
      <c r="JA322" s="169"/>
      <c r="JB322" s="169"/>
      <c r="JC322" s="169"/>
      <c r="JD322" s="169"/>
      <c r="JE322" s="169"/>
      <c r="JF322" s="169"/>
      <c r="JG322" s="169"/>
      <c r="JH322" s="169"/>
      <c r="JI322" s="169"/>
      <c r="JJ322" s="169"/>
      <c r="JK322" s="169"/>
      <c r="JL322" s="169"/>
      <c r="JM322" s="169"/>
      <c r="JN322" s="169"/>
      <c r="JO322" s="169"/>
      <c r="JP322" s="169"/>
      <c r="JQ322" s="169"/>
      <c r="JR322" s="169"/>
      <c r="JS322" s="169"/>
      <c r="JT322" s="169"/>
      <c r="JU322" s="169"/>
      <c r="JV322" s="169"/>
      <c r="JW322" s="169"/>
      <c r="JX322" s="169"/>
      <c r="JY322" s="169"/>
      <c r="JZ322" s="169"/>
      <c r="KA322" s="169"/>
      <c r="KB322" s="169"/>
      <c r="KC322" s="169"/>
      <c r="KD322" s="169"/>
      <c r="KE322" s="169"/>
      <c r="KF322" s="169"/>
      <c r="KG322" s="169"/>
      <c r="KH322" s="169"/>
      <c r="KI322" s="169"/>
      <c r="KJ322" s="169"/>
      <c r="KK322" s="169"/>
      <c r="KL322" s="169"/>
      <c r="KM322" s="169"/>
      <c r="KN322" s="169"/>
      <c r="KO322" s="169"/>
      <c r="KP322" s="169"/>
      <c r="KQ322" s="169"/>
      <c r="KR322" s="169"/>
      <c r="KS322" s="169"/>
      <c r="KT322" s="169"/>
      <c r="KU322" s="169"/>
      <c r="KV322" s="169"/>
      <c r="KW322" s="169"/>
      <c r="KX322" s="169"/>
      <c r="KY322" s="169"/>
      <c r="KZ322" s="169"/>
      <c r="LA322" s="169"/>
      <c r="LB322" s="169"/>
      <c r="LC322" s="169"/>
      <c r="LD322" s="169"/>
      <c r="LE322" s="169"/>
      <c r="LF322" s="169"/>
      <c r="LG322" s="169"/>
      <c r="LH322" s="169"/>
      <c r="LI322" s="169"/>
      <c r="LJ322" s="169"/>
      <c r="LK322" s="169"/>
      <c r="LL322" s="169"/>
      <c r="LM322" s="169"/>
      <c r="LN322" s="169"/>
      <c r="LO322" s="169"/>
      <c r="LP322" s="169"/>
      <c r="LQ322" s="169"/>
      <c r="LR322" s="169"/>
      <c r="LS322" s="169"/>
      <c r="LT322" s="169"/>
      <c r="LU322" s="169"/>
      <c r="LV322" s="169"/>
      <c r="LW322" s="169"/>
      <c r="LX322" s="169"/>
      <c r="LY322" s="169"/>
      <c r="LZ322" s="169"/>
      <c r="MA322" s="169"/>
      <c r="MB322" s="169"/>
      <c r="MC322" s="169"/>
      <c r="MD322" s="169"/>
      <c r="ME322" s="169"/>
      <c r="MF322" s="169"/>
      <c r="MG322" s="169"/>
      <c r="MH322" s="169"/>
      <c r="MI322" s="169"/>
      <c r="MJ322" s="169"/>
      <c r="MK322" s="169"/>
      <c r="ML322" s="169"/>
      <c r="MM322" s="169"/>
    </row>
    <row r="323" spans="1:351" s="170" customFormat="1" ht="24.75" customHeight="1" outlineLevel="1" x14ac:dyDescent="0.25">
      <c r="A323" s="171"/>
      <c r="B323" s="172"/>
      <c r="C323" s="172"/>
      <c r="D323" s="172"/>
      <c r="E323" s="173"/>
      <c r="F323" s="174" t="s">
        <v>147</v>
      </c>
      <c r="G323" s="175" t="s">
        <v>12</v>
      </c>
      <c r="H323" s="167">
        <f>C322*0.6</f>
        <v>2.1</v>
      </c>
      <c r="I323" s="168">
        <v>11.64</v>
      </c>
      <c r="J323" s="164">
        <f>H323*I323</f>
        <v>24.444000000000003</v>
      </c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  <c r="HP323" s="169"/>
      <c r="HQ323" s="169"/>
      <c r="HR323" s="169"/>
      <c r="HS323" s="169"/>
      <c r="HT323" s="169"/>
      <c r="HU323" s="169"/>
      <c r="HV323" s="169"/>
      <c r="HW323" s="169"/>
      <c r="HX323" s="169"/>
      <c r="HY323" s="169"/>
      <c r="HZ323" s="169"/>
      <c r="IA323" s="169"/>
      <c r="IB323" s="169"/>
      <c r="IC323" s="169"/>
      <c r="ID323" s="169"/>
      <c r="IE323" s="169"/>
      <c r="IF323" s="169"/>
      <c r="IG323" s="169"/>
      <c r="IH323" s="169"/>
      <c r="II323" s="169"/>
      <c r="IJ323" s="169"/>
      <c r="IK323" s="169"/>
      <c r="IL323" s="169"/>
      <c r="IM323" s="169"/>
      <c r="IN323" s="169"/>
      <c r="IO323" s="169"/>
      <c r="IP323" s="169"/>
      <c r="IQ323" s="169"/>
      <c r="IR323" s="169"/>
      <c r="IS323" s="169"/>
      <c r="IT323" s="169"/>
      <c r="IU323" s="169"/>
      <c r="IV323" s="169"/>
      <c r="IW323" s="169"/>
      <c r="IX323" s="169"/>
      <c r="IY323" s="169"/>
      <c r="IZ323" s="169"/>
      <c r="JA323" s="169"/>
      <c r="JB323" s="169"/>
      <c r="JC323" s="169"/>
      <c r="JD323" s="169"/>
      <c r="JE323" s="169"/>
      <c r="JF323" s="169"/>
      <c r="JG323" s="169"/>
      <c r="JH323" s="169"/>
      <c r="JI323" s="169"/>
      <c r="JJ323" s="169"/>
      <c r="JK323" s="169"/>
      <c r="JL323" s="169"/>
      <c r="JM323" s="169"/>
      <c r="JN323" s="169"/>
      <c r="JO323" s="169"/>
      <c r="JP323" s="169"/>
      <c r="JQ323" s="169"/>
      <c r="JR323" s="169"/>
      <c r="JS323" s="169"/>
      <c r="JT323" s="169"/>
      <c r="JU323" s="169"/>
      <c r="JV323" s="169"/>
      <c r="JW323" s="169"/>
      <c r="JX323" s="169"/>
      <c r="JY323" s="169"/>
      <c r="JZ323" s="169"/>
      <c r="KA323" s="169"/>
      <c r="KB323" s="169"/>
      <c r="KC323" s="169"/>
      <c r="KD323" s="169"/>
      <c r="KE323" s="169"/>
      <c r="KF323" s="169"/>
      <c r="KG323" s="169"/>
      <c r="KH323" s="169"/>
      <c r="KI323" s="169"/>
      <c r="KJ323" s="169"/>
      <c r="KK323" s="169"/>
      <c r="KL323" s="169"/>
      <c r="KM323" s="169"/>
      <c r="KN323" s="169"/>
      <c r="KO323" s="169"/>
      <c r="KP323" s="169"/>
      <c r="KQ323" s="169"/>
      <c r="KR323" s="169"/>
      <c r="KS323" s="169"/>
      <c r="KT323" s="169"/>
      <c r="KU323" s="169"/>
      <c r="KV323" s="169"/>
      <c r="KW323" s="169"/>
      <c r="KX323" s="169"/>
      <c r="KY323" s="169"/>
      <c r="KZ323" s="169"/>
      <c r="LA323" s="169"/>
      <c r="LB323" s="169"/>
      <c r="LC323" s="169"/>
      <c r="LD323" s="169"/>
      <c r="LE323" s="169"/>
      <c r="LF323" s="169"/>
      <c r="LG323" s="169"/>
      <c r="LH323" s="169"/>
      <c r="LI323" s="169"/>
      <c r="LJ323" s="169"/>
      <c r="LK323" s="169"/>
      <c r="LL323" s="169"/>
      <c r="LM323" s="169"/>
      <c r="LN323" s="169"/>
      <c r="LO323" s="169"/>
      <c r="LP323" s="169"/>
      <c r="LQ323" s="169"/>
      <c r="LR323" s="169"/>
      <c r="LS323" s="169"/>
      <c r="LT323" s="169"/>
      <c r="LU323" s="169"/>
      <c r="LV323" s="169"/>
      <c r="LW323" s="169"/>
      <c r="LX323" s="169"/>
      <c r="LY323" s="169"/>
      <c r="LZ323" s="169"/>
      <c r="MA323" s="169"/>
      <c r="MB323" s="169"/>
      <c r="MC323" s="169"/>
      <c r="MD323" s="169"/>
      <c r="ME323" s="169"/>
      <c r="MF323" s="169"/>
      <c r="MG323" s="169"/>
      <c r="MH323" s="169"/>
      <c r="MI323" s="169"/>
      <c r="MJ323" s="169"/>
      <c r="MK323" s="169"/>
      <c r="ML323" s="169"/>
      <c r="MM323" s="169"/>
    </row>
    <row r="324" spans="1:351" s="170" customFormat="1" ht="15" customHeight="1" outlineLevel="1" x14ac:dyDescent="0.25">
      <c r="A324" s="161"/>
      <c r="B324" s="162"/>
      <c r="C324" s="163"/>
      <c r="D324" s="163"/>
      <c r="E324" s="164"/>
      <c r="F324" s="174" t="s">
        <v>148</v>
      </c>
      <c r="G324" s="175" t="s">
        <v>12</v>
      </c>
      <c r="H324" s="167">
        <f>C322*0.9</f>
        <v>3.15</v>
      </c>
      <c r="I324" s="168">
        <v>18.04</v>
      </c>
      <c r="J324" s="164">
        <f>H324*I324</f>
        <v>56.825999999999993</v>
      </c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  <c r="HP324" s="169"/>
      <c r="HQ324" s="169"/>
      <c r="HR324" s="169"/>
      <c r="HS324" s="169"/>
      <c r="HT324" s="169"/>
      <c r="HU324" s="169"/>
      <c r="HV324" s="169"/>
      <c r="HW324" s="169"/>
      <c r="HX324" s="169"/>
      <c r="HY324" s="169"/>
      <c r="HZ324" s="169"/>
      <c r="IA324" s="169"/>
      <c r="IB324" s="169"/>
      <c r="IC324" s="169"/>
      <c r="ID324" s="169"/>
      <c r="IE324" s="169"/>
      <c r="IF324" s="169"/>
      <c r="IG324" s="169"/>
      <c r="IH324" s="169"/>
      <c r="II324" s="169"/>
      <c r="IJ324" s="169"/>
      <c r="IK324" s="169"/>
      <c r="IL324" s="169"/>
      <c r="IM324" s="169"/>
      <c r="IN324" s="169"/>
      <c r="IO324" s="169"/>
      <c r="IP324" s="169"/>
      <c r="IQ324" s="169"/>
      <c r="IR324" s="169"/>
      <c r="IS324" s="169"/>
      <c r="IT324" s="169"/>
      <c r="IU324" s="169"/>
      <c r="IV324" s="169"/>
      <c r="IW324" s="169"/>
      <c r="IX324" s="169"/>
      <c r="IY324" s="169"/>
      <c r="IZ324" s="169"/>
      <c r="JA324" s="169"/>
      <c r="JB324" s="169"/>
      <c r="JC324" s="169"/>
      <c r="JD324" s="169"/>
      <c r="JE324" s="169"/>
      <c r="JF324" s="169"/>
      <c r="JG324" s="169"/>
      <c r="JH324" s="169"/>
      <c r="JI324" s="169"/>
      <c r="JJ324" s="169"/>
      <c r="JK324" s="169"/>
      <c r="JL324" s="169"/>
      <c r="JM324" s="169"/>
      <c r="JN324" s="169"/>
      <c r="JO324" s="169"/>
      <c r="JP324" s="169"/>
      <c r="JQ324" s="169"/>
      <c r="JR324" s="169"/>
      <c r="JS324" s="169"/>
      <c r="JT324" s="169"/>
      <c r="JU324" s="169"/>
      <c r="JV324" s="169"/>
      <c r="JW324" s="169"/>
      <c r="JX324" s="169"/>
      <c r="JY324" s="169"/>
      <c r="JZ324" s="169"/>
      <c r="KA324" s="169"/>
      <c r="KB324" s="169"/>
      <c r="KC324" s="169"/>
      <c r="KD324" s="169"/>
      <c r="KE324" s="169"/>
      <c r="KF324" s="169"/>
      <c r="KG324" s="169"/>
      <c r="KH324" s="169"/>
      <c r="KI324" s="169"/>
      <c r="KJ324" s="169"/>
      <c r="KK324" s="169"/>
      <c r="KL324" s="169"/>
      <c r="KM324" s="169"/>
      <c r="KN324" s="169"/>
      <c r="KO324" s="169"/>
      <c r="KP324" s="169"/>
      <c r="KQ324" s="169"/>
      <c r="KR324" s="169"/>
      <c r="KS324" s="169"/>
      <c r="KT324" s="169"/>
      <c r="KU324" s="169"/>
      <c r="KV324" s="169"/>
      <c r="KW324" s="169"/>
      <c r="KX324" s="169"/>
      <c r="KY324" s="169"/>
      <c r="KZ324" s="169"/>
      <c r="LA324" s="169"/>
      <c r="LB324" s="169"/>
      <c r="LC324" s="169"/>
      <c r="LD324" s="169"/>
      <c r="LE324" s="169"/>
      <c r="LF324" s="169"/>
      <c r="LG324" s="169"/>
      <c r="LH324" s="169"/>
      <c r="LI324" s="169"/>
      <c r="LJ324" s="169"/>
      <c r="LK324" s="169"/>
      <c r="LL324" s="169"/>
      <c r="LM324" s="169"/>
      <c r="LN324" s="169"/>
      <c r="LO324" s="169"/>
      <c r="LP324" s="169"/>
      <c r="LQ324" s="169"/>
      <c r="LR324" s="169"/>
      <c r="LS324" s="169"/>
      <c r="LT324" s="169"/>
      <c r="LU324" s="169"/>
      <c r="LV324" s="169"/>
      <c r="LW324" s="169"/>
      <c r="LX324" s="169"/>
      <c r="LY324" s="169"/>
      <c r="LZ324" s="169"/>
      <c r="MA324" s="169"/>
      <c r="MB324" s="169"/>
      <c r="MC324" s="169"/>
      <c r="MD324" s="169"/>
      <c r="ME324" s="169"/>
      <c r="MF324" s="169"/>
      <c r="MG324" s="169"/>
      <c r="MH324" s="169"/>
      <c r="MI324" s="169"/>
      <c r="MJ324" s="169"/>
      <c r="MK324" s="169"/>
      <c r="ML324" s="169"/>
      <c r="MM324" s="169"/>
    </row>
    <row r="325" spans="1:351" s="170" customFormat="1" ht="15" customHeight="1" outlineLevel="1" x14ac:dyDescent="0.25">
      <c r="A325" s="161"/>
      <c r="B325" s="162"/>
      <c r="C325" s="163"/>
      <c r="D325" s="163"/>
      <c r="E325" s="164"/>
      <c r="F325" s="174" t="s">
        <v>149</v>
      </c>
      <c r="G325" s="175" t="s">
        <v>39</v>
      </c>
      <c r="H325" s="167">
        <f>C322*0.8</f>
        <v>2.8000000000000003</v>
      </c>
      <c r="I325" s="168">
        <v>3.3</v>
      </c>
      <c r="J325" s="164">
        <f t="shared" ref="J325:J337" si="51">H325*I325</f>
        <v>9.24</v>
      </c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  <c r="HP325" s="169"/>
      <c r="HQ325" s="169"/>
      <c r="HR325" s="169"/>
      <c r="HS325" s="169"/>
      <c r="HT325" s="169"/>
      <c r="HU325" s="169"/>
      <c r="HV325" s="169"/>
      <c r="HW325" s="169"/>
      <c r="HX325" s="169"/>
      <c r="HY325" s="169"/>
      <c r="HZ325" s="169"/>
      <c r="IA325" s="169"/>
      <c r="IB325" s="169"/>
      <c r="IC325" s="169"/>
      <c r="ID325" s="169"/>
      <c r="IE325" s="169"/>
      <c r="IF325" s="169"/>
      <c r="IG325" s="169"/>
      <c r="IH325" s="169"/>
      <c r="II325" s="169"/>
      <c r="IJ325" s="169"/>
      <c r="IK325" s="169"/>
      <c r="IL325" s="169"/>
      <c r="IM325" s="169"/>
      <c r="IN325" s="169"/>
      <c r="IO325" s="169"/>
      <c r="IP325" s="169"/>
      <c r="IQ325" s="169"/>
      <c r="IR325" s="169"/>
      <c r="IS325" s="169"/>
      <c r="IT325" s="169"/>
      <c r="IU325" s="169"/>
      <c r="IV325" s="169"/>
      <c r="IW325" s="169"/>
      <c r="IX325" s="169"/>
      <c r="IY325" s="169"/>
      <c r="IZ325" s="169"/>
      <c r="JA325" s="169"/>
      <c r="JB325" s="169"/>
      <c r="JC325" s="169"/>
      <c r="JD325" s="169"/>
      <c r="JE325" s="169"/>
      <c r="JF325" s="169"/>
      <c r="JG325" s="169"/>
      <c r="JH325" s="169"/>
      <c r="JI325" s="169"/>
      <c r="JJ325" s="169"/>
      <c r="JK325" s="169"/>
      <c r="JL325" s="169"/>
      <c r="JM325" s="169"/>
      <c r="JN325" s="169"/>
      <c r="JO325" s="169"/>
      <c r="JP325" s="169"/>
      <c r="JQ325" s="169"/>
      <c r="JR325" s="169"/>
      <c r="JS325" s="169"/>
      <c r="JT325" s="169"/>
      <c r="JU325" s="169"/>
      <c r="JV325" s="169"/>
      <c r="JW325" s="169"/>
      <c r="JX325" s="169"/>
      <c r="JY325" s="169"/>
      <c r="JZ325" s="169"/>
      <c r="KA325" s="169"/>
      <c r="KB325" s="169"/>
      <c r="KC325" s="169"/>
      <c r="KD325" s="169"/>
      <c r="KE325" s="169"/>
      <c r="KF325" s="169"/>
      <c r="KG325" s="169"/>
      <c r="KH325" s="169"/>
      <c r="KI325" s="169"/>
      <c r="KJ325" s="169"/>
      <c r="KK325" s="169"/>
      <c r="KL325" s="169"/>
      <c r="KM325" s="169"/>
      <c r="KN325" s="169"/>
      <c r="KO325" s="169"/>
      <c r="KP325" s="169"/>
      <c r="KQ325" s="169"/>
      <c r="KR325" s="169"/>
      <c r="KS325" s="169"/>
      <c r="KT325" s="169"/>
      <c r="KU325" s="169"/>
      <c r="KV325" s="169"/>
      <c r="KW325" s="169"/>
      <c r="KX325" s="169"/>
      <c r="KY325" s="169"/>
      <c r="KZ325" s="169"/>
      <c r="LA325" s="169"/>
      <c r="LB325" s="169"/>
      <c r="LC325" s="169"/>
      <c r="LD325" s="169"/>
      <c r="LE325" s="169"/>
      <c r="LF325" s="169"/>
      <c r="LG325" s="169"/>
      <c r="LH325" s="169"/>
      <c r="LI325" s="169"/>
      <c r="LJ325" s="169"/>
      <c r="LK325" s="169"/>
      <c r="LL325" s="169"/>
      <c r="LM325" s="169"/>
      <c r="LN325" s="169"/>
      <c r="LO325" s="169"/>
      <c r="LP325" s="169"/>
      <c r="LQ325" s="169"/>
      <c r="LR325" s="169"/>
      <c r="LS325" s="169"/>
      <c r="LT325" s="169"/>
      <c r="LU325" s="169"/>
      <c r="LV325" s="169"/>
      <c r="LW325" s="169"/>
      <c r="LX325" s="169"/>
      <c r="LY325" s="169"/>
      <c r="LZ325" s="169"/>
      <c r="MA325" s="169"/>
      <c r="MB325" s="169"/>
      <c r="MC325" s="169"/>
      <c r="MD325" s="169"/>
      <c r="ME325" s="169"/>
      <c r="MF325" s="169"/>
      <c r="MG325" s="169"/>
      <c r="MH325" s="169"/>
      <c r="MI325" s="169"/>
      <c r="MJ325" s="169"/>
      <c r="MK325" s="169"/>
      <c r="ML325" s="169"/>
      <c r="MM325" s="169"/>
    </row>
    <row r="326" spans="1:351" s="170" customFormat="1" ht="15" customHeight="1" outlineLevel="1" x14ac:dyDescent="0.25">
      <c r="A326" s="161"/>
      <c r="B326" s="162"/>
      <c r="C326" s="163"/>
      <c r="D326" s="163"/>
      <c r="E326" s="164"/>
      <c r="F326" s="174" t="s">
        <v>150</v>
      </c>
      <c r="G326" s="175" t="s">
        <v>39</v>
      </c>
      <c r="H326" s="167">
        <f>C322*0.8</f>
        <v>2.8000000000000003</v>
      </c>
      <c r="I326" s="168">
        <v>1.5</v>
      </c>
      <c r="J326" s="164">
        <f t="shared" si="51"/>
        <v>4.2</v>
      </c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  <c r="HP326" s="169"/>
      <c r="HQ326" s="169"/>
      <c r="HR326" s="169"/>
      <c r="HS326" s="169"/>
      <c r="HT326" s="169"/>
      <c r="HU326" s="169"/>
      <c r="HV326" s="169"/>
      <c r="HW326" s="169"/>
      <c r="HX326" s="169"/>
      <c r="HY326" s="169"/>
      <c r="HZ326" s="169"/>
      <c r="IA326" s="169"/>
      <c r="IB326" s="169"/>
      <c r="IC326" s="169"/>
      <c r="ID326" s="169"/>
      <c r="IE326" s="169"/>
      <c r="IF326" s="169"/>
      <c r="IG326" s="169"/>
      <c r="IH326" s="169"/>
      <c r="II326" s="169"/>
      <c r="IJ326" s="169"/>
      <c r="IK326" s="169"/>
      <c r="IL326" s="169"/>
      <c r="IM326" s="169"/>
      <c r="IN326" s="169"/>
      <c r="IO326" s="169"/>
      <c r="IP326" s="169"/>
      <c r="IQ326" s="169"/>
      <c r="IR326" s="169"/>
      <c r="IS326" s="169"/>
      <c r="IT326" s="169"/>
      <c r="IU326" s="169"/>
      <c r="IV326" s="169"/>
      <c r="IW326" s="169"/>
      <c r="IX326" s="169"/>
      <c r="IY326" s="169"/>
      <c r="IZ326" s="169"/>
      <c r="JA326" s="169"/>
      <c r="JB326" s="169"/>
      <c r="JC326" s="169"/>
      <c r="JD326" s="169"/>
      <c r="JE326" s="169"/>
      <c r="JF326" s="169"/>
      <c r="JG326" s="169"/>
      <c r="JH326" s="169"/>
      <c r="JI326" s="169"/>
      <c r="JJ326" s="169"/>
      <c r="JK326" s="169"/>
      <c r="JL326" s="169"/>
      <c r="JM326" s="169"/>
      <c r="JN326" s="169"/>
      <c r="JO326" s="169"/>
      <c r="JP326" s="169"/>
      <c r="JQ326" s="169"/>
      <c r="JR326" s="169"/>
      <c r="JS326" s="169"/>
      <c r="JT326" s="169"/>
      <c r="JU326" s="169"/>
      <c r="JV326" s="169"/>
      <c r="JW326" s="169"/>
      <c r="JX326" s="169"/>
      <c r="JY326" s="169"/>
      <c r="JZ326" s="169"/>
      <c r="KA326" s="169"/>
      <c r="KB326" s="169"/>
      <c r="KC326" s="169"/>
      <c r="KD326" s="169"/>
      <c r="KE326" s="169"/>
      <c r="KF326" s="169"/>
      <c r="KG326" s="169"/>
      <c r="KH326" s="169"/>
      <c r="KI326" s="169"/>
      <c r="KJ326" s="169"/>
      <c r="KK326" s="169"/>
      <c r="KL326" s="169"/>
      <c r="KM326" s="169"/>
      <c r="KN326" s="169"/>
      <c r="KO326" s="169"/>
      <c r="KP326" s="169"/>
      <c r="KQ326" s="169"/>
      <c r="KR326" s="169"/>
      <c r="KS326" s="169"/>
      <c r="KT326" s="169"/>
      <c r="KU326" s="169"/>
      <c r="KV326" s="169"/>
      <c r="KW326" s="169"/>
      <c r="KX326" s="169"/>
      <c r="KY326" s="169"/>
      <c r="KZ326" s="169"/>
      <c r="LA326" s="169"/>
      <c r="LB326" s="169"/>
      <c r="LC326" s="169"/>
      <c r="LD326" s="169"/>
      <c r="LE326" s="169"/>
      <c r="LF326" s="169"/>
      <c r="LG326" s="169"/>
      <c r="LH326" s="169"/>
      <c r="LI326" s="169"/>
      <c r="LJ326" s="169"/>
      <c r="LK326" s="169"/>
      <c r="LL326" s="169"/>
      <c r="LM326" s="169"/>
      <c r="LN326" s="169"/>
      <c r="LO326" s="169"/>
      <c r="LP326" s="169"/>
      <c r="LQ326" s="169"/>
      <c r="LR326" s="169"/>
      <c r="LS326" s="169"/>
      <c r="LT326" s="169"/>
      <c r="LU326" s="169"/>
      <c r="LV326" s="169"/>
      <c r="LW326" s="169"/>
      <c r="LX326" s="169"/>
      <c r="LY326" s="169"/>
      <c r="LZ326" s="169"/>
      <c r="MA326" s="169"/>
      <c r="MB326" s="169"/>
      <c r="MC326" s="169"/>
      <c r="MD326" s="169"/>
      <c r="ME326" s="169"/>
      <c r="MF326" s="169"/>
      <c r="MG326" s="169"/>
      <c r="MH326" s="169"/>
      <c r="MI326" s="169"/>
      <c r="MJ326" s="169"/>
      <c r="MK326" s="169"/>
      <c r="ML326" s="169"/>
      <c r="MM326" s="169"/>
    </row>
    <row r="327" spans="1:351" s="170" customFormat="1" ht="15" customHeight="1" outlineLevel="1" x14ac:dyDescent="0.25">
      <c r="A327" s="161"/>
      <c r="B327" s="162"/>
      <c r="C327" s="163"/>
      <c r="D327" s="163"/>
      <c r="E327" s="164"/>
      <c r="F327" s="174" t="s">
        <v>151</v>
      </c>
      <c r="G327" s="175" t="s">
        <v>39</v>
      </c>
      <c r="H327" s="167">
        <f>C322*0.8</f>
        <v>2.8000000000000003</v>
      </c>
      <c r="I327" s="168">
        <v>1.2</v>
      </c>
      <c r="J327" s="164">
        <f t="shared" si="51"/>
        <v>3.3600000000000003</v>
      </c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  <c r="HP327" s="169"/>
      <c r="HQ327" s="169"/>
      <c r="HR327" s="169"/>
      <c r="HS327" s="169"/>
      <c r="HT327" s="169"/>
      <c r="HU327" s="169"/>
      <c r="HV327" s="169"/>
      <c r="HW327" s="169"/>
      <c r="HX327" s="169"/>
      <c r="HY327" s="169"/>
      <c r="HZ327" s="169"/>
      <c r="IA327" s="169"/>
      <c r="IB327" s="169"/>
      <c r="IC327" s="169"/>
      <c r="ID327" s="169"/>
      <c r="IE327" s="169"/>
      <c r="IF327" s="169"/>
      <c r="IG327" s="169"/>
      <c r="IH327" s="169"/>
      <c r="II327" s="169"/>
      <c r="IJ327" s="169"/>
      <c r="IK327" s="169"/>
      <c r="IL327" s="169"/>
      <c r="IM327" s="169"/>
      <c r="IN327" s="169"/>
      <c r="IO327" s="169"/>
      <c r="IP327" s="169"/>
      <c r="IQ327" s="169"/>
      <c r="IR327" s="169"/>
      <c r="IS327" s="169"/>
      <c r="IT327" s="169"/>
      <c r="IU327" s="169"/>
      <c r="IV327" s="169"/>
      <c r="IW327" s="169"/>
      <c r="IX327" s="169"/>
      <c r="IY327" s="169"/>
      <c r="IZ327" s="169"/>
      <c r="JA327" s="169"/>
      <c r="JB327" s="169"/>
      <c r="JC327" s="169"/>
      <c r="JD327" s="169"/>
      <c r="JE327" s="169"/>
      <c r="JF327" s="169"/>
      <c r="JG327" s="169"/>
      <c r="JH327" s="169"/>
      <c r="JI327" s="169"/>
      <c r="JJ327" s="169"/>
      <c r="JK327" s="169"/>
      <c r="JL327" s="169"/>
      <c r="JM327" s="169"/>
      <c r="JN327" s="169"/>
      <c r="JO327" s="169"/>
      <c r="JP327" s="169"/>
      <c r="JQ327" s="169"/>
      <c r="JR327" s="169"/>
      <c r="JS327" s="169"/>
      <c r="JT327" s="169"/>
      <c r="JU327" s="169"/>
      <c r="JV327" s="169"/>
      <c r="JW327" s="169"/>
      <c r="JX327" s="169"/>
      <c r="JY327" s="169"/>
      <c r="JZ327" s="169"/>
      <c r="KA327" s="169"/>
      <c r="KB327" s="169"/>
      <c r="KC327" s="169"/>
      <c r="KD327" s="169"/>
      <c r="KE327" s="169"/>
      <c r="KF327" s="169"/>
      <c r="KG327" s="169"/>
      <c r="KH327" s="169"/>
      <c r="KI327" s="169"/>
      <c r="KJ327" s="169"/>
      <c r="KK327" s="169"/>
      <c r="KL327" s="169"/>
      <c r="KM327" s="169"/>
      <c r="KN327" s="169"/>
      <c r="KO327" s="169"/>
      <c r="KP327" s="169"/>
      <c r="KQ327" s="169"/>
      <c r="KR327" s="169"/>
      <c r="KS327" s="169"/>
      <c r="KT327" s="169"/>
      <c r="KU327" s="169"/>
      <c r="KV327" s="169"/>
      <c r="KW327" s="169"/>
      <c r="KX327" s="169"/>
      <c r="KY327" s="169"/>
      <c r="KZ327" s="169"/>
      <c r="LA327" s="169"/>
      <c r="LB327" s="169"/>
      <c r="LC327" s="169"/>
      <c r="LD327" s="169"/>
      <c r="LE327" s="169"/>
      <c r="LF327" s="169"/>
      <c r="LG327" s="169"/>
      <c r="LH327" s="169"/>
      <c r="LI327" s="169"/>
      <c r="LJ327" s="169"/>
      <c r="LK327" s="169"/>
      <c r="LL327" s="169"/>
      <c r="LM327" s="169"/>
      <c r="LN327" s="169"/>
      <c r="LO327" s="169"/>
      <c r="LP327" s="169"/>
      <c r="LQ327" s="169"/>
      <c r="LR327" s="169"/>
      <c r="LS327" s="169"/>
      <c r="LT327" s="169"/>
      <c r="LU327" s="169"/>
      <c r="LV327" s="169"/>
      <c r="LW327" s="169"/>
      <c r="LX327" s="169"/>
      <c r="LY327" s="169"/>
      <c r="LZ327" s="169"/>
      <c r="MA327" s="169"/>
      <c r="MB327" s="169"/>
      <c r="MC327" s="169"/>
      <c r="MD327" s="169"/>
      <c r="ME327" s="169"/>
      <c r="MF327" s="169"/>
      <c r="MG327" s="169"/>
      <c r="MH327" s="169"/>
      <c r="MI327" s="169"/>
      <c r="MJ327" s="169"/>
      <c r="MK327" s="169"/>
      <c r="ML327" s="169"/>
      <c r="MM327" s="169"/>
    </row>
    <row r="328" spans="1:351" s="170" customFormat="1" ht="15" customHeight="1" outlineLevel="1" x14ac:dyDescent="0.25">
      <c r="A328" s="161"/>
      <c r="B328" s="162"/>
      <c r="C328" s="163"/>
      <c r="D328" s="163"/>
      <c r="E328" s="164"/>
      <c r="F328" s="174" t="s">
        <v>152</v>
      </c>
      <c r="G328" s="175" t="s">
        <v>39</v>
      </c>
      <c r="H328" s="167">
        <f>C322*0.8</f>
        <v>2.8000000000000003</v>
      </c>
      <c r="I328" s="168">
        <v>1.05</v>
      </c>
      <c r="J328" s="164">
        <f t="shared" si="51"/>
        <v>2.9400000000000004</v>
      </c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  <c r="HP328" s="169"/>
      <c r="HQ328" s="169"/>
      <c r="HR328" s="169"/>
      <c r="HS328" s="169"/>
      <c r="HT328" s="169"/>
      <c r="HU328" s="169"/>
      <c r="HV328" s="169"/>
      <c r="HW328" s="169"/>
      <c r="HX328" s="169"/>
      <c r="HY328" s="169"/>
      <c r="HZ328" s="169"/>
      <c r="IA328" s="169"/>
      <c r="IB328" s="169"/>
      <c r="IC328" s="169"/>
      <c r="ID328" s="169"/>
      <c r="IE328" s="169"/>
      <c r="IF328" s="169"/>
      <c r="IG328" s="169"/>
      <c r="IH328" s="169"/>
      <c r="II328" s="169"/>
      <c r="IJ328" s="169"/>
      <c r="IK328" s="169"/>
      <c r="IL328" s="169"/>
      <c r="IM328" s="169"/>
      <c r="IN328" s="169"/>
      <c r="IO328" s="169"/>
      <c r="IP328" s="169"/>
      <c r="IQ328" s="169"/>
      <c r="IR328" s="169"/>
      <c r="IS328" s="169"/>
      <c r="IT328" s="169"/>
      <c r="IU328" s="169"/>
      <c r="IV328" s="169"/>
      <c r="IW328" s="169"/>
      <c r="IX328" s="169"/>
      <c r="IY328" s="169"/>
      <c r="IZ328" s="169"/>
      <c r="JA328" s="169"/>
      <c r="JB328" s="169"/>
      <c r="JC328" s="169"/>
      <c r="JD328" s="169"/>
      <c r="JE328" s="169"/>
      <c r="JF328" s="169"/>
      <c r="JG328" s="169"/>
      <c r="JH328" s="169"/>
      <c r="JI328" s="169"/>
      <c r="JJ328" s="169"/>
      <c r="JK328" s="169"/>
      <c r="JL328" s="169"/>
      <c r="JM328" s="169"/>
      <c r="JN328" s="169"/>
      <c r="JO328" s="169"/>
      <c r="JP328" s="169"/>
      <c r="JQ328" s="169"/>
      <c r="JR328" s="169"/>
      <c r="JS328" s="169"/>
      <c r="JT328" s="169"/>
      <c r="JU328" s="169"/>
      <c r="JV328" s="169"/>
      <c r="JW328" s="169"/>
      <c r="JX328" s="169"/>
      <c r="JY328" s="169"/>
      <c r="JZ328" s="169"/>
      <c r="KA328" s="169"/>
      <c r="KB328" s="169"/>
      <c r="KC328" s="169"/>
      <c r="KD328" s="169"/>
      <c r="KE328" s="169"/>
      <c r="KF328" s="169"/>
      <c r="KG328" s="169"/>
      <c r="KH328" s="169"/>
      <c r="KI328" s="169"/>
      <c r="KJ328" s="169"/>
      <c r="KK328" s="169"/>
      <c r="KL328" s="169"/>
      <c r="KM328" s="169"/>
      <c r="KN328" s="169"/>
      <c r="KO328" s="169"/>
      <c r="KP328" s="169"/>
      <c r="KQ328" s="169"/>
      <c r="KR328" s="169"/>
      <c r="KS328" s="169"/>
      <c r="KT328" s="169"/>
      <c r="KU328" s="169"/>
      <c r="KV328" s="169"/>
      <c r="KW328" s="169"/>
      <c r="KX328" s="169"/>
      <c r="KY328" s="169"/>
      <c r="KZ328" s="169"/>
      <c r="LA328" s="169"/>
      <c r="LB328" s="169"/>
      <c r="LC328" s="169"/>
      <c r="LD328" s="169"/>
      <c r="LE328" s="169"/>
      <c r="LF328" s="169"/>
      <c r="LG328" s="169"/>
      <c r="LH328" s="169"/>
      <c r="LI328" s="169"/>
      <c r="LJ328" s="169"/>
      <c r="LK328" s="169"/>
      <c r="LL328" s="169"/>
      <c r="LM328" s="169"/>
      <c r="LN328" s="169"/>
      <c r="LO328" s="169"/>
      <c r="LP328" s="169"/>
      <c r="LQ328" s="169"/>
      <c r="LR328" s="169"/>
      <c r="LS328" s="169"/>
      <c r="LT328" s="169"/>
      <c r="LU328" s="169"/>
      <c r="LV328" s="169"/>
      <c r="LW328" s="169"/>
      <c r="LX328" s="169"/>
      <c r="LY328" s="169"/>
      <c r="LZ328" s="169"/>
      <c r="MA328" s="169"/>
      <c r="MB328" s="169"/>
      <c r="MC328" s="169"/>
      <c r="MD328" s="169"/>
      <c r="ME328" s="169"/>
      <c r="MF328" s="169"/>
      <c r="MG328" s="169"/>
      <c r="MH328" s="169"/>
      <c r="MI328" s="169"/>
      <c r="MJ328" s="169"/>
      <c r="MK328" s="169"/>
      <c r="ML328" s="169"/>
      <c r="MM328" s="169"/>
    </row>
    <row r="329" spans="1:351" s="170" customFormat="1" ht="15" customHeight="1" outlineLevel="1" x14ac:dyDescent="0.25">
      <c r="A329" s="161"/>
      <c r="B329" s="162"/>
      <c r="C329" s="163"/>
      <c r="D329" s="163"/>
      <c r="E329" s="164"/>
      <c r="F329" s="174" t="s">
        <v>153</v>
      </c>
      <c r="G329" s="175" t="s">
        <v>39</v>
      </c>
      <c r="H329" s="167">
        <f>C322*0.2</f>
        <v>0.70000000000000007</v>
      </c>
      <c r="I329" s="168">
        <v>2.5499999999999998</v>
      </c>
      <c r="J329" s="164">
        <f t="shared" si="51"/>
        <v>1.7850000000000001</v>
      </c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  <c r="HP329" s="169"/>
      <c r="HQ329" s="169"/>
      <c r="HR329" s="169"/>
      <c r="HS329" s="169"/>
      <c r="HT329" s="169"/>
      <c r="HU329" s="169"/>
      <c r="HV329" s="169"/>
      <c r="HW329" s="169"/>
      <c r="HX329" s="169"/>
      <c r="HY329" s="169"/>
      <c r="HZ329" s="169"/>
      <c r="IA329" s="169"/>
      <c r="IB329" s="169"/>
      <c r="IC329" s="169"/>
      <c r="ID329" s="169"/>
      <c r="IE329" s="169"/>
      <c r="IF329" s="169"/>
      <c r="IG329" s="169"/>
      <c r="IH329" s="169"/>
      <c r="II329" s="169"/>
      <c r="IJ329" s="169"/>
      <c r="IK329" s="169"/>
      <c r="IL329" s="169"/>
      <c r="IM329" s="169"/>
      <c r="IN329" s="169"/>
      <c r="IO329" s="169"/>
      <c r="IP329" s="169"/>
      <c r="IQ329" s="169"/>
      <c r="IR329" s="169"/>
      <c r="IS329" s="169"/>
      <c r="IT329" s="169"/>
      <c r="IU329" s="169"/>
      <c r="IV329" s="169"/>
      <c r="IW329" s="169"/>
      <c r="IX329" s="169"/>
      <c r="IY329" s="169"/>
      <c r="IZ329" s="169"/>
      <c r="JA329" s="169"/>
      <c r="JB329" s="169"/>
      <c r="JC329" s="169"/>
      <c r="JD329" s="169"/>
      <c r="JE329" s="169"/>
      <c r="JF329" s="169"/>
      <c r="JG329" s="169"/>
      <c r="JH329" s="169"/>
      <c r="JI329" s="169"/>
      <c r="JJ329" s="169"/>
      <c r="JK329" s="169"/>
      <c r="JL329" s="169"/>
      <c r="JM329" s="169"/>
      <c r="JN329" s="169"/>
      <c r="JO329" s="169"/>
      <c r="JP329" s="169"/>
      <c r="JQ329" s="169"/>
      <c r="JR329" s="169"/>
      <c r="JS329" s="169"/>
      <c r="JT329" s="169"/>
      <c r="JU329" s="169"/>
      <c r="JV329" s="169"/>
      <c r="JW329" s="169"/>
      <c r="JX329" s="169"/>
      <c r="JY329" s="169"/>
      <c r="JZ329" s="169"/>
      <c r="KA329" s="169"/>
      <c r="KB329" s="169"/>
      <c r="KC329" s="169"/>
      <c r="KD329" s="169"/>
      <c r="KE329" s="169"/>
      <c r="KF329" s="169"/>
      <c r="KG329" s="169"/>
      <c r="KH329" s="169"/>
      <c r="KI329" s="169"/>
      <c r="KJ329" s="169"/>
      <c r="KK329" s="169"/>
      <c r="KL329" s="169"/>
      <c r="KM329" s="169"/>
      <c r="KN329" s="169"/>
      <c r="KO329" s="169"/>
      <c r="KP329" s="169"/>
      <c r="KQ329" s="169"/>
      <c r="KR329" s="169"/>
      <c r="KS329" s="169"/>
      <c r="KT329" s="169"/>
      <c r="KU329" s="169"/>
      <c r="KV329" s="169"/>
      <c r="KW329" s="169"/>
      <c r="KX329" s="169"/>
      <c r="KY329" s="169"/>
      <c r="KZ329" s="169"/>
      <c r="LA329" s="169"/>
      <c r="LB329" s="169"/>
      <c r="LC329" s="169"/>
      <c r="LD329" s="169"/>
      <c r="LE329" s="169"/>
      <c r="LF329" s="169"/>
      <c r="LG329" s="169"/>
      <c r="LH329" s="169"/>
      <c r="LI329" s="169"/>
      <c r="LJ329" s="169"/>
      <c r="LK329" s="169"/>
      <c r="LL329" s="169"/>
      <c r="LM329" s="169"/>
      <c r="LN329" s="169"/>
      <c r="LO329" s="169"/>
      <c r="LP329" s="169"/>
      <c r="LQ329" s="169"/>
      <c r="LR329" s="169"/>
      <c r="LS329" s="169"/>
      <c r="LT329" s="169"/>
      <c r="LU329" s="169"/>
      <c r="LV329" s="169"/>
      <c r="LW329" s="169"/>
      <c r="LX329" s="169"/>
      <c r="LY329" s="169"/>
      <c r="LZ329" s="169"/>
      <c r="MA329" s="169"/>
      <c r="MB329" s="169"/>
      <c r="MC329" s="169"/>
      <c r="MD329" s="169"/>
      <c r="ME329" s="169"/>
      <c r="MF329" s="169"/>
      <c r="MG329" s="169"/>
      <c r="MH329" s="169"/>
      <c r="MI329" s="169"/>
      <c r="MJ329" s="169"/>
      <c r="MK329" s="169"/>
      <c r="ML329" s="169"/>
      <c r="MM329" s="169"/>
    </row>
    <row r="330" spans="1:351" s="170" customFormat="1" ht="15" customHeight="1" outlineLevel="1" x14ac:dyDescent="0.25">
      <c r="A330" s="161"/>
      <c r="B330" s="162"/>
      <c r="C330" s="163"/>
      <c r="D330" s="163"/>
      <c r="E330" s="164"/>
      <c r="F330" s="174" t="s">
        <v>154</v>
      </c>
      <c r="G330" s="175" t="s">
        <v>39</v>
      </c>
      <c r="H330" s="167">
        <f>C322*0.8</f>
        <v>2.8000000000000003</v>
      </c>
      <c r="I330" s="168">
        <v>3</v>
      </c>
      <c r="J330" s="164">
        <f t="shared" si="51"/>
        <v>8.4</v>
      </c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  <c r="HP330" s="169"/>
      <c r="HQ330" s="169"/>
      <c r="HR330" s="169"/>
      <c r="HS330" s="169"/>
      <c r="HT330" s="169"/>
      <c r="HU330" s="169"/>
      <c r="HV330" s="169"/>
      <c r="HW330" s="169"/>
      <c r="HX330" s="169"/>
      <c r="HY330" s="169"/>
      <c r="HZ330" s="169"/>
      <c r="IA330" s="169"/>
      <c r="IB330" s="169"/>
      <c r="IC330" s="169"/>
      <c r="ID330" s="169"/>
      <c r="IE330" s="169"/>
      <c r="IF330" s="169"/>
      <c r="IG330" s="169"/>
      <c r="IH330" s="169"/>
      <c r="II330" s="169"/>
      <c r="IJ330" s="169"/>
      <c r="IK330" s="169"/>
      <c r="IL330" s="169"/>
      <c r="IM330" s="169"/>
      <c r="IN330" s="169"/>
      <c r="IO330" s="169"/>
      <c r="IP330" s="169"/>
      <c r="IQ330" s="169"/>
      <c r="IR330" s="169"/>
      <c r="IS330" s="169"/>
      <c r="IT330" s="169"/>
      <c r="IU330" s="169"/>
      <c r="IV330" s="169"/>
      <c r="IW330" s="169"/>
      <c r="IX330" s="169"/>
      <c r="IY330" s="169"/>
      <c r="IZ330" s="169"/>
      <c r="JA330" s="169"/>
      <c r="JB330" s="169"/>
      <c r="JC330" s="169"/>
      <c r="JD330" s="169"/>
      <c r="JE330" s="169"/>
      <c r="JF330" s="169"/>
      <c r="JG330" s="169"/>
      <c r="JH330" s="169"/>
      <c r="JI330" s="169"/>
      <c r="JJ330" s="169"/>
      <c r="JK330" s="169"/>
      <c r="JL330" s="169"/>
      <c r="JM330" s="169"/>
      <c r="JN330" s="169"/>
      <c r="JO330" s="169"/>
      <c r="JP330" s="169"/>
      <c r="JQ330" s="169"/>
      <c r="JR330" s="169"/>
      <c r="JS330" s="169"/>
      <c r="JT330" s="169"/>
      <c r="JU330" s="169"/>
      <c r="JV330" s="169"/>
      <c r="JW330" s="169"/>
      <c r="JX330" s="169"/>
      <c r="JY330" s="169"/>
      <c r="JZ330" s="169"/>
      <c r="KA330" s="169"/>
      <c r="KB330" s="169"/>
      <c r="KC330" s="169"/>
      <c r="KD330" s="169"/>
      <c r="KE330" s="169"/>
      <c r="KF330" s="169"/>
      <c r="KG330" s="169"/>
      <c r="KH330" s="169"/>
      <c r="KI330" s="169"/>
      <c r="KJ330" s="169"/>
      <c r="KK330" s="169"/>
      <c r="KL330" s="169"/>
      <c r="KM330" s="169"/>
      <c r="KN330" s="169"/>
      <c r="KO330" s="169"/>
      <c r="KP330" s="169"/>
      <c r="KQ330" s="169"/>
      <c r="KR330" s="169"/>
      <c r="KS330" s="169"/>
      <c r="KT330" s="169"/>
      <c r="KU330" s="169"/>
      <c r="KV330" s="169"/>
      <c r="KW330" s="169"/>
      <c r="KX330" s="169"/>
      <c r="KY330" s="169"/>
      <c r="KZ330" s="169"/>
      <c r="LA330" s="169"/>
      <c r="LB330" s="169"/>
      <c r="LC330" s="169"/>
      <c r="LD330" s="169"/>
      <c r="LE330" s="169"/>
      <c r="LF330" s="169"/>
      <c r="LG330" s="169"/>
      <c r="LH330" s="169"/>
      <c r="LI330" s="169"/>
      <c r="LJ330" s="169"/>
      <c r="LK330" s="169"/>
      <c r="LL330" s="169"/>
      <c r="LM330" s="169"/>
      <c r="LN330" s="169"/>
      <c r="LO330" s="169"/>
      <c r="LP330" s="169"/>
      <c r="LQ330" s="169"/>
      <c r="LR330" s="169"/>
      <c r="LS330" s="169"/>
      <c r="LT330" s="169"/>
      <c r="LU330" s="169"/>
      <c r="LV330" s="169"/>
      <c r="LW330" s="169"/>
      <c r="LX330" s="169"/>
      <c r="LY330" s="169"/>
      <c r="LZ330" s="169"/>
      <c r="MA330" s="169"/>
      <c r="MB330" s="169"/>
      <c r="MC330" s="169"/>
      <c r="MD330" s="169"/>
      <c r="ME330" s="169"/>
      <c r="MF330" s="169"/>
      <c r="MG330" s="169"/>
      <c r="MH330" s="169"/>
      <c r="MI330" s="169"/>
      <c r="MJ330" s="169"/>
      <c r="MK330" s="169"/>
      <c r="ML330" s="169"/>
      <c r="MM330" s="169"/>
    </row>
    <row r="331" spans="1:351" s="170" customFormat="1" ht="15" customHeight="1" outlineLevel="1" x14ac:dyDescent="0.25">
      <c r="A331" s="161"/>
      <c r="B331" s="162"/>
      <c r="C331" s="163"/>
      <c r="D331" s="163"/>
      <c r="E331" s="164"/>
      <c r="F331" s="174" t="s">
        <v>155</v>
      </c>
      <c r="G331" s="175" t="s">
        <v>39</v>
      </c>
      <c r="H331" s="167">
        <f>C322*7</f>
        <v>24.5</v>
      </c>
      <c r="I331" s="168">
        <v>0.12</v>
      </c>
      <c r="J331" s="164">
        <f t="shared" si="51"/>
        <v>2.94</v>
      </c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  <c r="HP331" s="169"/>
      <c r="HQ331" s="169"/>
      <c r="HR331" s="169"/>
      <c r="HS331" s="169"/>
      <c r="HT331" s="169"/>
      <c r="HU331" s="169"/>
      <c r="HV331" s="169"/>
      <c r="HW331" s="169"/>
      <c r="HX331" s="169"/>
      <c r="HY331" s="169"/>
      <c r="HZ331" s="169"/>
      <c r="IA331" s="169"/>
      <c r="IB331" s="169"/>
      <c r="IC331" s="169"/>
      <c r="ID331" s="169"/>
      <c r="IE331" s="169"/>
      <c r="IF331" s="169"/>
      <c r="IG331" s="169"/>
      <c r="IH331" s="169"/>
      <c r="II331" s="169"/>
      <c r="IJ331" s="169"/>
      <c r="IK331" s="169"/>
      <c r="IL331" s="169"/>
      <c r="IM331" s="169"/>
      <c r="IN331" s="169"/>
      <c r="IO331" s="169"/>
      <c r="IP331" s="169"/>
      <c r="IQ331" s="169"/>
      <c r="IR331" s="169"/>
      <c r="IS331" s="169"/>
      <c r="IT331" s="169"/>
      <c r="IU331" s="169"/>
      <c r="IV331" s="169"/>
      <c r="IW331" s="169"/>
      <c r="IX331" s="169"/>
      <c r="IY331" s="169"/>
      <c r="IZ331" s="169"/>
      <c r="JA331" s="169"/>
      <c r="JB331" s="169"/>
      <c r="JC331" s="169"/>
      <c r="JD331" s="169"/>
      <c r="JE331" s="169"/>
      <c r="JF331" s="169"/>
      <c r="JG331" s="169"/>
      <c r="JH331" s="169"/>
      <c r="JI331" s="169"/>
      <c r="JJ331" s="169"/>
      <c r="JK331" s="169"/>
      <c r="JL331" s="169"/>
      <c r="JM331" s="169"/>
      <c r="JN331" s="169"/>
      <c r="JO331" s="169"/>
      <c r="JP331" s="169"/>
      <c r="JQ331" s="169"/>
      <c r="JR331" s="169"/>
      <c r="JS331" s="169"/>
      <c r="JT331" s="169"/>
      <c r="JU331" s="169"/>
      <c r="JV331" s="169"/>
      <c r="JW331" s="169"/>
      <c r="JX331" s="169"/>
      <c r="JY331" s="169"/>
      <c r="JZ331" s="169"/>
      <c r="KA331" s="169"/>
      <c r="KB331" s="169"/>
      <c r="KC331" s="169"/>
      <c r="KD331" s="169"/>
      <c r="KE331" s="169"/>
      <c r="KF331" s="169"/>
      <c r="KG331" s="169"/>
      <c r="KH331" s="169"/>
      <c r="KI331" s="169"/>
      <c r="KJ331" s="169"/>
      <c r="KK331" s="169"/>
      <c r="KL331" s="169"/>
      <c r="KM331" s="169"/>
      <c r="KN331" s="169"/>
      <c r="KO331" s="169"/>
      <c r="KP331" s="169"/>
      <c r="KQ331" s="169"/>
      <c r="KR331" s="169"/>
      <c r="KS331" s="169"/>
      <c r="KT331" s="169"/>
      <c r="KU331" s="169"/>
      <c r="KV331" s="169"/>
      <c r="KW331" s="169"/>
      <c r="KX331" s="169"/>
      <c r="KY331" s="169"/>
      <c r="KZ331" s="169"/>
      <c r="LA331" s="169"/>
      <c r="LB331" s="169"/>
      <c r="LC331" s="169"/>
      <c r="LD331" s="169"/>
      <c r="LE331" s="169"/>
      <c r="LF331" s="169"/>
      <c r="LG331" s="169"/>
      <c r="LH331" s="169"/>
      <c r="LI331" s="169"/>
      <c r="LJ331" s="169"/>
      <c r="LK331" s="169"/>
      <c r="LL331" s="169"/>
      <c r="LM331" s="169"/>
      <c r="LN331" s="169"/>
      <c r="LO331" s="169"/>
      <c r="LP331" s="169"/>
      <c r="LQ331" s="169"/>
      <c r="LR331" s="169"/>
      <c r="LS331" s="169"/>
      <c r="LT331" s="169"/>
      <c r="LU331" s="169"/>
      <c r="LV331" s="169"/>
      <c r="LW331" s="169"/>
      <c r="LX331" s="169"/>
      <c r="LY331" s="169"/>
      <c r="LZ331" s="169"/>
      <c r="MA331" s="169"/>
      <c r="MB331" s="169"/>
      <c r="MC331" s="169"/>
      <c r="MD331" s="169"/>
      <c r="ME331" s="169"/>
      <c r="MF331" s="169"/>
      <c r="MG331" s="169"/>
      <c r="MH331" s="169"/>
      <c r="MI331" s="169"/>
      <c r="MJ331" s="169"/>
      <c r="MK331" s="169"/>
      <c r="ML331" s="169"/>
      <c r="MM331" s="169"/>
    </row>
    <row r="332" spans="1:351" s="170" customFormat="1" ht="15" customHeight="1" outlineLevel="1" x14ac:dyDescent="0.25">
      <c r="A332" s="161"/>
      <c r="B332" s="162"/>
      <c r="C332" s="163"/>
      <c r="D332" s="163"/>
      <c r="E332" s="164"/>
      <c r="F332" s="174" t="s">
        <v>156</v>
      </c>
      <c r="G332" s="175" t="s">
        <v>39</v>
      </c>
      <c r="H332" s="167">
        <f>C322*0.8</f>
        <v>2.8000000000000003</v>
      </c>
      <c r="I332" s="168">
        <v>1.77</v>
      </c>
      <c r="J332" s="164">
        <f t="shared" si="51"/>
        <v>4.9560000000000004</v>
      </c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  <c r="HP332" s="169"/>
      <c r="HQ332" s="169"/>
      <c r="HR332" s="169"/>
      <c r="HS332" s="169"/>
      <c r="HT332" s="169"/>
      <c r="HU332" s="169"/>
      <c r="HV332" s="169"/>
      <c r="HW332" s="169"/>
      <c r="HX332" s="169"/>
      <c r="HY332" s="169"/>
      <c r="HZ332" s="169"/>
      <c r="IA332" s="169"/>
      <c r="IB332" s="169"/>
      <c r="IC332" s="169"/>
      <c r="ID332" s="169"/>
      <c r="IE332" s="169"/>
      <c r="IF332" s="169"/>
      <c r="IG332" s="169"/>
      <c r="IH332" s="169"/>
      <c r="II332" s="169"/>
      <c r="IJ332" s="169"/>
      <c r="IK332" s="169"/>
      <c r="IL332" s="169"/>
      <c r="IM332" s="169"/>
      <c r="IN332" s="169"/>
      <c r="IO332" s="169"/>
      <c r="IP332" s="169"/>
      <c r="IQ332" s="169"/>
      <c r="IR332" s="169"/>
      <c r="IS332" s="169"/>
      <c r="IT332" s="169"/>
      <c r="IU332" s="169"/>
      <c r="IV332" s="169"/>
      <c r="IW332" s="169"/>
      <c r="IX332" s="169"/>
      <c r="IY332" s="169"/>
      <c r="IZ332" s="169"/>
      <c r="JA332" s="169"/>
      <c r="JB332" s="169"/>
      <c r="JC332" s="169"/>
      <c r="JD332" s="169"/>
      <c r="JE332" s="169"/>
      <c r="JF332" s="169"/>
      <c r="JG332" s="169"/>
      <c r="JH332" s="169"/>
      <c r="JI332" s="169"/>
      <c r="JJ332" s="169"/>
      <c r="JK332" s="169"/>
      <c r="JL332" s="169"/>
      <c r="JM332" s="169"/>
      <c r="JN332" s="169"/>
      <c r="JO332" s="169"/>
      <c r="JP332" s="169"/>
      <c r="JQ332" s="169"/>
      <c r="JR332" s="169"/>
      <c r="JS332" s="169"/>
      <c r="JT332" s="169"/>
      <c r="JU332" s="169"/>
      <c r="JV332" s="169"/>
      <c r="JW332" s="169"/>
      <c r="JX332" s="169"/>
      <c r="JY332" s="169"/>
      <c r="JZ332" s="169"/>
      <c r="KA332" s="169"/>
      <c r="KB332" s="169"/>
      <c r="KC332" s="169"/>
      <c r="KD332" s="169"/>
      <c r="KE332" s="169"/>
      <c r="KF332" s="169"/>
      <c r="KG332" s="169"/>
      <c r="KH332" s="169"/>
      <c r="KI332" s="169"/>
      <c r="KJ332" s="169"/>
      <c r="KK332" s="169"/>
      <c r="KL332" s="169"/>
      <c r="KM332" s="169"/>
      <c r="KN332" s="169"/>
      <c r="KO332" s="169"/>
      <c r="KP332" s="169"/>
      <c r="KQ332" s="169"/>
      <c r="KR332" s="169"/>
      <c r="KS332" s="169"/>
      <c r="KT332" s="169"/>
      <c r="KU332" s="169"/>
      <c r="KV332" s="169"/>
      <c r="KW332" s="169"/>
      <c r="KX332" s="169"/>
      <c r="KY332" s="169"/>
      <c r="KZ332" s="169"/>
      <c r="LA332" s="169"/>
      <c r="LB332" s="169"/>
      <c r="LC332" s="169"/>
      <c r="LD332" s="169"/>
      <c r="LE332" s="169"/>
      <c r="LF332" s="169"/>
      <c r="LG332" s="169"/>
      <c r="LH332" s="169"/>
      <c r="LI332" s="169"/>
      <c r="LJ332" s="169"/>
      <c r="LK332" s="169"/>
      <c r="LL332" s="169"/>
      <c r="LM332" s="169"/>
      <c r="LN332" s="169"/>
      <c r="LO332" s="169"/>
      <c r="LP332" s="169"/>
      <c r="LQ332" s="169"/>
      <c r="LR332" s="169"/>
      <c r="LS332" s="169"/>
      <c r="LT332" s="169"/>
      <c r="LU332" s="169"/>
      <c r="LV332" s="169"/>
      <c r="LW332" s="169"/>
      <c r="LX332" s="169"/>
      <c r="LY332" s="169"/>
      <c r="LZ332" s="169"/>
      <c r="MA332" s="169"/>
      <c r="MB332" s="169"/>
      <c r="MC332" s="169"/>
      <c r="MD332" s="169"/>
      <c r="ME332" s="169"/>
      <c r="MF332" s="169"/>
      <c r="MG332" s="169"/>
      <c r="MH332" s="169"/>
      <c r="MI332" s="169"/>
      <c r="MJ332" s="169"/>
      <c r="MK332" s="169"/>
      <c r="ML332" s="169"/>
      <c r="MM332" s="169"/>
    </row>
    <row r="333" spans="1:351" s="181" customFormat="1" x14ac:dyDescent="0.25">
      <c r="A333" s="176"/>
      <c r="B333" s="177"/>
      <c r="C333" s="178"/>
      <c r="D333" s="168"/>
      <c r="E333" s="179"/>
      <c r="F333" s="180" t="s">
        <v>157</v>
      </c>
      <c r="G333" s="177" t="s">
        <v>10</v>
      </c>
      <c r="H333" s="178">
        <f>C322*40</f>
        <v>140</v>
      </c>
      <c r="I333" s="168">
        <v>0.19</v>
      </c>
      <c r="J333" s="179">
        <f t="shared" si="51"/>
        <v>26.6</v>
      </c>
    </row>
    <row r="334" spans="1:351" s="170" customFormat="1" ht="15" customHeight="1" outlineLevel="1" x14ac:dyDescent="0.25">
      <c r="A334" s="161"/>
      <c r="B334" s="162"/>
      <c r="C334" s="163"/>
      <c r="D334" s="163"/>
      <c r="E334" s="164"/>
      <c r="F334" s="174" t="s">
        <v>158</v>
      </c>
      <c r="G334" s="175" t="s">
        <v>39</v>
      </c>
      <c r="H334" s="167">
        <f>C322*7</f>
        <v>24.5</v>
      </c>
      <c r="I334" s="168">
        <v>0.27</v>
      </c>
      <c r="J334" s="164">
        <f t="shared" si="51"/>
        <v>6.6150000000000002</v>
      </c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  <c r="HP334" s="169"/>
      <c r="HQ334" s="169"/>
      <c r="HR334" s="169"/>
      <c r="HS334" s="169"/>
      <c r="HT334" s="169"/>
      <c r="HU334" s="169"/>
      <c r="HV334" s="169"/>
      <c r="HW334" s="169"/>
      <c r="HX334" s="169"/>
      <c r="HY334" s="169"/>
      <c r="HZ334" s="169"/>
      <c r="IA334" s="169"/>
      <c r="IB334" s="169"/>
      <c r="IC334" s="169"/>
      <c r="ID334" s="169"/>
      <c r="IE334" s="169"/>
      <c r="IF334" s="169"/>
      <c r="IG334" s="169"/>
      <c r="IH334" s="169"/>
      <c r="II334" s="169"/>
      <c r="IJ334" s="169"/>
      <c r="IK334" s="169"/>
      <c r="IL334" s="169"/>
      <c r="IM334" s="169"/>
      <c r="IN334" s="169"/>
      <c r="IO334" s="169"/>
      <c r="IP334" s="169"/>
      <c r="IQ334" s="169"/>
      <c r="IR334" s="169"/>
      <c r="IS334" s="169"/>
      <c r="IT334" s="169"/>
      <c r="IU334" s="169"/>
      <c r="IV334" s="169"/>
      <c r="IW334" s="169"/>
      <c r="IX334" s="169"/>
      <c r="IY334" s="169"/>
      <c r="IZ334" s="169"/>
      <c r="JA334" s="169"/>
      <c r="JB334" s="169"/>
      <c r="JC334" s="169"/>
      <c r="JD334" s="169"/>
      <c r="JE334" s="169"/>
      <c r="JF334" s="169"/>
      <c r="JG334" s="169"/>
      <c r="JH334" s="169"/>
      <c r="JI334" s="169"/>
      <c r="JJ334" s="169"/>
      <c r="JK334" s="169"/>
      <c r="JL334" s="169"/>
      <c r="JM334" s="169"/>
      <c r="JN334" s="169"/>
      <c r="JO334" s="169"/>
      <c r="JP334" s="169"/>
      <c r="JQ334" s="169"/>
      <c r="JR334" s="169"/>
      <c r="JS334" s="169"/>
      <c r="JT334" s="169"/>
      <c r="JU334" s="169"/>
      <c r="JV334" s="169"/>
      <c r="JW334" s="169"/>
      <c r="JX334" s="169"/>
      <c r="JY334" s="169"/>
      <c r="JZ334" s="169"/>
      <c r="KA334" s="169"/>
      <c r="KB334" s="169"/>
      <c r="KC334" s="169"/>
      <c r="KD334" s="169"/>
      <c r="KE334" s="169"/>
      <c r="KF334" s="169"/>
      <c r="KG334" s="169"/>
      <c r="KH334" s="169"/>
      <c r="KI334" s="169"/>
      <c r="KJ334" s="169"/>
      <c r="KK334" s="169"/>
      <c r="KL334" s="169"/>
      <c r="KM334" s="169"/>
      <c r="KN334" s="169"/>
      <c r="KO334" s="169"/>
      <c r="KP334" s="169"/>
      <c r="KQ334" s="169"/>
      <c r="KR334" s="169"/>
      <c r="KS334" s="169"/>
      <c r="KT334" s="169"/>
      <c r="KU334" s="169"/>
      <c r="KV334" s="169"/>
      <c r="KW334" s="169"/>
      <c r="KX334" s="169"/>
      <c r="KY334" s="169"/>
      <c r="KZ334" s="169"/>
      <c r="LA334" s="169"/>
      <c r="LB334" s="169"/>
      <c r="LC334" s="169"/>
      <c r="LD334" s="169"/>
      <c r="LE334" s="169"/>
      <c r="LF334" s="169"/>
      <c r="LG334" s="169"/>
      <c r="LH334" s="169"/>
      <c r="LI334" s="169"/>
      <c r="LJ334" s="169"/>
      <c r="LK334" s="169"/>
      <c r="LL334" s="169"/>
      <c r="LM334" s="169"/>
      <c r="LN334" s="169"/>
      <c r="LO334" s="169"/>
      <c r="LP334" s="169"/>
      <c r="LQ334" s="169"/>
      <c r="LR334" s="169"/>
      <c r="LS334" s="169"/>
      <c r="LT334" s="169"/>
      <c r="LU334" s="169"/>
      <c r="LV334" s="169"/>
      <c r="LW334" s="169"/>
      <c r="LX334" s="169"/>
      <c r="LY334" s="169"/>
      <c r="LZ334" s="169"/>
      <c r="MA334" s="169"/>
      <c r="MB334" s="169"/>
      <c r="MC334" s="169"/>
      <c r="MD334" s="169"/>
      <c r="ME334" s="169"/>
      <c r="MF334" s="169"/>
      <c r="MG334" s="169"/>
      <c r="MH334" s="169"/>
      <c r="MI334" s="169"/>
      <c r="MJ334" s="169"/>
      <c r="MK334" s="169"/>
      <c r="ML334" s="169"/>
      <c r="MM334" s="169"/>
    </row>
    <row r="335" spans="1:351" s="181" customFormat="1" x14ac:dyDescent="0.25">
      <c r="A335" s="176"/>
      <c r="B335" s="177"/>
      <c r="C335" s="178"/>
      <c r="D335" s="168"/>
      <c r="E335" s="179"/>
      <c r="F335" s="180" t="s">
        <v>160</v>
      </c>
      <c r="G335" s="177" t="s">
        <v>110</v>
      </c>
      <c r="H335" s="182">
        <f>C322*0.5</f>
        <v>1.75</v>
      </c>
      <c r="I335" s="168">
        <v>24.68</v>
      </c>
      <c r="J335" s="179">
        <f t="shared" si="51"/>
        <v>43.19</v>
      </c>
    </row>
    <row r="336" spans="1:351" s="181" customFormat="1" x14ac:dyDescent="0.25">
      <c r="A336" s="176"/>
      <c r="B336" s="177"/>
      <c r="C336" s="178"/>
      <c r="D336" s="168"/>
      <c r="E336" s="179"/>
      <c r="F336" s="165" t="s">
        <v>161</v>
      </c>
      <c r="G336" s="177" t="s">
        <v>162</v>
      </c>
      <c r="H336" s="178">
        <f>C322*1</f>
        <v>3.5</v>
      </c>
      <c r="I336" s="168">
        <v>1.33</v>
      </c>
      <c r="J336" s="179">
        <f t="shared" si="51"/>
        <v>4.6550000000000002</v>
      </c>
    </row>
    <row r="337" spans="1:351" s="181" customFormat="1" x14ac:dyDescent="0.25">
      <c r="A337" s="176"/>
      <c r="B337" s="177"/>
      <c r="C337" s="178"/>
      <c r="D337" s="168"/>
      <c r="E337" s="179"/>
      <c r="F337" s="180" t="s">
        <v>163</v>
      </c>
      <c r="G337" s="177" t="s">
        <v>12</v>
      </c>
      <c r="H337" s="178">
        <f>C322*0.15</f>
        <v>0.52500000000000002</v>
      </c>
      <c r="I337" s="168">
        <v>14</v>
      </c>
      <c r="J337" s="179">
        <f t="shared" si="51"/>
        <v>7.3500000000000005</v>
      </c>
    </row>
    <row r="338" spans="1:351" s="181" customFormat="1" x14ac:dyDescent="0.25">
      <c r="A338" s="176" t="s">
        <v>204</v>
      </c>
      <c r="B338" s="177" t="s">
        <v>159</v>
      </c>
      <c r="C338" s="178">
        <v>8.61</v>
      </c>
      <c r="D338" s="168">
        <v>25</v>
      </c>
      <c r="E338" s="179">
        <f>C338*D338</f>
        <v>215.25</v>
      </c>
      <c r="F338" s="19" t="s">
        <v>33</v>
      </c>
      <c r="G338" s="38" t="s">
        <v>10</v>
      </c>
      <c r="H338" s="20">
        <f>C338*0.1</f>
        <v>0.86099999999999999</v>
      </c>
      <c r="I338" s="20">
        <v>138.9</v>
      </c>
      <c r="J338" s="25">
        <f t="shared" ref="J338:J339" si="52">H338*I338</f>
        <v>119.5929</v>
      </c>
    </row>
    <row r="339" spans="1:351" s="170" customFormat="1" ht="17.25" customHeight="1" outlineLevel="1" x14ac:dyDescent="0.25">
      <c r="A339" s="161" t="s">
        <v>205</v>
      </c>
      <c r="B339" s="162" t="s">
        <v>12</v>
      </c>
      <c r="C339" s="163">
        <v>17.5</v>
      </c>
      <c r="D339" s="163">
        <v>120</v>
      </c>
      <c r="E339" s="164">
        <f>C339*D339</f>
        <v>2100</v>
      </c>
      <c r="F339" s="165" t="s">
        <v>146</v>
      </c>
      <c r="G339" s="166" t="s">
        <v>15</v>
      </c>
      <c r="H339" s="167">
        <f>C339*1.2</f>
        <v>21</v>
      </c>
      <c r="I339" s="168">
        <v>30.4</v>
      </c>
      <c r="J339" s="164">
        <f t="shared" si="52"/>
        <v>638.4</v>
      </c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  <c r="HP339" s="169"/>
      <c r="HQ339" s="169"/>
      <c r="HR339" s="169"/>
      <c r="HS339" s="169"/>
      <c r="HT339" s="169"/>
      <c r="HU339" s="169"/>
      <c r="HV339" s="169"/>
      <c r="HW339" s="169"/>
      <c r="HX339" s="169"/>
      <c r="HY339" s="169"/>
      <c r="HZ339" s="169"/>
      <c r="IA339" s="169"/>
      <c r="IB339" s="169"/>
      <c r="IC339" s="169"/>
      <c r="ID339" s="169"/>
      <c r="IE339" s="169"/>
      <c r="IF339" s="169"/>
      <c r="IG339" s="169"/>
      <c r="IH339" s="169"/>
      <c r="II339" s="169"/>
      <c r="IJ339" s="169"/>
      <c r="IK339" s="169"/>
      <c r="IL339" s="169"/>
      <c r="IM339" s="169"/>
      <c r="IN339" s="169"/>
      <c r="IO339" s="169"/>
      <c r="IP339" s="169"/>
      <c r="IQ339" s="169"/>
      <c r="IR339" s="169"/>
      <c r="IS339" s="169"/>
      <c r="IT339" s="169"/>
      <c r="IU339" s="169"/>
      <c r="IV339" s="169"/>
      <c r="IW339" s="169"/>
      <c r="IX339" s="169"/>
      <c r="IY339" s="169"/>
      <c r="IZ339" s="169"/>
      <c r="JA339" s="169"/>
      <c r="JB339" s="169"/>
      <c r="JC339" s="169"/>
      <c r="JD339" s="169"/>
      <c r="JE339" s="169"/>
      <c r="JF339" s="169"/>
      <c r="JG339" s="169"/>
      <c r="JH339" s="169"/>
      <c r="JI339" s="169"/>
      <c r="JJ339" s="169"/>
      <c r="JK339" s="169"/>
      <c r="JL339" s="169"/>
      <c r="JM339" s="169"/>
      <c r="JN339" s="169"/>
      <c r="JO339" s="169"/>
      <c r="JP339" s="169"/>
      <c r="JQ339" s="169"/>
      <c r="JR339" s="169"/>
      <c r="JS339" s="169"/>
      <c r="JT339" s="169"/>
      <c r="JU339" s="169"/>
      <c r="JV339" s="169"/>
      <c r="JW339" s="169"/>
      <c r="JX339" s="169"/>
      <c r="JY339" s="169"/>
      <c r="JZ339" s="169"/>
      <c r="KA339" s="169"/>
      <c r="KB339" s="169"/>
      <c r="KC339" s="169"/>
      <c r="KD339" s="169"/>
      <c r="KE339" s="169"/>
      <c r="KF339" s="169"/>
      <c r="KG339" s="169"/>
      <c r="KH339" s="169"/>
      <c r="KI339" s="169"/>
      <c r="KJ339" s="169"/>
      <c r="KK339" s="169"/>
      <c r="KL339" s="169"/>
      <c r="KM339" s="169"/>
      <c r="KN339" s="169"/>
      <c r="KO339" s="169"/>
      <c r="KP339" s="169"/>
      <c r="KQ339" s="169"/>
      <c r="KR339" s="169"/>
      <c r="KS339" s="169"/>
      <c r="KT339" s="169"/>
      <c r="KU339" s="169"/>
      <c r="KV339" s="169"/>
      <c r="KW339" s="169"/>
      <c r="KX339" s="169"/>
      <c r="KY339" s="169"/>
      <c r="KZ339" s="169"/>
      <c r="LA339" s="169"/>
      <c r="LB339" s="169"/>
      <c r="LC339" s="169"/>
      <c r="LD339" s="169"/>
      <c r="LE339" s="169"/>
      <c r="LF339" s="169"/>
      <c r="LG339" s="169"/>
      <c r="LH339" s="169"/>
      <c r="LI339" s="169"/>
      <c r="LJ339" s="169"/>
      <c r="LK339" s="169"/>
      <c r="LL339" s="169"/>
      <c r="LM339" s="169"/>
      <c r="LN339" s="169"/>
      <c r="LO339" s="169"/>
      <c r="LP339" s="169"/>
      <c r="LQ339" s="169"/>
      <c r="LR339" s="169"/>
      <c r="LS339" s="169"/>
      <c r="LT339" s="169"/>
      <c r="LU339" s="169"/>
      <c r="LV339" s="169"/>
      <c r="LW339" s="169"/>
      <c r="LX339" s="169"/>
      <c r="LY339" s="169"/>
      <c r="LZ339" s="169"/>
      <c r="MA339" s="169"/>
      <c r="MB339" s="169"/>
      <c r="MC339" s="169"/>
      <c r="MD339" s="169"/>
      <c r="ME339" s="169"/>
      <c r="MF339" s="169"/>
      <c r="MG339" s="169"/>
      <c r="MH339" s="169"/>
      <c r="MI339" s="169"/>
      <c r="MJ339" s="169"/>
      <c r="MK339" s="169"/>
      <c r="ML339" s="169"/>
      <c r="MM339" s="169"/>
    </row>
    <row r="340" spans="1:351" s="170" customFormat="1" ht="16.5" customHeight="1" outlineLevel="1" x14ac:dyDescent="0.25">
      <c r="A340" s="171"/>
      <c r="B340" s="172"/>
      <c r="C340" s="172"/>
      <c r="D340" s="172"/>
      <c r="E340" s="173"/>
      <c r="F340" s="174" t="s">
        <v>147</v>
      </c>
      <c r="G340" s="175" t="s">
        <v>12</v>
      </c>
      <c r="H340" s="167">
        <f>C339*1</f>
        <v>17.5</v>
      </c>
      <c r="I340" s="168">
        <v>11.64</v>
      </c>
      <c r="J340" s="164">
        <f>H340*I340</f>
        <v>203.70000000000002</v>
      </c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  <c r="HP340" s="169"/>
      <c r="HQ340" s="169"/>
      <c r="HR340" s="169"/>
      <c r="HS340" s="169"/>
      <c r="HT340" s="169"/>
      <c r="HU340" s="169"/>
      <c r="HV340" s="169"/>
      <c r="HW340" s="169"/>
      <c r="HX340" s="169"/>
      <c r="HY340" s="169"/>
      <c r="HZ340" s="169"/>
      <c r="IA340" s="169"/>
      <c r="IB340" s="169"/>
      <c r="IC340" s="169"/>
      <c r="ID340" s="169"/>
      <c r="IE340" s="169"/>
      <c r="IF340" s="169"/>
      <c r="IG340" s="169"/>
      <c r="IH340" s="169"/>
      <c r="II340" s="169"/>
      <c r="IJ340" s="169"/>
      <c r="IK340" s="169"/>
      <c r="IL340" s="169"/>
      <c r="IM340" s="169"/>
      <c r="IN340" s="169"/>
      <c r="IO340" s="169"/>
      <c r="IP340" s="169"/>
      <c r="IQ340" s="169"/>
      <c r="IR340" s="169"/>
      <c r="IS340" s="169"/>
      <c r="IT340" s="169"/>
      <c r="IU340" s="169"/>
      <c r="IV340" s="169"/>
      <c r="IW340" s="169"/>
      <c r="IX340" s="169"/>
      <c r="IY340" s="169"/>
      <c r="IZ340" s="169"/>
      <c r="JA340" s="169"/>
      <c r="JB340" s="169"/>
      <c r="JC340" s="169"/>
      <c r="JD340" s="169"/>
      <c r="JE340" s="169"/>
      <c r="JF340" s="169"/>
      <c r="JG340" s="169"/>
      <c r="JH340" s="169"/>
      <c r="JI340" s="169"/>
      <c r="JJ340" s="169"/>
      <c r="JK340" s="169"/>
      <c r="JL340" s="169"/>
      <c r="JM340" s="169"/>
      <c r="JN340" s="169"/>
      <c r="JO340" s="169"/>
      <c r="JP340" s="169"/>
      <c r="JQ340" s="169"/>
      <c r="JR340" s="169"/>
      <c r="JS340" s="169"/>
      <c r="JT340" s="169"/>
      <c r="JU340" s="169"/>
      <c r="JV340" s="169"/>
      <c r="JW340" s="169"/>
      <c r="JX340" s="169"/>
      <c r="JY340" s="169"/>
      <c r="JZ340" s="169"/>
      <c r="KA340" s="169"/>
      <c r="KB340" s="169"/>
      <c r="KC340" s="169"/>
      <c r="KD340" s="169"/>
      <c r="KE340" s="169"/>
      <c r="KF340" s="169"/>
      <c r="KG340" s="169"/>
      <c r="KH340" s="169"/>
      <c r="KI340" s="169"/>
      <c r="KJ340" s="169"/>
      <c r="KK340" s="169"/>
      <c r="KL340" s="169"/>
      <c r="KM340" s="169"/>
      <c r="KN340" s="169"/>
      <c r="KO340" s="169"/>
      <c r="KP340" s="169"/>
      <c r="KQ340" s="169"/>
      <c r="KR340" s="169"/>
      <c r="KS340" s="169"/>
      <c r="KT340" s="169"/>
      <c r="KU340" s="169"/>
      <c r="KV340" s="169"/>
      <c r="KW340" s="169"/>
      <c r="KX340" s="169"/>
      <c r="KY340" s="169"/>
      <c r="KZ340" s="169"/>
      <c r="LA340" s="169"/>
      <c r="LB340" s="169"/>
      <c r="LC340" s="169"/>
      <c r="LD340" s="169"/>
      <c r="LE340" s="169"/>
      <c r="LF340" s="169"/>
      <c r="LG340" s="169"/>
      <c r="LH340" s="169"/>
      <c r="LI340" s="169"/>
      <c r="LJ340" s="169"/>
      <c r="LK340" s="169"/>
      <c r="LL340" s="169"/>
      <c r="LM340" s="169"/>
      <c r="LN340" s="169"/>
      <c r="LO340" s="169"/>
      <c r="LP340" s="169"/>
      <c r="LQ340" s="169"/>
      <c r="LR340" s="169"/>
      <c r="LS340" s="169"/>
      <c r="LT340" s="169"/>
      <c r="LU340" s="169"/>
      <c r="LV340" s="169"/>
      <c r="LW340" s="169"/>
      <c r="LX340" s="169"/>
      <c r="LY340" s="169"/>
      <c r="LZ340" s="169"/>
      <c r="MA340" s="169"/>
      <c r="MB340" s="169"/>
      <c r="MC340" s="169"/>
      <c r="MD340" s="169"/>
      <c r="ME340" s="169"/>
      <c r="MF340" s="169"/>
      <c r="MG340" s="169"/>
      <c r="MH340" s="169"/>
      <c r="MI340" s="169"/>
      <c r="MJ340" s="169"/>
      <c r="MK340" s="169"/>
      <c r="ML340" s="169"/>
      <c r="MM340" s="169"/>
    </row>
    <row r="341" spans="1:351" s="191" customFormat="1" ht="14.25" customHeight="1" x14ac:dyDescent="0.2">
      <c r="A341" s="171"/>
      <c r="B341" s="145"/>
      <c r="C341" s="146"/>
      <c r="D341" s="145"/>
      <c r="E341" s="145"/>
      <c r="F341" s="142" t="s">
        <v>206</v>
      </c>
      <c r="G341" s="143" t="s">
        <v>15</v>
      </c>
      <c r="H341" s="144">
        <f>C339*1.1</f>
        <v>19.25</v>
      </c>
      <c r="I341" s="144">
        <v>30</v>
      </c>
      <c r="J341" s="144">
        <f>I341*H341</f>
        <v>577.5</v>
      </c>
    </row>
    <row r="342" spans="1:351" s="191" customFormat="1" ht="14.25" customHeight="1" x14ac:dyDescent="0.2">
      <c r="A342" s="171"/>
      <c r="B342" s="145"/>
      <c r="C342" s="146"/>
      <c r="D342" s="145"/>
      <c r="E342" s="145"/>
      <c r="F342" s="142" t="s">
        <v>207</v>
      </c>
      <c r="G342" s="143" t="s">
        <v>12</v>
      </c>
      <c r="H342" s="144">
        <f>C339*1.2</f>
        <v>21</v>
      </c>
      <c r="I342" s="144">
        <v>5.08</v>
      </c>
      <c r="J342" s="144">
        <f>I342*H342</f>
        <v>106.68</v>
      </c>
    </row>
    <row r="343" spans="1:351" s="191" customFormat="1" ht="14.25" customHeight="1" x14ac:dyDescent="0.2">
      <c r="A343" s="171"/>
      <c r="B343" s="145"/>
      <c r="C343" s="146"/>
      <c r="D343" s="145"/>
      <c r="E343" s="145"/>
      <c r="F343" s="142" t="s">
        <v>208</v>
      </c>
      <c r="G343" s="143" t="s">
        <v>15</v>
      </c>
      <c r="H343" s="144">
        <f>C339*1.1</f>
        <v>19.25</v>
      </c>
      <c r="I343" s="144">
        <v>4.45</v>
      </c>
      <c r="J343" s="144">
        <f>I343*H343</f>
        <v>85.662500000000009</v>
      </c>
    </row>
    <row r="344" spans="1:351" s="170" customFormat="1" ht="15" customHeight="1" outlineLevel="1" x14ac:dyDescent="0.25">
      <c r="A344" s="161"/>
      <c r="B344" s="162"/>
      <c r="C344" s="163"/>
      <c r="D344" s="163"/>
      <c r="E344" s="164"/>
      <c r="F344" s="174" t="s">
        <v>148</v>
      </c>
      <c r="G344" s="175" t="s">
        <v>12</v>
      </c>
      <c r="H344" s="167">
        <f>C339*3.2</f>
        <v>56</v>
      </c>
      <c r="I344" s="168">
        <v>18.04</v>
      </c>
      <c r="J344" s="164">
        <f>H344*I344</f>
        <v>1010.24</v>
      </c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  <c r="HP344" s="169"/>
      <c r="HQ344" s="169"/>
      <c r="HR344" s="169"/>
      <c r="HS344" s="169"/>
      <c r="HT344" s="169"/>
      <c r="HU344" s="169"/>
      <c r="HV344" s="169"/>
      <c r="HW344" s="169"/>
      <c r="HX344" s="169"/>
      <c r="HY344" s="169"/>
      <c r="HZ344" s="169"/>
      <c r="IA344" s="169"/>
      <c r="IB344" s="169"/>
      <c r="IC344" s="169"/>
      <c r="ID344" s="169"/>
      <c r="IE344" s="169"/>
      <c r="IF344" s="169"/>
      <c r="IG344" s="169"/>
      <c r="IH344" s="169"/>
      <c r="II344" s="169"/>
      <c r="IJ344" s="169"/>
      <c r="IK344" s="169"/>
      <c r="IL344" s="169"/>
      <c r="IM344" s="169"/>
      <c r="IN344" s="169"/>
      <c r="IO344" s="169"/>
      <c r="IP344" s="169"/>
      <c r="IQ344" s="169"/>
      <c r="IR344" s="169"/>
      <c r="IS344" s="169"/>
      <c r="IT344" s="169"/>
      <c r="IU344" s="169"/>
      <c r="IV344" s="169"/>
      <c r="IW344" s="169"/>
      <c r="IX344" s="169"/>
      <c r="IY344" s="169"/>
      <c r="IZ344" s="169"/>
      <c r="JA344" s="169"/>
      <c r="JB344" s="169"/>
      <c r="JC344" s="169"/>
      <c r="JD344" s="169"/>
      <c r="JE344" s="169"/>
      <c r="JF344" s="169"/>
      <c r="JG344" s="169"/>
      <c r="JH344" s="169"/>
      <c r="JI344" s="169"/>
      <c r="JJ344" s="169"/>
      <c r="JK344" s="169"/>
      <c r="JL344" s="169"/>
      <c r="JM344" s="169"/>
      <c r="JN344" s="169"/>
      <c r="JO344" s="169"/>
      <c r="JP344" s="169"/>
      <c r="JQ344" s="169"/>
      <c r="JR344" s="169"/>
      <c r="JS344" s="169"/>
      <c r="JT344" s="169"/>
      <c r="JU344" s="169"/>
      <c r="JV344" s="169"/>
      <c r="JW344" s="169"/>
      <c r="JX344" s="169"/>
      <c r="JY344" s="169"/>
      <c r="JZ344" s="169"/>
      <c r="KA344" s="169"/>
      <c r="KB344" s="169"/>
      <c r="KC344" s="169"/>
      <c r="KD344" s="169"/>
      <c r="KE344" s="169"/>
      <c r="KF344" s="169"/>
      <c r="KG344" s="169"/>
      <c r="KH344" s="169"/>
      <c r="KI344" s="169"/>
      <c r="KJ344" s="169"/>
      <c r="KK344" s="169"/>
      <c r="KL344" s="169"/>
      <c r="KM344" s="169"/>
      <c r="KN344" s="169"/>
      <c r="KO344" s="169"/>
      <c r="KP344" s="169"/>
      <c r="KQ344" s="169"/>
      <c r="KR344" s="169"/>
      <c r="KS344" s="169"/>
      <c r="KT344" s="169"/>
      <c r="KU344" s="169"/>
      <c r="KV344" s="169"/>
      <c r="KW344" s="169"/>
      <c r="KX344" s="169"/>
      <c r="KY344" s="169"/>
      <c r="KZ344" s="169"/>
      <c r="LA344" s="169"/>
      <c r="LB344" s="169"/>
      <c r="LC344" s="169"/>
      <c r="LD344" s="169"/>
      <c r="LE344" s="169"/>
      <c r="LF344" s="169"/>
      <c r="LG344" s="169"/>
      <c r="LH344" s="169"/>
      <c r="LI344" s="169"/>
      <c r="LJ344" s="169"/>
      <c r="LK344" s="169"/>
      <c r="LL344" s="169"/>
      <c r="LM344" s="169"/>
      <c r="LN344" s="169"/>
      <c r="LO344" s="169"/>
      <c r="LP344" s="169"/>
      <c r="LQ344" s="169"/>
      <c r="LR344" s="169"/>
      <c r="LS344" s="169"/>
      <c r="LT344" s="169"/>
      <c r="LU344" s="169"/>
      <c r="LV344" s="169"/>
      <c r="LW344" s="169"/>
      <c r="LX344" s="169"/>
      <c r="LY344" s="169"/>
      <c r="LZ344" s="169"/>
      <c r="MA344" s="169"/>
      <c r="MB344" s="169"/>
      <c r="MC344" s="169"/>
      <c r="MD344" s="169"/>
      <c r="ME344" s="169"/>
      <c r="MF344" s="169"/>
      <c r="MG344" s="169"/>
      <c r="MH344" s="169"/>
      <c r="MI344" s="169"/>
      <c r="MJ344" s="169"/>
      <c r="MK344" s="169"/>
      <c r="ML344" s="169"/>
      <c r="MM344" s="169"/>
    </row>
    <row r="345" spans="1:351" s="170" customFormat="1" ht="15" customHeight="1" outlineLevel="1" x14ac:dyDescent="0.25">
      <c r="A345" s="161"/>
      <c r="B345" s="162"/>
      <c r="C345" s="163"/>
      <c r="D345" s="163"/>
      <c r="E345" s="164"/>
      <c r="F345" s="174" t="s">
        <v>149</v>
      </c>
      <c r="G345" s="175" t="s">
        <v>39</v>
      </c>
      <c r="H345" s="167">
        <f>C339*0.8</f>
        <v>14</v>
      </c>
      <c r="I345" s="168">
        <v>3.3</v>
      </c>
      <c r="J345" s="164">
        <f t="shared" ref="J345:J358" si="53">H345*I345</f>
        <v>46.199999999999996</v>
      </c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  <c r="HP345" s="169"/>
      <c r="HQ345" s="169"/>
      <c r="HR345" s="169"/>
      <c r="HS345" s="169"/>
      <c r="HT345" s="169"/>
      <c r="HU345" s="169"/>
      <c r="HV345" s="169"/>
      <c r="HW345" s="169"/>
      <c r="HX345" s="169"/>
      <c r="HY345" s="169"/>
      <c r="HZ345" s="169"/>
      <c r="IA345" s="169"/>
      <c r="IB345" s="169"/>
      <c r="IC345" s="169"/>
      <c r="ID345" s="169"/>
      <c r="IE345" s="169"/>
      <c r="IF345" s="169"/>
      <c r="IG345" s="169"/>
      <c r="IH345" s="169"/>
      <c r="II345" s="169"/>
      <c r="IJ345" s="169"/>
      <c r="IK345" s="169"/>
      <c r="IL345" s="169"/>
      <c r="IM345" s="169"/>
      <c r="IN345" s="169"/>
      <c r="IO345" s="169"/>
      <c r="IP345" s="169"/>
      <c r="IQ345" s="169"/>
      <c r="IR345" s="169"/>
      <c r="IS345" s="169"/>
      <c r="IT345" s="169"/>
      <c r="IU345" s="169"/>
      <c r="IV345" s="169"/>
      <c r="IW345" s="169"/>
      <c r="IX345" s="169"/>
      <c r="IY345" s="169"/>
      <c r="IZ345" s="169"/>
      <c r="JA345" s="169"/>
      <c r="JB345" s="169"/>
      <c r="JC345" s="169"/>
      <c r="JD345" s="169"/>
      <c r="JE345" s="169"/>
      <c r="JF345" s="169"/>
      <c r="JG345" s="169"/>
      <c r="JH345" s="169"/>
      <c r="JI345" s="169"/>
      <c r="JJ345" s="169"/>
      <c r="JK345" s="169"/>
      <c r="JL345" s="169"/>
      <c r="JM345" s="169"/>
      <c r="JN345" s="169"/>
      <c r="JO345" s="169"/>
      <c r="JP345" s="169"/>
      <c r="JQ345" s="169"/>
      <c r="JR345" s="169"/>
      <c r="JS345" s="169"/>
      <c r="JT345" s="169"/>
      <c r="JU345" s="169"/>
      <c r="JV345" s="169"/>
      <c r="JW345" s="169"/>
      <c r="JX345" s="169"/>
      <c r="JY345" s="169"/>
      <c r="JZ345" s="169"/>
      <c r="KA345" s="169"/>
      <c r="KB345" s="169"/>
      <c r="KC345" s="169"/>
      <c r="KD345" s="169"/>
      <c r="KE345" s="169"/>
      <c r="KF345" s="169"/>
      <c r="KG345" s="169"/>
      <c r="KH345" s="169"/>
      <c r="KI345" s="169"/>
      <c r="KJ345" s="169"/>
      <c r="KK345" s="169"/>
      <c r="KL345" s="169"/>
      <c r="KM345" s="169"/>
      <c r="KN345" s="169"/>
      <c r="KO345" s="169"/>
      <c r="KP345" s="169"/>
      <c r="KQ345" s="169"/>
      <c r="KR345" s="169"/>
      <c r="KS345" s="169"/>
      <c r="KT345" s="169"/>
      <c r="KU345" s="169"/>
      <c r="KV345" s="169"/>
      <c r="KW345" s="169"/>
      <c r="KX345" s="169"/>
      <c r="KY345" s="169"/>
      <c r="KZ345" s="169"/>
      <c r="LA345" s="169"/>
      <c r="LB345" s="169"/>
      <c r="LC345" s="169"/>
      <c r="LD345" s="169"/>
      <c r="LE345" s="169"/>
      <c r="LF345" s="169"/>
      <c r="LG345" s="169"/>
      <c r="LH345" s="169"/>
      <c r="LI345" s="169"/>
      <c r="LJ345" s="169"/>
      <c r="LK345" s="169"/>
      <c r="LL345" s="169"/>
      <c r="LM345" s="169"/>
      <c r="LN345" s="169"/>
      <c r="LO345" s="169"/>
      <c r="LP345" s="169"/>
      <c r="LQ345" s="169"/>
      <c r="LR345" s="169"/>
      <c r="LS345" s="169"/>
      <c r="LT345" s="169"/>
      <c r="LU345" s="169"/>
      <c r="LV345" s="169"/>
      <c r="LW345" s="169"/>
      <c r="LX345" s="169"/>
      <c r="LY345" s="169"/>
      <c r="LZ345" s="169"/>
      <c r="MA345" s="169"/>
      <c r="MB345" s="169"/>
      <c r="MC345" s="169"/>
      <c r="MD345" s="169"/>
      <c r="ME345" s="169"/>
      <c r="MF345" s="169"/>
      <c r="MG345" s="169"/>
      <c r="MH345" s="169"/>
      <c r="MI345" s="169"/>
      <c r="MJ345" s="169"/>
      <c r="MK345" s="169"/>
      <c r="ML345" s="169"/>
      <c r="MM345" s="169"/>
    </row>
    <row r="346" spans="1:351" s="170" customFormat="1" ht="15" customHeight="1" outlineLevel="1" x14ac:dyDescent="0.25">
      <c r="A346" s="161"/>
      <c r="B346" s="162"/>
      <c r="C346" s="163"/>
      <c r="D346" s="163"/>
      <c r="E346" s="164"/>
      <c r="F346" s="174" t="s">
        <v>150</v>
      </c>
      <c r="G346" s="175" t="s">
        <v>39</v>
      </c>
      <c r="H346" s="167">
        <f>C339*0.8</f>
        <v>14</v>
      </c>
      <c r="I346" s="168">
        <v>1.5</v>
      </c>
      <c r="J346" s="164">
        <f t="shared" si="53"/>
        <v>21</v>
      </c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  <c r="HP346" s="169"/>
      <c r="HQ346" s="169"/>
      <c r="HR346" s="169"/>
      <c r="HS346" s="169"/>
      <c r="HT346" s="169"/>
      <c r="HU346" s="169"/>
      <c r="HV346" s="169"/>
      <c r="HW346" s="169"/>
      <c r="HX346" s="169"/>
      <c r="HY346" s="169"/>
      <c r="HZ346" s="169"/>
      <c r="IA346" s="169"/>
      <c r="IB346" s="169"/>
      <c r="IC346" s="169"/>
      <c r="ID346" s="169"/>
      <c r="IE346" s="169"/>
      <c r="IF346" s="169"/>
      <c r="IG346" s="169"/>
      <c r="IH346" s="169"/>
      <c r="II346" s="169"/>
      <c r="IJ346" s="169"/>
      <c r="IK346" s="169"/>
      <c r="IL346" s="169"/>
      <c r="IM346" s="169"/>
      <c r="IN346" s="169"/>
      <c r="IO346" s="169"/>
      <c r="IP346" s="169"/>
      <c r="IQ346" s="169"/>
      <c r="IR346" s="169"/>
      <c r="IS346" s="169"/>
      <c r="IT346" s="169"/>
      <c r="IU346" s="169"/>
      <c r="IV346" s="169"/>
      <c r="IW346" s="169"/>
      <c r="IX346" s="169"/>
      <c r="IY346" s="169"/>
      <c r="IZ346" s="169"/>
      <c r="JA346" s="169"/>
      <c r="JB346" s="169"/>
      <c r="JC346" s="169"/>
      <c r="JD346" s="169"/>
      <c r="JE346" s="169"/>
      <c r="JF346" s="169"/>
      <c r="JG346" s="169"/>
      <c r="JH346" s="169"/>
      <c r="JI346" s="169"/>
      <c r="JJ346" s="169"/>
      <c r="JK346" s="169"/>
      <c r="JL346" s="169"/>
      <c r="JM346" s="169"/>
      <c r="JN346" s="169"/>
      <c r="JO346" s="169"/>
      <c r="JP346" s="169"/>
      <c r="JQ346" s="169"/>
      <c r="JR346" s="169"/>
      <c r="JS346" s="169"/>
      <c r="JT346" s="169"/>
      <c r="JU346" s="169"/>
      <c r="JV346" s="169"/>
      <c r="JW346" s="169"/>
      <c r="JX346" s="169"/>
      <c r="JY346" s="169"/>
      <c r="JZ346" s="169"/>
      <c r="KA346" s="169"/>
      <c r="KB346" s="169"/>
      <c r="KC346" s="169"/>
      <c r="KD346" s="169"/>
      <c r="KE346" s="169"/>
      <c r="KF346" s="169"/>
      <c r="KG346" s="169"/>
      <c r="KH346" s="169"/>
      <c r="KI346" s="169"/>
      <c r="KJ346" s="169"/>
      <c r="KK346" s="169"/>
      <c r="KL346" s="169"/>
      <c r="KM346" s="169"/>
      <c r="KN346" s="169"/>
      <c r="KO346" s="169"/>
      <c r="KP346" s="169"/>
      <c r="KQ346" s="169"/>
      <c r="KR346" s="169"/>
      <c r="KS346" s="169"/>
      <c r="KT346" s="169"/>
      <c r="KU346" s="169"/>
      <c r="KV346" s="169"/>
      <c r="KW346" s="169"/>
      <c r="KX346" s="169"/>
      <c r="KY346" s="169"/>
      <c r="KZ346" s="169"/>
      <c r="LA346" s="169"/>
      <c r="LB346" s="169"/>
      <c r="LC346" s="169"/>
      <c r="LD346" s="169"/>
      <c r="LE346" s="169"/>
      <c r="LF346" s="169"/>
      <c r="LG346" s="169"/>
      <c r="LH346" s="169"/>
      <c r="LI346" s="169"/>
      <c r="LJ346" s="169"/>
      <c r="LK346" s="169"/>
      <c r="LL346" s="169"/>
      <c r="LM346" s="169"/>
      <c r="LN346" s="169"/>
      <c r="LO346" s="169"/>
      <c r="LP346" s="169"/>
      <c r="LQ346" s="169"/>
      <c r="LR346" s="169"/>
      <c r="LS346" s="169"/>
      <c r="LT346" s="169"/>
      <c r="LU346" s="169"/>
      <c r="LV346" s="169"/>
      <c r="LW346" s="169"/>
      <c r="LX346" s="169"/>
      <c r="LY346" s="169"/>
      <c r="LZ346" s="169"/>
      <c r="MA346" s="169"/>
      <c r="MB346" s="169"/>
      <c r="MC346" s="169"/>
      <c r="MD346" s="169"/>
      <c r="ME346" s="169"/>
      <c r="MF346" s="169"/>
      <c r="MG346" s="169"/>
      <c r="MH346" s="169"/>
      <c r="MI346" s="169"/>
      <c r="MJ346" s="169"/>
      <c r="MK346" s="169"/>
      <c r="ML346" s="169"/>
      <c r="MM346" s="169"/>
    </row>
    <row r="347" spans="1:351" s="170" customFormat="1" ht="15" customHeight="1" outlineLevel="1" x14ac:dyDescent="0.25">
      <c r="A347" s="161"/>
      <c r="B347" s="162"/>
      <c r="C347" s="163"/>
      <c r="D347" s="163"/>
      <c r="E347" s="164"/>
      <c r="F347" s="174" t="s">
        <v>153</v>
      </c>
      <c r="G347" s="175" t="s">
        <v>39</v>
      </c>
      <c r="H347" s="167">
        <f>C339*0.2</f>
        <v>3.5</v>
      </c>
      <c r="I347" s="168">
        <v>2.5499999999999998</v>
      </c>
      <c r="J347" s="164">
        <f t="shared" si="53"/>
        <v>8.9249999999999989</v>
      </c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  <c r="HP347" s="169"/>
      <c r="HQ347" s="169"/>
      <c r="HR347" s="169"/>
      <c r="HS347" s="169"/>
      <c r="HT347" s="169"/>
      <c r="HU347" s="169"/>
      <c r="HV347" s="169"/>
      <c r="HW347" s="169"/>
      <c r="HX347" s="169"/>
      <c r="HY347" s="169"/>
      <c r="HZ347" s="169"/>
      <c r="IA347" s="169"/>
      <c r="IB347" s="169"/>
      <c r="IC347" s="169"/>
      <c r="ID347" s="169"/>
      <c r="IE347" s="169"/>
      <c r="IF347" s="169"/>
      <c r="IG347" s="169"/>
      <c r="IH347" s="169"/>
      <c r="II347" s="169"/>
      <c r="IJ347" s="169"/>
      <c r="IK347" s="169"/>
      <c r="IL347" s="169"/>
      <c r="IM347" s="169"/>
      <c r="IN347" s="169"/>
      <c r="IO347" s="169"/>
      <c r="IP347" s="169"/>
      <c r="IQ347" s="169"/>
      <c r="IR347" s="169"/>
      <c r="IS347" s="169"/>
      <c r="IT347" s="169"/>
      <c r="IU347" s="169"/>
      <c r="IV347" s="169"/>
      <c r="IW347" s="169"/>
      <c r="IX347" s="169"/>
      <c r="IY347" s="169"/>
      <c r="IZ347" s="169"/>
      <c r="JA347" s="169"/>
      <c r="JB347" s="169"/>
      <c r="JC347" s="169"/>
      <c r="JD347" s="169"/>
      <c r="JE347" s="169"/>
      <c r="JF347" s="169"/>
      <c r="JG347" s="169"/>
      <c r="JH347" s="169"/>
      <c r="JI347" s="169"/>
      <c r="JJ347" s="169"/>
      <c r="JK347" s="169"/>
      <c r="JL347" s="169"/>
      <c r="JM347" s="169"/>
      <c r="JN347" s="169"/>
      <c r="JO347" s="169"/>
      <c r="JP347" s="169"/>
      <c r="JQ347" s="169"/>
      <c r="JR347" s="169"/>
      <c r="JS347" s="169"/>
      <c r="JT347" s="169"/>
      <c r="JU347" s="169"/>
      <c r="JV347" s="169"/>
      <c r="JW347" s="169"/>
      <c r="JX347" s="169"/>
      <c r="JY347" s="169"/>
      <c r="JZ347" s="169"/>
      <c r="KA347" s="169"/>
      <c r="KB347" s="169"/>
      <c r="KC347" s="169"/>
      <c r="KD347" s="169"/>
      <c r="KE347" s="169"/>
      <c r="KF347" s="169"/>
      <c r="KG347" s="169"/>
      <c r="KH347" s="169"/>
      <c r="KI347" s="169"/>
      <c r="KJ347" s="169"/>
      <c r="KK347" s="169"/>
      <c r="KL347" s="169"/>
      <c r="KM347" s="169"/>
      <c r="KN347" s="169"/>
      <c r="KO347" s="169"/>
      <c r="KP347" s="169"/>
      <c r="KQ347" s="169"/>
      <c r="KR347" s="169"/>
      <c r="KS347" s="169"/>
      <c r="KT347" s="169"/>
      <c r="KU347" s="169"/>
      <c r="KV347" s="169"/>
      <c r="KW347" s="169"/>
      <c r="KX347" s="169"/>
      <c r="KY347" s="169"/>
      <c r="KZ347" s="169"/>
      <c r="LA347" s="169"/>
      <c r="LB347" s="169"/>
      <c r="LC347" s="169"/>
      <c r="LD347" s="169"/>
      <c r="LE347" s="169"/>
      <c r="LF347" s="169"/>
      <c r="LG347" s="169"/>
      <c r="LH347" s="169"/>
      <c r="LI347" s="169"/>
      <c r="LJ347" s="169"/>
      <c r="LK347" s="169"/>
      <c r="LL347" s="169"/>
      <c r="LM347" s="169"/>
      <c r="LN347" s="169"/>
      <c r="LO347" s="169"/>
      <c r="LP347" s="169"/>
      <c r="LQ347" s="169"/>
      <c r="LR347" s="169"/>
      <c r="LS347" s="169"/>
      <c r="LT347" s="169"/>
      <c r="LU347" s="169"/>
      <c r="LV347" s="169"/>
      <c r="LW347" s="169"/>
      <c r="LX347" s="169"/>
      <c r="LY347" s="169"/>
      <c r="LZ347" s="169"/>
      <c r="MA347" s="169"/>
      <c r="MB347" s="169"/>
      <c r="MC347" s="169"/>
      <c r="MD347" s="169"/>
      <c r="ME347" s="169"/>
      <c r="MF347" s="169"/>
      <c r="MG347" s="169"/>
      <c r="MH347" s="169"/>
      <c r="MI347" s="169"/>
      <c r="MJ347" s="169"/>
      <c r="MK347" s="169"/>
      <c r="ML347" s="169"/>
      <c r="MM347" s="169"/>
    </row>
    <row r="348" spans="1:351" s="170" customFormat="1" ht="15" customHeight="1" outlineLevel="1" x14ac:dyDescent="0.25">
      <c r="A348" s="161"/>
      <c r="B348" s="162"/>
      <c r="C348" s="163"/>
      <c r="D348" s="163"/>
      <c r="E348" s="164"/>
      <c r="F348" s="174" t="s">
        <v>154</v>
      </c>
      <c r="G348" s="175" t="s">
        <v>39</v>
      </c>
      <c r="H348" s="167">
        <f>C339*0.8</f>
        <v>14</v>
      </c>
      <c r="I348" s="168">
        <v>3</v>
      </c>
      <c r="J348" s="164">
        <f t="shared" si="53"/>
        <v>42</v>
      </c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  <c r="HP348" s="169"/>
      <c r="HQ348" s="169"/>
      <c r="HR348" s="169"/>
      <c r="HS348" s="169"/>
      <c r="HT348" s="169"/>
      <c r="HU348" s="169"/>
      <c r="HV348" s="169"/>
      <c r="HW348" s="169"/>
      <c r="HX348" s="169"/>
      <c r="HY348" s="169"/>
      <c r="HZ348" s="169"/>
      <c r="IA348" s="169"/>
      <c r="IB348" s="169"/>
      <c r="IC348" s="169"/>
      <c r="ID348" s="169"/>
      <c r="IE348" s="169"/>
      <c r="IF348" s="169"/>
      <c r="IG348" s="169"/>
      <c r="IH348" s="169"/>
      <c r="II348" s="169"/>
      <c r="IJ348" s="169"/>
      <c r="IK348" s="169"/>
      <c r="IL348" s="169"/>
      <c r="IM348" s="169"/>
      <c r="IN348" s="169"/>
      <c r="IO348" s="169"/>
      <c r="IP348" s="169"/>
      <c r="IQ348" s="169"/>
      <c r="IR348" s="169"/>
      <c r="IS348" s="169"/>
      <c r="IT348" s="169"/>
      <c r="IU348" s="169"/>
      <c r="IV348" s="169"/>
      <c r="IW348" s="169"/>
      <c r="IX348" s="169"/>
      <c r="IY348" s="169"/>
      <c r="IZ348" s="169"/>
      <c r="JA348" s="169"/>
      <c r="JB348" s="169"/>
      <c r="JC348" s="169"/>
      <c r="JD348" s="169"/>
      <c r="JE348" s="169"/>
      <c r="JF348" s="169"/>
      <c r="JG348" s="169"/>
      <c r="JH348" s="169"/>
      <c r="JI348" s="169"/>
      <c r="JJ348" s="169"/>
      <c r="JK348" s="169"/>
      <c r="JL348" s="169"/>
      <c r="JM348" s="169"/>
      <c r="JN348" s="169"/>
      <c r="JO348" s="169"/>
      <c r="JP348" s="169"/>
      <c r="JQ348" s="169"/>
      <c r="JR348" s="169"/>
      <c r="JS348" s="169"/>
      <c r="JT348" s="169"/>
      <c r="JU348" s="169"/>
      <c r="JV348" s="169"/>
      <c r="JW348" s="169"/>
      <c r="JX348" s="169"/>
      <c r="JY348" s="169"/>
      <c r="JZ348" s="169"/>
      <c r="KA348" s="169"/>
      <c r="KB348" s="169"/>
      <c r="KC348" s="169"/>
      <c r="KD348" s="169"/>
      <c r="KE348" s="169"/>
      <c r="KF348" s="169"/>
      <c r="KG348" s="169"/>
      <c r="KH348" s="169"/>
      <c r="KI348" s="169"/>
      <c r="KJ348" s="169"/>
      <c r="KK348" s="169"/>
      <c r="KL348" s="169"/>
      <c r="KM348" s="169"/>
      <c r="KN348" s="169"/>
      <c r="KO348" s="169"/>
      <c r="KP348" s="169"/>
      <c r="KQ348" s="169"/>
      <c r="KR348" s="169"/>
      <c r="KS348" s="169"/>
      <c r="KT348" s="169"/>
      <c r="KU348" s="169"/>
      <c r="KV348" s="169"/>
      <c r="KW348" s="169"/>
      <c r="KX348" s="169"/>
      <c r="KY348" s="169"/>
      <c r="KZ348" s="169"/>
      <c r="LA348" s="169"/>
      <c r="LB348" s="169"/>
      <c r="LC348" s="169"/>
      <c r="LD348" s="169"/>
      <c r="LE348" s="169"/>
      <c r="LF348" s="169"/>
      <c r="LG348" s="169"/>
      <c r="LH348" s="169"/>
      <c r="LI348" s="169"/>
      <c r="LJ348" s="169"/>
      <c r="LK348" s="169"/>
      <c r="LL348" s="169"/>
      <c r="LM348" s="169"/>
      <c r="LN348" s="169"/>
      <c r="LO348" s="169"/>
      <c r="LP348" s="169"/>
      <c r="LQ348" s="169"/>
      <c r="LR348" s="169"/>
      <c r="LS348" s="169"/>
      <c r="LT348" s="169"/>
      <c r="LU348" s="169"/>
      <c r="LV348" s="169"/>
      <c r="LW348" s="169"/>
      <c r="LX348" s="169"/>
      <c r="LY348" s="169"/>
      <c r="LZ348" s="169"/>
      <c r="MA348" s="169"/>
      <c r="MB348" s="169"/>
      <c r="MC348" s="169"/>
      <c r="MD348" s="169"/>
      <c r="ME348" s="169"/>
      <c r="MF348" s="169"/>
      <c r="MG348" s="169"/>
      <c r="MH348" s="169"/>
      <c r="MI348" s="169"/>
      <c r="MJ348" s="169"/>
      <c r="MK348" s="169"/>
      <c r="ML348" s="169"/>
      <c r="MM348" s="169"/>
    </row>
    <row r="349" spans="1:351" s="170" customFormat="1" ht="15" customHeight="1" outlineLevel="1" x14ac:dyDescent="0.25">
      <c r="A349" s="161"/>
      <c r="B349" s="162"/>
      <c r="C349" s="163"/>
      <c r="D349" s="163"/>
      <c r="E349" s="164"/>
      <c r="F349" s="174" t="s">
        <v>155</v>
      </c>
      <c r="G349" s="175" t="s">
        <v>39</v>
      </c>
      <c r="H349" s="167">
        <f>C339*7</f>
        <v>122.5</v>
      </c>
      <c r="I349" s="168">
        <v>0.12</v>
      </c>
      <c r="J349" s="164">
        <f t="shared" si="53"/>
        <v>14.7</v>
      </c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  <c r="HP349" s="169"/>
      <c r="HQ349" s="169"/>
      <c r="HR349" s="169"/>
      <c r="HS349" s="169"/>
      <c r="HT349" s="169"/>
      <c r="HU349" s="169"/>
      <c r="HV349" s="169"/>
      <c r="HW349" s="169"/>
      <c r="HX349" s="169"/>
      <c r="HY349" s="169"/>
      <c r="HZ349" s="169"/>
      <c r="IA349" s="169"/>
      <c r="IB349" s="169"/>
      <c r="IC349" s="169"/>
      <c r="ID349" s="169"/>
      <c r="IE349" s="169"/>
      <c r="IF349" s="169"/>
      <c r="IG349" s="169"/>
      <c r="IH349" s="169"/>
      <c r="II349" s="169"/>
      <c r="IJ349" s="169"/>
      <c r="IK349" s="169"/>
      <c r="IL349" s="169"/>
      <c r="IM349" s="169"/>
      <c r="IN349" s="169"/>
      <c r="IO349" s="169"/>
      <c r="IP349" s="169"/>
      <c r="IQ349" s="169"/>
      <c r="IR349" s="169"/>
      <c r="IS349" s="169"/>
      <c r="IT349" s="169"/>
      <c r="IU349" s="169"/>
      <c r="IV349" s="169"/>
      <c r="IW349" s="169"/>
      <c r="IX349" s="169"/>
      <c r="IY349" s="169"/>
      <c r="IZ349" s="169"/>
      <c r="JA349" s="169"/>
      <c r="JB349" s="169"/>
      <c r="JC349" s="169"/>
      <c r="JD349" s="169"/>
      <c r="JE349" s="169"/>
      <c r="JF349" s="169"/>
      <c r="JG349" s="169"/>
      <c r="JH349" s="169"/>
      <c r="JI349" s="169"/>
      <c r="JJ349" s="169"/>
      <c r="JK349" s="169"/>
      <c r="JL349" s="169"/>
      <c r="JM349" s="169"/>
      <c r="JN349" s="169"/>
      <c r="JO349" s="169"/>
      <c r="JP349" s="169"/>
      <c r="JQ349" s="169"/>
      <c r="JR349" s="169"/>
      <c r="JS349" s="169"/>
      <c r="JT349" s="169"/>
      <c r="JU349" s="169"/>
      <c r="JV349" s="169"/>
      <c r="JW349" s="169"/>
      <c r="JX349" s="169"/>
      <c r="JY349" s="169"/>
      <c r="JZ349" s="169"/>
      <c r="KA349" s="169"/>
      <c r="KB349" s="169"/>
      <c r="KC349" s="169"/>
      <c r="KD349" s="169"/>
      <c r="KE349" s="169"/>
      <c r="KF349" s="169"/>
      <c r="KG349" s="169"/>
      <c r="KH349" s="169"/>
      <c r="KI349" s="169"/>
      <c r="KJ349" s="169"/>
      <c r="KK349" s="169"/>
      <c r="KL349" s="169"/>
      <c r="KM349" s="169"/>
      <c r="KN349" s="169"/>
      <c r="KO349" s="169"/>
      <c r="KP349" s="169"/>
      <c r="KQ349" s="169"/>
      <c r="KR349" s="169"/>
      <c r="KS349" s="169"/>
      <c r="KT349" s="169"/>
      <c r="KU349" s="169"/>
      <c r="KV349" s="169"/>
      <c r="KW349" s="169"/>
      <c r="KX349" s="169"/>
      <c r="KY349" s="169"/>
      <c r="KZ349" s="169"/>
      <c r="LA349" s="169"/>
      <c r="LB349" s="169"/>
      <c r="LC349" s="169"/>
      <c r="LD349" s="169"/>
      <c r="LE349" s="169"/>
      <c r="LF349" s="169"/>
      <c r="LG349" s="169"/>
      <c r="LH349" s="169"/>
      <c r="LI349" s="169"/>
      <c r="LJ349" s="169"/>
      <c r="LK349" s="169"/>
      <c r="LL349" s="169"/>
      <c r="LM349" s="169"/>
      <c r="LN349" s="169"/>
      <c r="LO349" s="169"/>
      <c r="LP349" s="169"/>
      <c r="LQ349" s="169"/>
      <c r="LR349" s="169"/>
      <c r="LS349" s="169"/>
      <c r="LT349" s="169"/>
      <c r="LU349" s="169"/>
      <c r="LV349" s="169"/>
      <c r="LW349" s="169"/>
      <c r="LX349" s="169"/>
      <c r="LY349" s="169"/>
      <c r="LZ349" s="169"/>
      <c r="MA349" s="169"/>
      <c r="MB349" s="169"/>
      <c r="MC349" s="169"/>
      <c r="MD349" s="169"/>
      <c r="ME349" s="169"/>
      <c r="MF349" s="169"/>
      <c r="MG349" s="169"/>
      <c r="MH349" s="169"/>
      <c r="MI349" s="169"/>
      <c r="MJ349" s="169"/>
      <c r="MK349" s="169"/>
      <c r="ML349" s="169"/>
      <c r="MM349" s="169"/>
    </row>
    <row r="350" spans="1:351" s="170" customFormat="1" ht="15" customHeight="1" outlineLevel="1" x14ac:dyDescent="0.25">
      <c r="A350" s="161"/>
      <c r="B350" s="162"/>
      <c r="C350" s="163"/>
      <c r="D350" s="163"/>
      <c r="E350" s="164"/>
      <c r="F350" s="174" t="s">
        <v>156</v>
      </c>
      <c r="G350" s="175" t="s">
        <v>39</v>
      </c>
      <c r="H350" s="167">
        <f>C339*0.8</f>
        <v>14</v>
      </c>
      <c r="I350" s="168">
        <v>1.77</v>
      </c>
      <c r="J350" s="164">
        <f t="shared" si="53"/>
        <v>24.78</v>
      </c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  <c r="HP350" s="169"/>
      <c r="HQ350" s="169"/>
      <c r="HR350" s="169"/>
      <c r="HS350" s="169"/>
      <c r="HT350" s="169"/>
      <c r="HU350" s="169"/>
      <c r="HV350" s="169"/>
      <c r="HW350" s="169"/>
      <c r="HX350" s="169"/>
      <c r="HY350" s="169"/>
      <c r="HZ350" s="169"/>
      <c r="IA350" s="169"/>
      <c r="IB350" s="169"/>
      <c r="IC350" s="169"/>
      <c r="ID350" s="169"/>
      <c r="IE350" s="169"/>
      <c r="IF350" s="169"/>
      <c r="IG350" s="169"/>
      <c r="IH350" s="169"/>
      <c r="II350" s="169"/>
      <c r="IJ350" s="169"/>
      <c r="IK350" s="169"/>
      <c r="IL350" s="169"/>
      <c r="IM350" s="169"/>
      <c r="IN350" s="169"/>
      <c r="IO350" s="169"/>
      <c r="IP350" s="169"/>
      <c r="IQ350" s="169"/>
      <c r="IR350" s="169"/>
      <c r="IS350" s="169"/>
      <c r="IT350" s="169"/>
      <c r="IU350" s="169"/>
      <c r="IV350" s="169"/>
      <c r="IW350" s="169"/>
      <c r="IX350" s="169"/>
      <c r="IY350" s="169"/>
      <c r="IZ350" s="169"/>
      <c r="JA350" s="169"/>
      <c r="JB350" s="169"/>
      <c r="JC350" s="169"/>
      <c r="JD350" s="169"/>
      <c r="JE350" s="169"/>
      <c r="JF350" s="169"/>
      <c r="JG350" s="169"/>
      <c r="JH350" s="169"/>
      <c r="JI350" s="169"/>
      <c r="JJ350" s="169"/>
      <c r="JK350" s="169"/>
      <c r="JL350" s="169"/>
      <c r="JM350" s="169"/>
      <c r="JN350" s="169"/>
      <c r="JO350" s="169"/>
      <c r="JP350" s="169"/>
      <c r="JQ350" s="169"/>
      <c r="JR350" s="169"/>
      <c r="JS350" s="169"/>
      <c r="JT350" s="169"/>
      <c r="JU350" s="169"/>
      <c r="JV350" s="169"/>
      <c r="JW350" s="169"/>
      <c r="JX350" s="169"/>
      <c r="JY350" s="169"/>
      <c r="JZ350" s="169"/>
      <c r="KA350" s="169"/>
      <c r="KB350" s="169"/>
      <c r="KC350" s="169"/>
      <c r="KD350" s="169"/>
      <c r="KE350" s="169"/>
      <c r="KF350" s="169"/>
      <c r="KG350" s="169"/>
      <c r="KH350" s="169"/>
      <c r="KI350" s="169"/>
      <c r="KJ350" s="169"/>
      <c r="KK350" s="169"/>
      <c r="KL350" s="169"/>
      <c r="KM350" s="169"/>
      <c r="KN350" s="169"/>
      <c r="KO350" s="169"/>
      <c r="KP350" s="169"/>
      <c r="KQ350" s="169"/>
      <c r="KR350" s="169"/>
      <c r="KS350" s="169"/>
      <c r="KT350" s="169"/>
      <c r="KU350" s="169"/>
      <c r="KV350" s="169"/>
      <c r="KW350" s="169"/>
      <c r="KX350" s="169"/>
      <c r="KY350" s="169"/>
      <c r="KZ350" s="169"/>
      <c r="LA350" s="169"/>
      <c r="LB350" s="169"/>
      <c r="LC350" s="169"/>
      <c r="LD350" s="169"/>
      <c r="LE350" s="169"/>
      <c r="LF350" s="169"/>
      <c r="LG350" s="169"/>
      <c r="LH350" s="169"/>
      <c r="LI350" s="169"/>
      <c r="LJ350" s="169"/>
      <c r="LK350" s="169"/>
      <c r="LL350" s="169"/>
      <c r="LM350" s="169"/>
      <c r="LN350" s="169"/>
      <c r="LO350" s="169"/>
      <c r="LP350" s="169"/>
      <c r="LQ350" s="169"/>
      <c r="LR350" s="169"/>
      <c r="LS350" s="169"/>
      <c r="LT350" s="169"/>
      <c r="LU350" s="169"/>
      <c r="LV350" s="169"/>
      <c r="LW350" s="169"/>
      <c r="LX350" s="169"/>
      <c r="LY350" s="169"/>
      <c r="LZ350" s="169"/>
      <c r="MA350" s="169"/>
      <c r="MB350" s="169"/>
      <c r="MC350" s="169"/>
      <c r="MD350" s="169"/>
      <c r="ME350" s="169"/>
      <c r="MF350" s="169"/>
      <c r="MG350" s="169"/>
      <c r="MH350" s="169"/>
      <c r="MI350" s="169"/>
      <c r="MJ350" s="169"/>
      <c r="MK350" s="169"/>
      <c r="ML350" s="169"/>
      <c r="MM350" s="169"/>
    </row>
    <row r="351" spans="1:351" s="181" customFormat="1" x14ac:dyDescent="0.25">
      <c r="A351" s="176"/>
      <c r="B351" s="177"/>
      <c r="C351" s="178"/>
      <c r="D351" s="168"/>
      <c r="E351" s="179"/>
      <c r="F351" s="180" t="s">
        <v>157</v>
      </c>
      <c r="G351" s="177" t="s">
        <v>10</v>
      </c>
      <c r="H351" s="178">
        <f>C339*40</f>
        <v>700</v>
      </c>
      <c r="I351" s="168">
        <v>0.19</v>
      </c>
      <c r="J351" s="179">
        <f t="shared" si="53"/>
        <v>133</v>
      </c>
    </row>
    <row r="352" spans="1:351" s="170" customFormat="1" ht="15" customHeight="1" outlineLevel="1" x14ac:dyDescent="0.25">
      <c r="A352" s="161"/>
      <c r="B352" s="162"/>
      <c r="C352" s="163"/>
      <c r="D352" s="163"/>
      <c r="E352" s="164"/>
      <c r="F352" s="174" t="s">
        <v>158</v>
      </c>
      <c r="G352" s="175" t="s">
        <v>39</v>
      </c>
      <c r="H352" s="167">
        <f>C339*7</f>
        <v>122.5</v>
      </c>
      <c r="I352" s="168">
        <v>0.27</v>
      </c>
      <c r="J352" s="164">
        <f t="shared" si="53"/>
        <v>33.075000000000003</v>
      </c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  <c r="HP352" s="169"/>
      <c r="HQ352" s="169"/>
      <c r="HR352" s="169"/>
      <c r="HS352" s="169"/>
      <c r="HT352" s="169"/>
      <c r="HU352" s="169"/>
      <c r="HV352" s="169"/>
      <c r="HW352" s="169"/>
      <c r="HX352" s="169"/>
      <c r="HY352" s="169"/>
      <c r="HZ352" s="169"/>
      <c r="IA352" s="169"/>
      <c r="IB352" s="169"/>
      <c r="IC352" s="169"/>
      <c r="ID352" s="169"/>
      <c r="IE352" s="169"/>
      <c r="IF352" s="169"/>
      <c r="IG352" s="169"/>
      <c r="IH352" s="169"/>
      <c r="II352" s="169"/>
      <c r="IJ352" s="169"/>
      <c r="IK352" s="169"/>
      <c r="IL352" s="169"/>
      <c r="IM352" s="169"/>
      <c r="IN352" s="169"/>
      <c r="IO352" s="169"/>
      <c r="IP352" s="169"/>
      <c r="IQ352" s="169"/>
      <c r="IR352" s="169"/>
      <c r="IS352" s="169"/>
      <c r="IT352" s="169"/>
      <c r="IU352" s="169"/>
      <c r="IV352" s="169"/>
      <c r="IW352" s="169"/>
      <c r="IX352" s="169"/>
      <c r="IY352" s="169"/>
      <c r="IZ352" s="169"/>
      <c r="JA352" s="169"/>
      <c r="JB352" s="169"/>
      <c r="JC352" s="169"/>
      <c r="JD352" s="169"/>
      <c r="JE352" s="169"/>
      <c r="JF352" s="169"/>
      <c r="JG352" s="169"/>
      <c r="JH352" s="169"/>
      <c r="JI352" s="169"/>
      <c r="JJ352" s="169"/>
      <c r="JK352" s="169"/>
      <c r="JL352" s="169"/>
      <c r="JM352" s="169"/>
      <c r="JN352" s="169"/>
      <c r="JO352" s="169"/>
      <c r="JP352" s="169"/>
      <c r="JQ352" s="169"/>
      <c r="JR352" s="169"/>
      <c r="JS352" s="169"/>
      <c r="JT352" s="169"/>
      <c r="JU352" s="169"/>
      <c r="JV352" s="169"/>
      <c r="JW352" s="169"/>
      <c r="JX352" s="169"/>
      <c r="JY352" s="169"/>
      <c r="JZ352" s="169"/>
      <c r="KA352" s="169"/>
      <c r="KB352" s="169"/>
      <c r="KC352" s="169"/>
      <c r="KD352" s="169"/>
      <c r="KE352" s="169"/>
      <c r="KF352" s="169"/>
      <c r="KG352" s="169"/>
      <c r="KH352" s="169"/>
      <c r="KI352" s="169"/>
      <c r="KJ352" s="169"/>
      <c r="KK352" s="169"/>
      <c r="KL352" s="169"/>
      <c r="KM352" s="169"/>
      <c r="KN352" s="169"/>
      <c r="KO352" s="169"/>
      <c r="KP352" s="169"/>
      <c r="KQ352" s="169"/>
      <c r="KR352" s="169"/>
      <c r="KS352" s="169"/>
      <c r="KT352" s="169"/>
      <c r="KU352" s="169"/>
      <c r="KV352" s="169"/>
      <c r="KW352" s="169"/>
      <c r="KX352" s="169"/>
      <c r="KY352" s="169"/>
      <c r="KZ352" s="169"/>
      <c r="LA352" s="169"/>
      <c r="LB352" s="169"/>
      <c r="LC352" s="169"/>
      <c r="LD352" s="169"/>
      <c r="LE352" s="169"/>
      <c r="LF352" s="169"/>
      <c r="LG352" s="169"/>
      <c r="LH352" s="169"/>
      <c r="LI352" s="169"/>
      <c r="LJ352" s="169"/>
      <c r="LK352" s="169"/>
      <c r="LL352" s="169"/>
      <c r="LM352" s="169"/>
      <c r="LN352" s="169"/>
      <c r="LO352" s="169"/>
      <c r="LP352" s="169"/>
      <c r="LQ352" s="169"/>
      <c r="LR352" s="169"/>
      <c r="LS352" s="169"/>
      <c r="LT352" s="169"/>
      <c r="LU352" s="169"/>
      <c r="LV352" s="169"/>
      <c r="LW352" s="169"/>
      <c r="LX352" s="169"/>
      <c r="LY352" s="169"/>
      <c r="LZ352" s="169"/>
      <c r="MA352" s="169"/>
      <c r="MB352" s="169"/>
      <c r="MC352" s="169"/>
      <c r="MD352" s="169"/>
      <c r="ME352" s="169"/>
      <c r="MF352" s="169"/>
      <c r="MG352" s="169"/>
      <c r="MH352" s="169"/>
      <c r="MI352" s="169"/>
      <c r="MJ352" s="169"/>
      <c r="MK352" s="169"/>
      <c r="ML352" s="169"/>
      <c r="MM352" s="169"/>
    </row>
    <row r="353" spans="1:10" s="79" customFormat="1" ht="14.25" customHeight="1" x14ac:dyDescent="0.2">
      <c r="A353" s="32"/>
      <c r="B353" s="33"/>
      <c r="C353" s="28"/>
      <c r="D353" s="28"/>
      <c r="E353" s="28"/>
      <c r="F353" s="37" t="s">
        <v>16</v>
      </c>
      <c r="G353" s="31" t="s">
        <v>17</v>
      </c>
      <c r="H353" s="56">
        <f>C339*0.15/10</f>
        <v>0.26250000000000001</v>
      </c>
      <c r="I353" s="55">
        <v>235.68</v>
      </c>
      <c r="J353" s="94">
        <f t="shared" si="53"/>
        <v>61.866000000000007</v>
      </c>
    </row>
    <row r="354" spans="1:10" s="181" customFormat="1" x14ac:dyDescent="0.25">
      <c r="A354" s="176"/>
      <c r="B354" s="177"/>
      <c r="C354" s="178"/>
      <c r="D354" s="168"/>
      <c r="E354" s="179"/>
      <c r="F354" s="180" t="s">
        <v>160</v>
      </c>
      <c r="G354" s="177" t="s">
        <v>110</v>
      </c>
      <c r="H354" s="182">
        <f>C339*0.5</f>
        <v>8.75</v>
      </c>
      <c r="I354" s="168">
        <v>24.68</v>
      </c>
      <c r="J354" s="179">
        <f t="shared" si="53"/>
        <v>215.95</v>
      </c>
    </row>
    <row r="355" spans="1:10" s="181" customFormat="1" x14ac:dyDescent="0.25">
      <c r="A355" s="176"/>
      <c r="B355" s="177"/>
      <c r="C355" s="178"/>
      <c r="D355" s="168"/>
      <c r="E355" s="179"/>
      <c r="F355" s="165" t="s">
        <v>161</v>
      </c>
      <c r="G355" s="177" t="s">
        <v>162</v>
      </c>
      <c r="H355" s="178">
        <f>C339*1</f>
        <v>17.5</v>
      </c>
      <c r="I355" s="168">
        <v>1.33</v>
      </c>
      <c r="J355" s="179">
        <f t="shared" si="53"/>
        <v>23.275000000000002</v>
      </c>
    </row>
    <row r="356" spans="1:10" s="181" customFormat="1" x14ac:dyDescent="0.25">
      <c r="A356" s="176"/>
      <c r="B356" s="177"/>
      <c r="C356" s="178"/>
      <c r="D356" s="168"/>
      <c r="E356" s="179"/>
      <c r="F356" s="180" t="s">
        <v>163</v>
      </c>
      <c r="G356" s="177" t="s">
        <v>12</v>
      </c>
      <c r="H356" s="178">
        <f>C339*0.15</f>
        <v>2.625</v>
      </c>
      <c r="I356" s="168">
        <v>14</v>
      </c>
      <c r="J356" s="179">
        <f t="shared" si="53"/>
        <v>36.75</v>
      </c>
    </row>
    <row r="357" spans="1:10" ht="14.25" customHeight="1" x14ac:dyDescent="0.2">
      <c r="A357" s="32" t="s">
        <v>119</v>
      </c>
      <c r="B357" s="33" t="s">
        <v>12</v>
      </c>
      <c r="C357" s="28">
        <v>16.399999999999999</v>
      </c>
      <c r="D357" s="28">
        <v>25</v>
      </c>
      <c r="E357" s="28">
        <f>C357*D357</f>
        <v>409.99999999999994</v>
      </c>
      <c r="F357" s="32" t="s">
        <v>19</v>
      </c>
      <c r="G357" s="33" t="s">
        <v>12</v>
      </c>
      <c r="H357" s="28">
        <f>C357*1.2</f>
        <v>19.679999999999996</v>
      </c>
      <c r="I357" s="28">
        <v>5.63</v>
      </c>
      <c r="J357" s="80">
        <f t="shared" si="53"/>
        <v>110.79839999999997</v>
      </c>
    </row>
    <row r="358" spans="1:10" ht="14.25" customHeight="1" x14ac:dyDescent="0.2">
      <c r="A358" s="32"/>
      <c r="B358" s="33"/>
      <c r="C358" s="28"/>
      <c r="D358" s="83"/>
      <c r="E358" s="84"/>
      <c r="F358" s="32" t="s">
        <v>20</v>
      </c>
      <c r="G358" s="33" t="s">
        <v>11</v>
      </c>
      <c r="H358" s="56">
        <f>C357*0.2/25</f>
        <v>0.13119999999999998</v>
      </c>
      <c r="I358" s="83">
        <v>108</v>
      </c>
      <c r="J358" s="82">
        <f t="shared" si="53"/>
        <v>14.169599999999999</v>
      </c>
    </row>
    <row r="359" spans="1:10" ht="14.25" customHeight="1" x14ac:dyDescent="0.2">
      <c r="A359" s="32" t="s">
        <v>167</v>
      </c>
      <c r="B359" s="33" t="s">
        <v>12</v>
      </c>
      <c r="C359" s="28">
        <v>16.399999999999999</v>
      </c>
      <c r="D359" s="28">
        <v>8</v>
      </c>
      <c r="E359" s="28">
        <f>C359*D359</f>
        <v>131.19999999999999</v>
      </c>
      <c r="F359" s="37" t="s">
        <v>16</v>
      </c>
      <c r="G359" s="31" t="s">
        <v>17</v>
      </c>
      <c r="H359" s="56">
        <f>C359*0.1/10</f>
        <v>0.16399999999999998</v>
      </c>
      <c r="I359" s="55">
        <v>235.68</v>
      </c>
      <c r="J359" s="80">
        <f>H359*I359</f>
        <v>38.651519999999998</v>
      </c>
    </row>
    <row r="360" spans="1:10" s="86" customFormat="1" ht="14.25" customHeight="1" x14ac:dyDescent="0.2">
      <c r="A360" s="87" t="s">
        <v>168</v>
      </c>
      <c r="B360" s="33" t="s">
        <v>12</v>
      </c>
      <c r="C360" s="56">
        <f>C359</f>
        <v>16.399999999999999</v>
      </c>
      <c r="D360" s="83">
        <v>45</v>
      </c>
      <c r="E360" s="84">
        <f>C360*D360</f>
        <v>737.99999999999989</v>
      </c>
      <c r="F360" s="32" t="s">
        <v>102</v>
      </c>
      <c r="G360" s="33" t="s">
        <v>18</v>
      </c>
      <c r="H360" s="56">
        <f>C360*5/30</f>
        <v>2.7333333333333334</v>
      </c>
      <c r="I360" s="83">
        <v>130</v>
      </c>
      <c r="J360" s="82">
        <f>H360*I360</f>
        <v>355.33333333333331</v>
      </c>
    </row>
    <row r="361" spans="1:10" ht="14.25" customHeight="1" x14ac:dyDescent="0.2">
      <c r="A361" s="32" t="s">
        <v>169</v>
      </c>
      <c r="B361" s="33" t="s">
        <v>12</v>
      </c>
      <c r="C361" s="28">
        <f>C359</f>
        <v>16.399999999999999</v>
      </c>
      <c r="D361" s="83">
        <v>50</v>
      </c>
      <c r="E361" s="84">
        <f>C361*D361</f>
        <v>819.99999999999989</v>
      </c>
      <c r="F361" s="32" t="s">
        <v>20</v>
      </c>
      <c r="G361" s="33" t="s">
        <v>11</v>
      </c>
      <c r="H361" s="56">
        <f>C361*0.8/25</f>
        <v>0.52479999999999993</v>
      </c>
      <c r="I361" s="83">
        <v>108</v>
      </c>
      <c r="J361" s="82">
        <f t="shared" ref="J361:J375" si="54">H361*I361</f>
        <v>56.678399999999996</v>
      </c>
    </row>
    <row r="362" spans="1:10" ht="14.25" customHeight="1" x14ac:dyDescent="0.2">
      <c r="A362" s="32"/>
      <c r="B362" s="33"/>
      <c r="C362" s="28"/>
      <c r="D362" s="83"/>
      <c r="E362" s="84"/>
      <c r="F362" s="32" t="s">
        <v>22</v>
      </c>
      <c r="G362" s="33" t="s">
        <v>11</v>
      </c>
      <c r="H362" s="56">
        <f>C361*0.8/25</f>
        <v>0.52479999999999993</v>
      </c>
      <c r="I362" s="83">
        <v>183.45</v>
      </c>
      <c r="J362" s="82">
        <f t="shared" si="54"/>
        <v>96.27455999999998</v>
      </c>
    </row>
    <row r="363" spans="1:10" ht="14.25" customHeight="1" x14ac:dyDescent="0.2">
      <c r="A363" s="32" t="s">
        <v>170</v>
      </c>
      <c r="B363" s="33" t="s">
        <v>12</v>
      </c>
      <c r="C363" s="28">
        <f>C359</f>
        <v>16.399999999999999</v>
      </c>
      <c r="D363" s="83">
        <v>25</v>
      </c>
      <c r="E363" s="84">
        <f t="shared" ref="E363:E365" si="55">C363*D363</f>
        <v>409.99999999999994</v>
      </c>
      <c r="F363" s="32" t="s">
        <v>24</v>
      </c>
      <c r="G363" s="177" t="s">
        <v>12</v>
      </c>
      <c r="H363" s="178">
        <f>C363*0.15</f>
        <v>2.4599999999999995</v>
      </c>
      <c r="I363" s="168">
        <v>14</v>
      </c>
      <c r="J363" s="85">
        <f t="shared" si="54"/>
        <v>34.439999999999991</v>
      </c>
    </row>
    <row r="364" spans="1:10" ht="14.25" customHeight="1" x14ac:dyDescent="0.2">
      <c r="A364" s="32" t="s">
        <v>171</v>
      </c>
      <c r="B364" s="33" t="s">
        <v>12</v>
      </c>
      <c r="C364" s="28">
        <f>C359</f>
        <v>16.399999999999999</v>
      </c>
      <c r="D364" s="28">
        <v>5</v>
      </c>
      <c r="E364" s="28">
        <f t="shared" si="55"/>
        <v>82</v>
      </c>
      <c r="F364" s="37" t="s">
        <v>16</v>
      </c>
      <c r="G364" s="31" t="s">
        <v>17</v>
      </c>
      <c r="H364" s="56">
        <f>C364*0.1/10</f>
        <v>0.16399999999999998</v>
      </c>
      <c r="I364" s="55">
        <v>235.68</v>
      </c>
      <c r="J364" s="80">
        <f t="shared" si="54"/>
        <v>38.651519999999998</v>
      </c>
    </row>
    <row r="365" spans="1:10" s="79" customFormat="1" ht="14.25" customHeight="1" x14ac:dyDescent="0.2">
      <c r="A365" s="87" t="s">
        <v>172</v>
      </c>
      <c r="B365" s="33" t="s">
        <v>12</v>
      </c>
      <c r="C365" s="28">
        <f>C363</f>
        <v>16.399999999999999</v>
      </c>
      <c r="D365" s="28">
        <v>35</v>
      </c>
      <c r="E365" s="28">
        <f t="shared" si="55"/>
        <v>574</v>
      </c>
      <c r="F365" s="32" t="s">
        <v>111</v>
      </c>
      <c r="G365" s="33" t="s">
        <v>26</v>
      </c>
      <c r="H365" s="28">
        <f>C365*0.15</f>
        <v>2.4599999999999995</v>
      </c>
      <c r="I365" s="28">
        <v>296.74</v>
      </c>
      <c r="J365" s="80">
        <f t="shared" si="54"/>
        <v>729.98039999999992</v>
      </c>
    </row>
    <row r="366" spans="1:10" s="79" customFormat="1" ht="14.25" customHeight="1" x14ac:dyDescent="0.2">
      <c r="A366" s="32" t="s">
        <v>164</v>
      </c>
      <c r="B366" s="33" t="s">
        <v>12</v>
      </c>
      <c r="C366" s="56">
        <v>12.65</v>
      </c>
      <c r="D366" s="83">
        <v>25</v>
      </c>
      <c r="E366" s="84">
        <f>C366*D366</f>
        <v>316.25</v>
      </c>
      <c r="F366" s="32" t="s">
        <v>165</v>
      </c>
      <c r="G366" s="33" t="s">
        <v>12</v>
      </c>
      <c r="H366" s="56">
        <f>C366*1.2</f>
        <v>15.18</v>
      </c>
      <c r="I366" s="83">
        <v>8.94</v>
      </c>
      <c r="J366" s="160">
        <f t="shared" si="54"/>
        <v>135.70919999999998</v>
      </c>
    </row>
    <row r="367" spans="1:10" s="79" customFormat="1" ht="14.25" customHeight="1" x14ac:dyDescent="0.2">
      <c r="A367" s="32"/>
      <c r="B367" s="33"/>
      <c r="C367" s="28"/>
      <c r="D367" s="28"/>
      <c r="E367" s="84"/>
      <c r="F367" s="32" t="s">
        <v>20</v>
      </c>
      <c r="G367" s="33" t="s">
        <v>11</v>
      </c>
      <c r="H367" s="56">
        <f>C366*0.2/25</f>
        <v>0.10120000000000001</v>
      </c>
      <c r="I367" s="83">
        <v>108</v>
      </c>
      <c r="J367" s="80">
        <f t="shared" si="54"/>
        <v>10.929600000000001</v>
      </c>
    </row>
    <row r="368" spans="1:10" s="79" customFormat="1" ht="14.25" customHeight="1" x14ac:dyDescent="0.2">
      <c r="A368" s="32" t="s">
        <v>166</v>
      </c>
      <c r="B368" s="33" t="s">
        <v>12</v>
      </c>
      <c r="C368" s="28">
        <f>C366</f>
        <v>12.65</v>
      </c>
      <c r="D368" s="28">
        <v>30</v>
      </c>
      <c r="E368" s="28">
        <f>C368*D368</f>
        <v>379.5</v>
      </c>
      <c r="F368" s="32" t="s">
        <v>111</v>
      </c>
      <c r="G368" s="33" t="s">
        <v>26</v>
      </c>
      <c r="H368" s="28">
        <f>C368*0.1</f>
        <v>1.2650000000000001</v>
      </c>
      <c r="I368" s="28">
        <v>296.74</v>
      </c>
      <c r="J368" s="80">
        <f t="shared" si="54"/>
        <v>375.37610000000006</v>
      </c>
    </row>
    <row r="369" spans="1:10" s="79" customFormat="1" ht="14.25" customHeight="1" x14ac:dyDescent="0.2">
      <c r="A369" s="32" t="s">
        <v>43</v>
      </c>
      <c r="B369" s="33" t="s">
        <v>15</v>
      </c>
      <c r="C369" s="28">
        <v>17.5</v>
      </c>
      <c r="D369" s="28">
        <v>10</v>
      </c>
      <c r="E369" s="28">
        <f t="shared" ref="E369:E371" si="56">C369*D369</f>
        <v>175</v>
      </c>
      <c r="F369" s="37" t="s">
        <v>16</v>
      </c>
      <c r="G369" s="31" t="s">
        <v>17</v>
      </c>
      <c r="H369" s="56">
        <f>C369*0.15/10</f>
        <v>0.26250000000000001</v>
      </c>
      <c r="I369" s="55">
        <v>235.68</v>
      </c>
      <c r="J369" s="94">
        <f t="shared" si="54"/>
        <v>61.866000000000007</v>
      </c>
    </row>
    <row r="370" spans="1:10" s="40" customFormat="1" ht="14.25" customHeight="1" x14ac:dyDescent="0.25">
      <c r="A370" s="87" t="s">
        <v>40</v>
      </c>
      <c r="B370" s="33" t="s">
        <v>15</v>
      </c>
      <c r="C370" s="56">
        <v>17.5</v>
      </c>
      <c r="D370" s="83">
        <v>45</v>
      </c>
      <c r="E370" s="84">
        <f t="shared" si="56"/>
        <v>787.5</v>
      </c>
      <c r="F370" s="32" t="s">
        <v>102</v>
      </c>
      <c r="G370" s="33" t="s">
        <v>18</v>
      </c>
      <c r="H370" s="56">
        <f>C370*7/30</f>
        <v>4.083333333333333</v>
      </c>
      <c r="I370" s="83">
        <v>130</v>
      </c>
      <c r="J370" s="82">
        <f t="shared" si="54"/>
        <v>530.83333333333326</v>
      </c>
    </row>
    <row r="371" spans="1:10" ht="14.25" customHeight="1" x14ac:dyDescent="0.2">
      <c r="A371" s="87" t="s">
        <v>41</v>
      </c>
      <c r="B371" s="33" t="s">
        <v>15</v>
      </c>
      <c r="C371" s="56">
        <f>C370</f>
        <v>17.5</v>
      </c>
      <c r="D371" s="83">
        <v>50</v>
      </c>
      <c r="E371" s="84">
        <f t="shared" si="56"/>
        <v>875</v>
      </c>
      <c r="F371" s="32" t="s">
        <v>20</v>
      </c>
      <c r="G371" s="33" t="s">
        <v>11</v>
      </c>
      <c r="H371" s="56">
        <f>C370*1.2/25</f>
        <v>0.84</v>
      </c>
      <c r="I371" s="83">
        <v>108</v>
      </c>
      <c r="J371" s="82">
        <f t="shared" si="54"/>
        <v>90.72</v>
      </c>
    </row>
    <row r="372" spans="1:10" s="79" customFormat="1" ht="14.25" customHeight="1" x14ac:dyDescent="0.2">
      <c r="A372" s="32"/>
      <c r="B372" s="33"/>
      <c r="C372" s="28"/>
      <c r="D372" s="83"/>
      <c r="E372" s="84"/>
      <c r="F372" s="32" t="s">
        <v>22</v>
      </c>
      <c r="G372" s="33" t="s">
        <v>11</v>
      </c>
      <c r="H372" s="56">
        <f>C371*0.9/25</f>
        <v>0.63</v>
      </c>
      <c r="I372" s="83">
        <v>183.45</v>
      </c>
      <c r="J372" s="82">
        <f t="shared" si="54"/>
        <v>115.5735</v>
      </c>
    </row>
    <row r="373" spans="1:10" s="93" customFormat="1" ht="14.25" customHeight="1" x14ac:dyDescent="0.25">
      <c r="A373" s="87" t="s">
        <v>42</v>
      </c>
      <c r="B373" s="33" t="s">
        <v>15</v>
      </c>
      <c r="C373" s="28">
        <f>C371</f>
        <v>17.5</v>
      </c>
      <c r="D373" s="83">
        <v>25</v>
      </c>
      <c r="E373" s="84">
        <f t="shared" ref="E373:E374" si="57">C373*D373</f>
        <v>437.5</v>
      </c>
      <c r="F373" s="32" t="s">
        <v>24</v>
      </c>
      <c r="G373" s="177" t="s">
        <v>12</v>
      </c>
      <c r="H373" s="178">
        <f>C373*0.15</f>
        <v>2.625</v>
      </c>
      <c r="I373" s="168">
        <v>14</v>
      </c>
      <c r="J373" s="82">
        <f t="shared" si="54"/>
        <v>36.75</v>
      </c>
    </row>
    <row r="374" spans="1:10" s="79" customFormat="1" ht="14.25" customHeight="1" x14ac:dyDescent="0.2">
      <c r="A374" s="32" t="s">
        <v>43</v>
      </c>
      <c r="B374" s="33" t="s">
        <v>15</v>
      </c>
      <c r="C374" s="28">
        <f>C373</f>
        <v>17.5</v>
      </c>
      <c r="D374" s="28">
        <v>10</v>
      </c>
      <c r="E374" s="28">
        <f t="shared" si="57"/>
        <v>175</v>
      </c>
      <c r="F374" s="37" t="s">
        <v>16</v>
      </c>
      <c r="G374" s="31" t="s">
        <v>17</v>
      </c>
      <c r="H374" s="56">
        <f>C374*0.15/10</f>
        <v>0.26250000000000001</v>
      </c>
      <c r="I374" s="55">
        <v>235.68</v>
      </c>
      <c r="J374" s="94">
        <f t="shared" si="54"/>
        <v>61.866000000000007</v>
      </c>
    </row>
    <row r="375" spans="1:10" s="79" customFormat="1" ht="14.25" customHeight="1" x14ac:dyDescent="0.2">
      <c r="A375" s="32" t="s">
        <v>44</v>
      </c>
      <c r="B375" s="33" t="s">
        <v>15</v>
      </c>
      <c r="C375" s="28">
        <f>C374</f>
        <v>17.5</v>
      </c>
      <c r="D375" s="28">
        <v>50</v>
      </c>
      <c r="E375" s="28">
        <f>C375*D375</f>
        <v>875</v>
      </c>
      <c r="F375" s="32" t="s">
        <v>111</v>
      </c>
      <c r="G375" s="33" t="s">
        <v>26</v>
      </c>
      <c r="H375" s="28">
        <f>C375*0.3</f>
        <v>5.25</v>
      </c>
      <c r="I375" s="28">
        <v>296.74</v>
      </c>
      <c r="J375" s="80">
        <f t="shared" si="54"/>
        <v>1557.885</v>
      </c>
    </row>
    <row r="376" spans="1:10" s="79" customFormat="1" ht="14.25" customHeight="1" x14ac:dyDescent="0.2">
      <c r="A376" s="26" t="s">
        <v>13</v>
      </c>
      <c r="B376" s="41"/>
      <c r="C376" s="42"/>
      <c r="D376" s="42"/>
      <c r="E376" s="42">
        <f>SUM(E290:E375)</f>
        <v>11443.2</v>
      </c>
      <c r="F376" s="29" t="s">
        <v>13</v>
      </c>
      <c r="G376" s="41"/>
      <c r="H376" s="42"/>
      <c r="I376" s="42"/>
      <c r="J376" s="43">
        <f>SUM(J290:J375)</f>
        <v>9400.9264666666659</v>
      </c>
    </row>
    <row r="377" spans="1:10" s="79" customFormat="1" ht="14.25" customHeight="1" x14ac:dyDescent="0.2">
      <c r="A377" s="214" t="s">
        <v>45</v>
      </c>
      <c r="B377" s="215"/>
      <c r="C377" s="215"/>
      <c r="D377" s="215"/>
      <c r="E377" s="215"/>
      <c r="F377" s="215"/>
      <c r="G377" s="215"/>
      <c r="H377" s="215"/>
      <c r="I377" s="215"/>
      <c r="J377" s="223"/>
    </row>
    <row r="378" spans="1:10" s="79" customFormat="1" ht="14.25" customHeight="1" x14ac:dyDescent="0.2">
      <c r="A378" s="37" t="s">
        <v>46</v>
      </c>
      <c r="B378" s="31" t="s">
        <v>15</v>
      </c>
      <c r="C378" s="55">
        <v>17.5</v>
      </c>
      <c r="D378" s="55">
        <v>10</v>
      </c>
      <c r="E378" s="55">
        <f>C378*D378</f>
        <v>175</v>
      </c>
      <c r="F378" s="37" t="s">
        <v>16</v>
      </c>
      <c r="G378" s="31" t="s">
        <v>17</v>
      </c>
      <c r="H378" s="56">
        <f>C378*0.15/10</f>
        <v>0.26250000000000001</v>
      </c>
      <c r="I378" s="55">
        <v>235.68</v>
      </c>
      <c r="J378" s="80">
        <f>H378*I378</f>
        <v>61.866000000000007</v>
      </c>
    </row>
    <row r="379" spans="1:10" s="86" customFormat="1" ht="15" x14ac:dyDescent="0.25">
      <c r="A379" s="21" t="s">
        <v>217</v>
      </c>
      <c r="B379" s="22" t="s">
        <v>15</v>
      </c>
      <c r="C379" s="55">
        <f>C378</f>
        <v>17.5</v>
      </c>
      <c r="D379" s="24">
        <v>80</v>
      </c>
      <c r="E379" s="24">
        <f>C379*D379</f>
        <v>1400</v>
      </c>
      <c r="F379" s="21" t="s">
        <v>47</v>
      </c>
      <c r="G379" s="78" t="s">
        <v>11</v>
      </c>
      <c r="H379" s="95">
        <f>C379*70/25</f>
        <v>49</v>
      </c>
      <c r="I379" s="55">
        <v>168</v>
      </c>
      <c r="J379" s="80">
        <f>H379*I379</f>
        <v>8232</v>
      </c>
    </row>
    <row r="380" spans="1:10" s="97" customFormat="1" ht="14.25" customHeight="1" x14ac:dyDescent="0.2">
      <c r="A380" s="37" t="s">
        <v>218</v>
      </c>
      <c r="B380" s="31" t="s">
        <v>15</v>
      </c>
      <c r="C380" s="55">
        <v>17.5</v>
      </c>
      <c r="D380" s="55">
        <v>70</v>
      </c>
      <c r="E380" s="55">
        <f>C380*D380</f>
        <v>1225</v>
      </c>
      <c r="F380" s="37" t="s">
        <v>219</v>
      </c>
      <c r="G380" s="31" t="s">
        <v>15</v>
      </c>
      <c r="H380" s="56">
        <f>C380*1.1</f>
        <v>19.25</v>
      </c>
      <c r="I380" s="56">
        <v>112.88</v>
      </c>
      <c r="J380" s="96">
        <f t="shared" ref="J380:J386" si="58">H380*I380</f>
        <v>2172.94</v>
      </c>
    </row>
    <row r="381" spans="1:10" ht="14.25" customHeight="1" x14ac:dyDescent="0.2">
      <c r="A381" s="37"/>
      <c r="B381" s="31"/>
      <c r="C381" s="55"/>
      <c r="D381" s="55"/>
      <c r="E381" s="55"/>
      <c r="F381" s="37" t="s">
        <v>220</v>
      </c>
      <c r="G381" s="31" t="s">
        <v>110</v>
      </c>
      <c r="H381" s="56">
        <f>H380</f>
        <v>19.25</v>
      </c>
      <c r="I381" s="56">
        <v>79</v>
      </c>
      <c r="J381" s="96">
        <f t="shared" si="58"/>
        <v>1520.75</v>
      </c>
    </row>
    <row r="382" spans="1:10" s="97" customFormat="1" ht="14.25" customHeight="1" x14ac:dyDescent="0.2">
      <c r="A382" s="37" t="s">
        <v>222</v>
      </c>
      <c r="B382" s="31" t="s">
        <v>15</v>
      </c>
      <c r="C382" s="55">
        <f>C378</f>
        <v>17.5</v>
      </c>
      <c r="D382" s="55">
        <v>180</v>
      </c>
      <c r="E382" s="55">
        <f>C382*D382</f>
        <v>3150</v>
      </c>
      <c r="F382" s="37" t="s">
        <v>221</v>
      </c>
      <c r="G382" s="31" t="s">
        <v>15</v>
      </c>
      <c r="H382" s="56">
        <f>C382*1.1</f>
        <v>19.25</v>
      </c>
      <c r="I382" s="188">
        <v>625</v>
      </c>
      <c r="J382" s="96">
        <f t="shared" si="58"/>
        <v>12031.25</v>
      </c>
    </row>
    <row r="383" spans="1:10" ht="14.25" customHeight="1" x14ac:dyDescent="0.2">
      <c r="A383" s="37"/>
      <c r="B383" s="31"/>
      <c r="C383" s="55"/>
      <c r="D383" s="55"/>
      <c r="E383" s="55"/>
      <c r="F383" s="37" t="s">
        <v>220</v>
      </c>
      <c r="G383" s="31" t="s">
        <v>110</v>
      </c>
      <c r="H383" s="56">
        <f>H382</f>
        <v>19.25</v>
      </c>
      <c r="I383" s="56">
        <v>79</v>
      </c>
      <c r="J383" s="96">
        <f t="shared" si="58"/>
        <v>1520.75</v>
      </c>
    </row>
    <row r="384" spans="1:10" ht="14.25" customHeight="1" x14ac:dyDescent="0.2">
      <c r="A384" s="37" t="s">
        <v>223</v>
      </c>
      <c r="B384" s="31" t="s">
        <v>12</v>
      </c>
      <c r="C384" s="73">
        <v>4.9000000000000004</v>
      </c>
      <c r="D384" s="73">
        <v>30</v>
      </c>
      <c r="E384" s="73">
        <f>D384*C384</f>
        <v>147</v>
      </c>
      <c r="F384" s="89" t="s">
        <v>224</v>
      </c>
      <c r="G384" s="31" t="s">
        <v>12</v>
      </c>
      <c r="H384" s="56">
        <f>C384*1.2</f>
        <v>5.88</v>
      </c>
      <c r="I384" s="188">
        <v>49.96</v>
      </c>
      <c r="J384" s="96">
        <f t="shared" si="58"/>
        <v>293.76479999999998</v>
      </c>
    </row>
    <row r="385" spans="1:10" ht="14.25" customHeight="1" x14ac:dyDescent="0.2">
      <c r="A385" s="91"/>
      <c r="B385" s="88"/>
      <c r="C385" s="74"/>
      <c r="D385" s="74"/>
      <c r="E385" s="74"/>
      <c r="F385" s="32" t="s">
        <v>111</v>
      </c>
      <c r="G385" s="33" t="s">
        <v>26</v>
      </c>
      <c r="H385" s="28">
        <f>C384*0.3</f>
        <v>1.47</v>
      </c>
      <c r="I385" s="28">
        <v>296.74</v>
      </c>
      <c r="J385" s="80">
        <f t="shared" si="58"/>
        <v>436.20780000000002</v>
      </c>
    </row>
    <row r="386" spans="1:10" ht="14.25" customHeight="1" x14ac:dyDescent="0.2">
      <c r="A386" s="37"/>
      <c r="B386" s="31"/>
      <c r="C386" s="55"/>
      <c r="D386" s="55"/>
      <c r="E386" s="55"/>
      <c r="F386" s="37" t="s">
        <v>220</v>
      </c>
      <c r="G386" s="31" t="s">
        <v>110</v>
      </c>
      <c r="H386" s="56">
        <f>H385</f>
        <v>1.47</v>
      </c>
      <c r="I386" s="56">
        <v>19</v>
      </c>
      <c r="J386" s="96">
        <f t="shared" si="58"/>
        <v>27.93</v>
      </c>
    </row>
    <row r="387" spans="1:10" ht="14.25" customHeight="1" x14ac:dyDescent="0.2">
      <c r="A387" s="26" t="s">
        <v>13</v>
      </c>
      <c r="B387" s="39"/>
      <c r="C387" s="27"/>
      <c r="D387" s="42"/>
      <c r="E387" s="27">
        <f>SUM(E378:E386)</f>
        <v>6097</v>
      </c>
      <c r="F387" s="29" t="s">
        <v>13</v>
      </c>
      <c r="G387" s="39"/>
      <c r="H387" s="27"/>
      <c r="I387" s="27"/>
      <c r="J387" s="30">
        <f>SUM(J378:J386)</f>
        <v>26297.458600000002</v>
      </c>
    </row>
    <row r="388" spans="1:10" s="40" customFormat="1" ht="17.25" customHeight="1" x14ac:dyDescent="0.25">
      <c r="A388" s="44" t="s">
        <v>229</v>
      </c>
      <c r="B388" s="45"/>
      <c r="C388" s="46"/>
      <c r="D388" s="47"/>
      <c r="E388" s="46">
        <f>E387+E376+E288</f>
        <v>30247.43</v>
      </c>
      <c r="F388" s="48" t="s">
        <v>13</v>
      </c>
      <c r="G388" s="45"/>
      <c r="H388" s="46"/>
      <c r="I388" s="46"/>
      <c r="J388" s="49">
        <f>J387+J376+J288</f>
        <v>44818.535426000002</v>
      </c>
    </row>
    <row r="389" spans="1:10" s="40" customFormat="1" ht="17.25" customHeight="1" thickBot="1" x14ac:dyDescent="0.3">
      <c r="A389" s="50"/>
      <c r="B389" s="51"/>
      <c r="C389" s="52"/>
      <c r="D389" s="53"/>
      <c r="E389" s="52"/>
      <c r="F389" s="54"/>
      <c r="G389" s="51"/>
      <c r="H389" s="52"/>
      <c r="I389" s="52"/>
      <c r="J389" s="52"/>
    </row>
    <row r="390" spans="1:10" ht="20.25" customHeight="1" x14ac:dyDescent="0.25">
      <c r="A390" s="15"/>
      <c r="B390" s="16"/>
      <c r="C390" s="17"/>
      <c r="D390" s="213" t="s">
        <v>232</v>
      </c>
      <c r="E390" s="213"/>
      <c r="F390" s="213"/>
      <c r="G390" s="16"/>
      <c r="H390" s="17"/>
      <c r="I390" s="17"/>
      <c r="J390" s="18"/>
    </row>
    <row r="391" spans="1:10" ht="14.25" customHeight="1" x14ac:dyDescent="0.2">
      <c r="A391" s="214" t="s">
        <v>14</v>
      </c>
      <c r="B391" s="215"/>
      <c r="C391" s="215"/>
      <c r="D391" s="215"/>
      <c r="E391" s="215"/>
      <c r="F391" s="215"/>
      <c r="G391" s="215"/>
      <c r="H391" s="215"/>
      <c r="I391" s="215"/>
      <c r="J391" s="216"/>
    </row>
    <row r="392" spans="1:10" ht="14.25" customHeight="1" x14ac:dyDescent="0.2">
      <c r="A392" s="32" t="s">
        <v>119</v>
      </c>
      <c r="B392" s="33" t="s">
        <v>12</v>
      </c>
      <c r="C392" s="28">
        <v>22.26</v>
      </c>
      <c r="D392" s="28">
        <v>20</v>
      </c>
      <c r="E392" s="28">
        <f>C392*D392</f>
        <v>445.20000000000005</v>
      </c>
      <c r="F392" s="32" t="s">
        <v>19</v>
      </c>
      <c r="G392" s="33" t="s">
        <v>12</v>
      </c>
      <c r="H392" s="28">
        <f>C392*1.2</f>
        <v>26.712</v>
      </c>
      <c r="I392" s="28">
        <v>5.63</v>
      </c>
      <c r="J392" s="80">
        <f t="shared" ref="J392:J393" si="59">H392*I392</f>
        <v>150.38855999999998</v>
      </c>
    </row>
    <row r="393" spans="1:10" ht="14.25" customHeight="1" x14ac:dyDescent="0.2">
      <c r="A393" s="32"/>
      <c r="B393" s="33"/>
      <c r="C393" s="28"/>
      <c r="D393" s="83"/>
      <c r="E393" s="84"/>
      <c r="F393" s="32" t="s">
        <v>20</v>
      </c>
      <c r="G393" s="33" t="s">
        <v>11</v>
      </c>
      <c r="H393" s="56">
        <f>C392*0.2/25</f>
        <v>0.17808000000000004</v>
      </c>
      <c r="I393" s="83">
        <v>108</v>
      </c>
      <c r="J393" s="82">
        <f t="shared" si="59"/>
        <v>19.232640000000004</v>
      </c>
    </row>
    <row r="394" spans="1:10" ht="14.25" customHeight="1" x14ac:dyDescent="0.2">
      <c r="A394" s="32" t="s">
        <v>69</v>
      </c>
      <c r="B394" s="33" t="s">
        <v>12</v>
      </c>
      <c r="C394" s="28">
        <v>19.52</v>
      </c>
      <c r="D394" s="28">
        <v>7</v>
      </c>
      <c r="E394" s="28">
        <f>C394*D394</f>
        <v>136.63999999999999</v>
      </c>
      <c r="F394" s="37" t="s">
        <v>73</v>
      </c>
      <c r="G394" s="31" t="s">
        <v>74</v>
      </c>
      <c r="H394" s="56">
        <f>C394*0.05/10</f>
        <v>9.7599999999999992E-2</v>
      </c>
      <c r="I394" s="55">
        <v>402</v>
      </c>
      <c r="J394" s="80">
        <f>H394*I394</f>
        <v>39.235199999999999</v>
      </c>
    </row>
    <row r="395" spans="1:10" s="79" customFormat="1" ht="14.25" customHeight="1" x14ac:dyDescent="0.2">
      <c r="A395" s="87" t="s">
        <v>142</v>
      </c>
      <c r="B395" s="33" t="s">
        <v>12</v>
      </c>
      <c r="C395" s="28">
        <f>C394</f>
        <v>19.52</v>
      </c>
      <c r="D395" s="28">
        <v>45</v>
      </c>
      <c r="E395" s="28">
        <f>C395*D395</f>
        <v>878.4</v>
      </c>
      <c r="F395" s="32" t="s">
        <v>108</v>
      </c>
      <c r="G395" s="33" t="s">
        <v>10</v>
      </c>
      <c r="H395" s="56">
        <f>C395*6/25</f>
        <v>4.6848000000000001</v>
      </c>
      <c r="I395" s="28">
        <v>65</v>
      </c>
      <c r="J395" s="80">
        <f>H395*I395</f>
        <v>304.512</v>
      </c>
    </row>
    <row r="396" spans="1:10" s="86" customFormat="1" ht="14.25" customHeight="1" x14ac:dyDescent="0.2">
      <c r="A396" s="87" t="s">
        <v>101</v>
      </c>
      <c r="B396" s="33" t="s">
        <v>12</v>
      </c>
      <c r="C396" s="56">
        <f>C394</f>
        <v>19.52</v>
      </c>
      <c r="D396" s="83">
        <v>40</v>
      </c>
      <c r="E396" s="84">
        <f>C396*D396</f>
        <v>780.8</v>
      </c>
      <c r="F396" s="32" t="s">
        <v>102</v>
      </c>
      <c r="G396" s="33" t="s">
        <v>18</v>
      </c>
      <c r="H396" s="56">
        <f>C396*5/30</f>
        <v>3.253333333333333</v>
      </c>
      <c r="I396" s="83">
        <v>130</v>
      </c>
      <c r="J396" s="82">
        <f>H396*I396</f>
        <v>422.93333333333328</v>
      </c>
    </row>
    <row r="397" spans="1:10" ht="14.25" customHeight="1" x14ac:dyDescent="0.2">
      <c r="A397" s="32" t="s">
        <v>21</v>
      </c>
      <c r="B397" s="33" t="s">
        <v>12</v>
      </c>
      <c r="C397" s="28">
        <f>C394</f>
        <v>19.52</v>
      </c>
      <c r="D397" s="83">
        <v>45</v>
      </c>
      <c r="E397" s="84">
        <f>C397*D397</f>
        <v>878.4</v>
      </c>
      <c r="F397" s="32" t="s">
        <v>20</v>
      </c>
      <c r="G397" s="33" t="s">
        <v>11</v>
      </c>
      <c r="H397" s="56">
        <f>C397*0.8/25</f>
        <v>0.62463999999999997</v>
      </c>
      <c r="I397" s="83">
        <v>108</v>
      </c>
      <c r="J397" s="82">
        <f t="shared" ref="J397:J402" si="60">H397*I397</f>
        <v>67.461119999999994</v>
      </c>
    </row>
    <row r="398" spans="1:10" ht="14.25" customHeight="1" x14ac:dyDescent="0.2">
      <c r="A398" s="32"/>
      <c r="B398" s="33"/>
      <c r="C398" s="28"/>
      <c r="D398" s="83"/>
      <c r="E398" s="84"/>
      <c r="F398" s="32" t="s">
        <v>22</v>
      </c>
      <c r="G398" s="33" t="s">
        <v>11</v>
      </c>
      <c r="H398" s="56">
        <f>C397*0.8/25</f>
        <v>0.62463999999999997</v>
      </c>
      <c r="I398" s="83">
        <v>183.45</v>
      </c>
      <c r="J398" s="82">
        <f t="shared" si="60"/>
        <v>114.59020799999999</v>
      </c>
    </row>
    <row r="399" spans="1:10" ht="14.25" customHeight="1" x14ac:dyDescent="0.2">
      <c r="A399" s="32" t="s">
        <v>23</v>
      </c>
      <c r="B399" s="33" t="s">
        <v>12</v>
      </c>
      <c r="C399" s="28">
        <f>C394</f>
        <v>19.52</v>
      </c>
      <c r="D399" s="83">
        <v>20</v>
      </c>
      <c r="E399" s="84">
        <f t="shared" ref="E399:E402" si="61">C399*D399</f>
        <v>390.4</v>
      </c>
      <c r="F399" s="32" t="s">
        <v>24</v>
      </c>
      <c r="G399" s="177" t="s">
        <v>12</v>
      </c>
      <c r="H399" s="178">
        <f>C399*0.15</f>
        <v>2.9279999999999999</v>
      </c>
      <c r="I399" s="168">
        <v>14</v>
      </c>
      <c r="J399" s="85">
        <f t="shared" si="60"/>
        <v>40.991999999999997</v>
      </c>
    </row>
    <row r="400" spans="1:10" ht="14.25" customHeight="1" x14ac:dyDescent="0.2">
      <c r="A400" s="32" t="s">
        <v>25</v>
      </c>
      <c r="B400" s="33" t="s">
        <v>12</v>
      </c>
      <c r="C400" s="28">
        <f>C394</f>
        <v>19.52</v>
      </c>
      <c r="D400" s="28">
        <v>6</v>
      </c>
      <c r="E400" s="28">
        <f t="shared" si="61"/>
        <v>117.12</v>
      </c>
      <c r="F400" s="37" t="s">
        <v>16</v>
      </c>
      <c r="G400" s="31" t="s">
        <v>17</v>
      </c>
      <c r="H400" s="56">
        <f>C400*0.1/10</f>
        <v>0.19519999999999998</v>
      </c>
      <c r="I400" s="55">
        <v>235.68</v>
      </c>
      <c r="J400" s="80">
        <f t="shared" si="60"/>
        <v>46.004736000000001</v>
      </c>
    </row>
    <row r="401" spans="1:10" s="79" customFormat="1" ht="14.25" customHeight="1" x14ac:dyDescent="0.2">
      <c r="A401" s="87" t="s">
        <v>72</v>
      </c>
      <c r="B401" s="33" t="s">
        <v>12</v>
      </c>
      <c r="C401" s="28">
        <v>19.52</v>
      </c>
      <c r="D401" s="28">
        <v>30</v>
      </c>
      <c r="E401" s="28">
        <f t="shared" si="61"/>
        <v>585.6</v>
      </c>
      <c r="F401" s="32" t="s">
        <v>111</v>
      </c>
      <c r="G401" s="33" t="s">
        <v>26</v>
      </c>
      <c r="H401" s="28">
        <f>C401*0.15</f>
        <v>2.9279999999999999</v>
      </c>
      <c r="I401" s="28">
        <v>296.74</v>
      </c>
      <c r="J401" s="80">
        <f t="shared" si="60"/>
        <v>868.85472000000004</v>
      </c>
    </row>
    <row r="402" spans="1:10" s="86" customFormat="1" ht="14.25" customHeight="1" x14ac:dyDescent="0.2">
      <c r="A402" s="32" t="s">
        <v>27</v>
      </c>
      <c r="B402" s="33" t="s">
        <v>15</v>
      </c>
      <c r="C402" s="56">
        <v>60.73</v>
      </c>
      <c r="D402" s="83">
        <v>10</v>
      </c>
      <c r="E402" s="84">
        <f t="shared" si="61"/>
        <v>607.29999999999995</v>
      </c>
      <c r="F402" s="37" t="s">
        <v>73</v>
      </c>
      <c r="G402" s="31" t="s">
        <v>74</v>
      </c>
      <c r="H402" s="56">
        <f>C402*0.25/10</f>
        <v>1.5182499999999999</v>
      </c>
      <c r="I402" s="55">
        <v>402</v>
      </c>
      <c r="J402" s="80">
        <f t="shared" si="60"/>
        <v>610.3365</v>
      </c>
    </row>
    <row r="403" spans="1:10" s="79" customFormat="1" ht="14.25" customHeight="1" x14ac:dyDescent="0.2">
      <c r="A403" s="87" t="s">
        <v>109</v>
      </c>
      <c r="B403" s="33" t="s">
        <v>15</v>
      </c>
      <c r="C403" s="28">
        <v>60.73</v>
      </c>
      <c r="D403" s="28">
        <v>45</v>
      </c>
      <c r="E403" s="28">
        <f>C403*D403</f>
        <v>2732.85</v>
      </c>
      <c r="F403" s="32" t="s">
        <v>108</v>
      </c>
      <c r="G403" s="33" t="s">
        <v>10</v>
      </c>
      <c r="H403" s="56">
        <f>C403*12.5/25</f>
        <v>30.364999999999998</v>
      </c>
      <c r="I403" s="28">
        <v>65</v>
      </c>
      <c r="J403" s="80">
        <f>H403*I403</f>
        <v>1973.7249999999999</v>
      </c>
    </row>
    <row r="404" spans="1:10" s="86" customFormat="1" ht="14.25" customHeight="1" x14ac:dyDescent="0.2">
      <c r="A404" s="87" t="s">
        <v>143</v>
      </c>
      <c r="B404" s="33" t="s">
        <v>15</v>
      </c>
      <c r="C404" s="56">
        <v>60.73</v>
      </c>
      <c r="D404" s="83">
        <v>50</v>
      </c>
      <c r="E404" s="84">
        <f t="shared" ref="E404" si="62">C404*D404</f>
        <v>3036.5</v>
      </c>
      <c r="F404" s="32" t="s">
        <v>102</v>
      </c>
      <c r="G404" s="33" t="s">
        <v>18</v>
      </c>
      <c r="H404" s="56">
        <f>C404*10/30</f>
        <v>20.243333333333332</v>
      </c>
      <c r="I404" s="83">
        <v>130</v>
      </c>
      <c r="J404" s="82">
        <f t="shared" ref="J404:J409" si="63">H404*I404</f>
        <v>2631.6333333333332</v>
      </c>
    </row>
    <row r="405" spans="1:10" s="79" customFormat="1" ht="14.25" customHeight="1" x14ac:dyDescent="0.2">
      <c r="A405" s="87" t="s">
        <v>28</v>
      </c>
      <c r="B405" s="33" t="s">
        <v>15</v>
      </c>
      <c r="C405" s="56">
        <f>C404</f>
        <v>60.73</v>
      </c>
      <c r="D405" s="83">
        <v>55</v>
      </c>
      <c r="E405" s="84">
        <f>C405*D405</f>
        <v>3340.1499999999996</v>
      </c>
      <c r="F405" s="32" t="s">
        <v>20</v>
      </c>
      <c r="G405" s="33" t="s">
        <v>11</v>
      </c>
      <c r="H405" s="56">
        <f>C405*1.2/25</f>
        <v>2.9150399999999994</v>
      </c>
      <c r="I405" s="83">
        <v>108</v>
      </c>
      <c r="J405" s="82">
        <f t="shared" si="63"/>
        <v>314.82431999999994</v>
      </c>
    </row>
    <row r="406" spans="1:10" ht="14.25" customHeight="1" x14ac:dyDescent="0.2">
      <c r="A406" s="32"/>
      <c r="B406" s="33"/>
      <c r="C406" s="28"/>
      <c r="D406" s="83"/>
      <c r="E406" s="84"/>
      <c r="F406" s="32" t="s">
        <v>22</v>
      </c>
      <c r="G406" s="33" t="s">
        <v>11</v>
      </c>
      <c r="H406" s="56">
        <f>C405*0.8/25</f>
        <v>1.9433600000000002</v>
      </c>
      <c r="I406" s="83">
        <v>183.45</v>
      </c>
      <c r="J406" s="82">
        <f t="shared" si="63"/>
        <v>356.50939199999999</v>
      </c>
    </row>
    <row r="407" spans="1:10" s="86" customFormat="1" ht="14.25" customHeight="1" x14ac:dyDescent="0.2">
      <c r="A407" s="87" t="s">
        <v>29</v>
      </c>
      <c r="B407" s="33" t="s">
        <v>15</v>
      </c>
      <c r="C407" s="56">
        <f>C405</f>
        <v>60.73</v>
      </c>
      <c r="D407" s="83">
        <v>20</v>
      </c>
      <c r="E407" s="84">
        <f>C407*D407</f>
        <v>1214.5999999999999</v>
      </c>
      <c r="F407" s="32" t="s">
        <v>24</v>
      </c>
      <c r="G407" s="177" t="s">
        <v>12</v>
      </c>
      <c r="H407" s="178">
        <f>C407*0.15</f>
        <v>9.1094999999999988</v>
      </c>
      <c r="I407" s="168">
        <v>14</v>
      </c>
      <c r="J407" s="85">
        <f t="shared" si="63"/>
        <v>127.53299999999999</v>
      </c>
    </row>
    <row r="408" spans="1:10" ht="14.25" customHeight="1" x14ac:dyDescent="0.2">
      <c r="A408" s="87" t="s">
        <v>30</v>
      </c>
      <c r="B408" s="33" t="s">
        <v>15</v>
      </c>
      <c r="C408" s="28">
        <f>C407</f>
        <v>60.73</v>
      </c>
      <c r="D408" s="83">
        <v>8</v>
      </c>
      <c r="E408" s="84">
        <f>C408*D408</f>
        <v>485.84</v>
      </c>
      <c r="F408" s="37" t="s">
        <v>16</v>
      </c>
      <c r="G408" s="31" t="s">
        <v>17</v>
      </c>
      <c r="H408" s="56">
        <f>C408*0.15/10</f>
        <v>0.91094999999999993</v>
      </c>
      <c r="I408" s="55">
        <v>235.68</v>
      </c>
      <c r="J408" s="85">
        <f t="shared" si="63"/>
        <v>214.69269599999998</v>
      </c>
    </row>
    <row r="409" spans="1:10" s="79" customFormat="1" ht="14.25" customHeight="1" x14ac:dyDescent="0.2">
      <c r="A409" s="87" t="s">
        <v>201</v>
      </c>
      <c r="B409" s="33" t="s">
        <v>15</v>
      </c>
      <c r="C409" s="28">
        <v>60.73</v>
      </c>
      <c r="D409" s="28">
        <v>50</v>
      </c>
      <c r="E409" s="28">
        <f>C409*D409</f>
        <v>3036.5</v>
      </c>
      <c r="F409" s="32" t="s">
        <v>111</v>
      </c>
      <c r="G409" s="33" t="s">
        <v>26</v>
      </c>
      <c r="H409" s="28">
        <f>C409*0.3</f>
        <v>18.218999999999998</v>
      </c>
      <c r="I409" s="28">
        <v>296.74</v>
      </c>
      <c r="J409" s="80">
        <f t="shared" si="63"/>
        <v>5406.3060599999999</v>
      </c>
    </row>
    <row r="410" spans="1:10" s="79" customFormat="1" ht="14.25" customHeight="1" x14ac:dyDescent="0.2">
      <c r="A410" s="87" t="s">
        <v>234</v>
      </c>
      <c r="B410" s="33" t="s">
        <v>15</v>
      </c>
      <c r="C410" s="28">
        <v>6.57</v>
      </c>
      <c r="D410" s="28">
        <v>230</v>
      </c>
      <c r="E410" s="28">
        <f>C410*D410</f>
        <v>1511.1000000000001</v>
      </c>
      <c r="F410" s="32" t="s">
        <v>235</v>
      </c>
      <c r="G410" s="33" t="s">
        <v>15</v>
      </c>
      <c r="H410" s="28">
        <f>C410*1.2</f>
        <v>7.8840000000000003</v>
      </c>
      <c r="I410" s="190">
        <v>815</v>
      </c>
      <c r="J410" s="80">
        <f>H410*I410</f>
        <v>6425.46</v>
      </c>
    </row>
    <row r="411" spans="1:10" ht="14.25" customHeight="1" x14ac:dyDescent="0.2">
      <c r="A411" s="32"/>
      <c r="B411" s="33"/>
      <c r="C411" s="28"/>
      <c r="D411" s="83"/>
      <c r="E411" s="84"/>
      <c r="F411" s="32" t="s">
        <v>220</v>
      </c>
      <c r="G411" s="33" t="s">
        <v>110</v>
      </c>
      <c r="H411" s="56">
        <f>C410*0.4</f>
        <v>2.6280000000000001</v>
      </c>
      <c r="I411" s="189">
        <v>89.79</v>
      </c>
      <c r="J411" s="82">
        <f t="shared" ref="J411:J415" si="64">H411*I411</f>
        <v>235.96812000000003</v>
      </c>
    </row>
    <row r="412" spans="1:10" ht="13.5" customHeight="1" x14ac:dyDescent="0.2">
      <c r="A412" s="81" t="s">
        <v>31</v>
      </c>
      <c r="B412" s="38" t="s">
        <v>10</v>
      </c>
      <c r="C412" s="23">
        <v>1</v>
      </c>
      <c r="D412" s="34">
        <v>650</v>
      </c>
      <c r="E412" s="35">
        <f>C412*D412</f>
        <v>650</v>
      </c>
      <c r="F412" s="19" t="s">
        <v>32</v>
      </c>
      <c r="G412" s="38" t="s">
        <v>10</v>
      </c>
      <c r="H412" s="23">
        <f>C412</f>
        <v>1</v>
      </c>
      <c r="I412" s="192">
        <v>2700</v>
      </c>
      <c r="J412" s="36">
        <f t="shared" si="64"/>
        <v>2700</v>
      </c>
    </row>
    <row r="413" spans="1:10" ht="13.5" customHeight="1" x14ac:dyDescent="0.2">
      <c r="A413" s="81"/>
      <c r="B413" s="38"/>
      <c r="C413" s="23"/>
      <c r="D413" s="34"/>
      <c r="E413" s="35"/>
      <c r="F413" s="19" t="s">
        <v>33</v>
      </c>
      <c r="G413" s="38" t="s">
        <v>10</v>
      </c>
      <c r="H413" s="20">
        <f>C412*1.2</f>
        <v>1.2</v>
      </c>
      <c r="I413" s="20">
        <v>138.9</v>
      </c>
      <c r="J413" s="25">
        <f t="shared" si="64"/>
        <v>166.68</v>
      </c>
    </row>
    <row r="414" spans="1:10" ht="13.5" customHeight="1" x14ac:dyDescent="0.2">
      <c r="A414" s="19" t="s">
        <v>34</v>
      </c>
      <c r="B414" s="38" t="s">
        <v>12</v>
      </c>
      <c r="C414" s="23">
        <f>(2.1+2.1+1)*(C412)*2</f>
        <v>10.4</v>
      </c>
      <c r="D414" s="34">
        <v>25</v>
      </c>
      <c r="E414" s="35">
        <f>C414*D414</f>
        <v>260</v>
      </c>
      <c r="F414" s="19" t="s">
        <v>35</v>
      </c>
      <c r="G414" s="38" t="s">
        <v>12</v>
      </c>
      <c r="H414" s="23">
        <f>(2.1+2.1+0.9)*C412*2</f>
        <v>10.200000000000001</v>
      </c>
      <c r="I414" s="192">
        <v>79</v>
      </c>
      <c r="J414" s="36">
        <f t="shared" si="64"/>
        <v>805.80000000000007</v>
      </c>
    </row>
    <row r="415" spans="1:10" ht="13.5" customHeight="1" x14ac:dyDescent="0.2">
      <c r="A415" s="19" t="s">
        <v>36</v>
      </c>
      <c r="B415" s="38" t="s">
        <v>10</v>
      </c>
      <c r="C415" s="23">
        <v>1</v>
      </c>
      <c r="D415" s="34">
        <v>220</v>
      </c>
      <c r="E415" s="35">
        <f>C415*D415</f>
        <v>220</v>
      </c>
      <c r="F415" s="19" t="s">
        <v>37</v>
      </c>
      <c r="G415" s="38" t="s">
        <v>10</v>
      </c>
      <c r="H415" s="23">
        <f>C415</f>
        <v>1</v>
      </c>
      <c r="I415" s="192">
        <v>712.13</v>
      </c>
      <c r="J415" s="36">
        <f t="shared" si="64"/>
        <v>712.13</v>
      </c>
    </row>
    <row r="416" spans="1:10" ht="14.25" customHeight="1" x14ac:dyDescent="0.2">
      <c r="A416" s="26" t="s">
        <v>13</v>
      </c>
      <c r="B416" s="39"/>
      <c r="C416" s="27"/>
      <c r="D416" s="28"/>
      <c r="E416" s="27">
        <f>SUM(E392:E415)</f>
        <v>21307.4</v>
      </c>
      <c r="F416" s="29" t="s">
        <v>13</v>
      </c>
      <c r="G416" s="39"/>
      <c r="H416" s="27"/>
      <c r="I416" s="27"/>
      <c r="J416" s="30">
        <f>SUM(J392:J415)</f>
        <v>24755.802938666668</v>
      </c>
    </row>
    <row r="417" spans="1:351" ht="14.25" customHeight="1" x14ac:dyDescent="0.2">
      <c r="A417" s="214" t="s">
        <v>38</v>
      </c>
      <c r="B417" s="215"/>
      <c r="C417" s="215"/>
      <c r="D417" s="215"/>
      <c r="E417" s="215"/>
      <c r="F417" s="215"/>
      <c r="G417" s="215"/>
      <c r="H417" s="215"/>
      <c r="I417" s="215"/>
      <c r="J417" s="223"/>
    </row>
    <row r="418" spans="1:351" s="170" customFormat="1" ht="28.5" outlineLevel="1" x14ac:dyDescent="0.25">
      <c r="A418" s="161" t="s">
        <v>209</v>
      </c>
      <c r="B418" s="162" t="s">
        <v>12</v>
      </c>
      <c r="C418" s="163">
        <v>4.55</v>
      </c>
      <c r="D418" s="163">
        <v>180</v>
      </c>
      <c r="E418" s="164">
        <f>C418*D418</f>
        <v>819</v>
      </c>
      <c r="F418" s="165" t="s">
        <v>146</v>
      </c>
      <c r="G418" s="166" t="s">
        <v>15</v>
      </c>
      <c r="H418" s="167">
        <f>C418*1.2</f>
        <v>5.46</v>
      </c>
      <c r="I418" s="168">
        <v>30.4</v>
      </c>
      <c r="J418" s="164">
        <f t="shared" ref="J418" si="65">H418*I418</f>
        <v>165.98399999999998</v>
      </c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  <c r="CZ418" s="169"/>
      <c r="DA418" s="169"/>
      <c r="DB418" s="169"/>
      <c r="DC418" s="169"/>
      <c r="DD418" s="169"/>
      <c r="DE418" s="169"/>
      <c r="DF418" s="169"/>
      <c r="DG418" s="169"/>
      <c r="DH418" s="169"/>
      <c r="DI418" s="169"/>
      <c r="DJ418" s="169"/>
      <c r="DK418" s="169"/>
      <c r="DL418" s="169"/>
      <c r="DM418" s="169"/>
      <c r="DN418" s="169"/>
      <c r="DO418" s="169"/>
      <c r="DP418" s="169"/>
      <c r="DQ418" s="169"/>
      <c r="DR418" s="169"/>
      <c r="DS418" s="169"/>
      <c r="DT418" s="169"/>
      <c r="DU418" s="169"/>
      <c r="DV418" s="169"/>
      <c r="DW418" s="169"/>
      <c r="DX418" s="169"/>
      <c r="DY418" s="169"/>
      <c r="DZ418" s="169"/>
      <c r="EA418" s="169"/>
      <c r="EB418" s="169"/>
      <c r="EC418" s="169"/>
      <c r="ED418" s="169"/>
      <c r="EE418" s="169"/>
      <c r="EF418" s="169"/>
      <c r="EG418" s="169"/>
      <c r="EH418" s="169"/>
      <c r="EI418" s="169"/>
      <c r="EJ418" s="169"/>
      <c r="EK418" s="169"/>
      <c r="EL418" s="169"/>
      <c r="EM418" s="169"/>
      <c r="EN418" s="169"/>
      <c r="EO418" s="169"/>
      <c r="EP418" s="169"/>
      <c r="EQ418" s="169"/>
      <c r="ER418" s="169"/>
      <c r="ES418" s="169"/>
      <c r="ET418" s="169"/>
      <c r="EU418" s="169"/>
      <c r="EV418" s="169"/>
      <c r="EW418" s="169"/>
      <c r="EX418" s="169"/>
      <c r="EY418" s="169"/>
      <c r="EZ418" s="169"/>
      <c r="FA418" s="169"/>
      <c r="FB418" s="169"/>
      <c r="FC418" s="169"/>
      <c r="FD418" s="169"/>
      <c r="FE418" s="169"/>
      <c r="FF418" s="169"/>
      <c r="FG418" s="169"/>
      <c r="FH418" s="169"/>
      <c r="FI418" s="169"/>
      <c r="FJ418" s="169"/>
      <c r="FK418" s="169"/>
      <c r="FL418" s="169"/>
      <c r="FM418" s="169"/>
      <c r="FN418" s="169"/>
      <c r="FO418" s="169"/>
      <c r="FP418" s="169"/>
      <c r="FQ418" s="169"/>
      <c r="FR418" s="169"/>
      <c r="FS418" s="169"/>
      <c r="FT418" s="169"/>
      <c r="FU418" s="169"/>
      <c r="FV418" s="169"/>
      <c r="FW418" s="169"/>
      <c r="FX418" s="169"/>
      <c r="FY418" s="169"/>
      <c r="FZ418" s="169"/>
      <c r="GA418" s="169"/>
      <c r="GB418" s="169"/>
      <c r="GC418" s="169"/>
      <c r="GD418" s="169"/>
      <c r="GE418" s="169"/>
      <c r="GF418" s="169"/>
      <c r="GG418" s="169"/>
      <c r="GH418" s="169"/>
      <c r="GI418" s="169"/>
      <c r="GJ418" s="169"/>
      <c r="GK418" s="169"/>
      <c r="GL418" s="169"/>
      <c r="GM418" s="169"/>
      <c r="GN418" s="169"/>
      <c r="GO418" s="169"/>
      <c r="GP418" s="169"/>
      <c r="GQ418" s="169"/>
      <c r="GR418" s="169"/>
      <c r="GS418" s="169"/>
      <c r="GT418" s="169"/>
      <c r="GU418" s="169"/>
      <c r="GV418" s="169"/>
      <c r="GW418" s="169"/>
      <c r="GX418" s="169"/>
      <c r="GY418" s="169"/>
      <c r="GZ418" s="169"/>
      <c r="HA418" s="169"/>
      <c r="HB418" s="169"/>
      <c r="HC418" s="169"/>
      <c r="HD418" s="169"/>
      <c r="HE418" s="169"/>
      <c r="HF418" s="169"/>
      <c r="HG418" s="169"/>
      <c r="HH418" s="169"/>
      <c r="HI418" s="169"/>
      <c r="HJ418" s="169"/>
      <c r="HK418" s="169"/>
      <c r="HL418" s="169"/>
      <c r="HM418" s="169"/>
      <c r="HN418" s="169"/>
      <c r="HO418" s="169"/>
      <c r="HP418" s="169"/>
      <c r="HQ418" s="169"/>
      <c r="HR418" s="169"/>
      <c r="HS418" s="169"/>
      <c r="HT418" s="169"/>
      <c r="HU418" s="169"/>
      <c r="HV418" s="169"/>
      <c r="HW418" s="169"/>
      <c r="HX418" s="169"/>
      <c r="HY418" s="169"/>
      <c r="HZ418" s="169"/>
      <c r="IA418" s="169"/>
      <c r="IB418" s="169"/>
      <c r="IC418" s="169"/>
      <c r="ID418" s="169"/>
      <c r="IE418" s="169"/>
      <c r="IF418" s="169"/>
      <c r="IG418" s="169"/>
      <c r="IH418" s="169"/>
      <c r="II418" s="169"/>
      <c r="IJ418" s="169"/>
      <c r="IK418" s="169"/>
      <c r="IL418" s="169"/>
      <c r="IM418" s="169"/>
      <c r="IN418" s="169"/>
      <c r="IO418" s="169"/>
      <c r="IP418" s="169"/>
      <c r="IQ418" s="169"/>
      <c r="IR418" s="169"/>
      <c r="IS418" s="169"/>
      <c r="IT418" s="169"/>
      <c r="IU418" s="169"/>
      <c r="IV418" s="169"/>
      <c r="IW418" s="169"/>
      <c r="IX418" s="169"/>
      <c r="IY418" s="169"/>
      <c r="IZ418" s="169"/>
      <c r="JA418" s="169"/>
      <c r="JB418" s="169"/>
      <c r="JC418" s="169"/>
      <c r="JD418" s="169"/>
      <c r="JE418" s="169"/>
      <c r="JF418" s="169"/>
      <c r="JG418" s="169"/>
      <c r="JH418" s="169"/>
      <c r="JI418" s="169"/>
      <c r="JJ418" s="169"/>
      <c r="JK418" s="169"/>
      <c r="JL418" s="169"/>
      <c r="JM418" s="169"/>
      <c r="JN418" s="169"/>
      <c r="JO418" s="169"/>
      <c r="JP418" s="169"/>
      <c r="JQ418" s="169"/>
      <c r="JR418" s="169"/>
      <c r="JS418" s="169"/>
      <c r="JT418" s="169"/>
      <c r="JU418" s="169"/>
      <c r="JV418" s="169"/>
      <c r="JW418" s="169"/>
      <c r="JX418" s="169"/>
      <c r="JY418" s="169"/>
      <c r="JZ418" s="169"/>
      <c r="KA418" s="169"/>
      <c r="KB418" s="169"/>
      <c r="KC418" s="169"/>
      <c r="KD418" s="169"/>
      <c r="KE418" s="169"/>
      <c r="KF418" s="169"/>
      <c r="KG418" s="169"/>
      <c r="KH418" s="169"/>
      <c r="KI418" s="169"/>
      <c r="KJ418" s="169"/>
      <c r="KK418" s="169"/>
      <c r="KL418" s="169"/>
      <c r="KM418" s="169"/>
      <c r="KN418" s="169"/>
      <c r="KO418" s="169"/>
      <c r="KP418" s="169"/>
      <c r="KQ418" s="169"/>
      <c r="KR418" s="169"/>
      <c r="KS418" s="169"/>
      <c r="KT418" s="169"/>
      <c r="KU418" s="169"/>
      <c r="KV418" s="169"/>
      <c r="KW418" s="169"/>
      <c r="KX418" s="169"/>
      <c r="KY418" s="169"/>
      <c r="KZ418" s="169"/>
      <c r="LA418" s="169"/>
      <c r="LB418" s="169"/>
      <c r="LC418" s="169"/>
      <c r="LD418" s="169"/>
      <c r="LE418" s="169"/>
      <c r="LF418" s="169"/>
      <c r="LG418" s="169"/>
      <c r="LH418" s="169"/>
      <c r="LI418" s="169"/>
      <c r="LJ418" s="169"/>
      <c r="LK418" s="169"/>
      <c r="LL418" s="169"/>
      <c r="LM418" s="169"/>
      <c r="LN418" s="169"/>
      <c r="LO418" s="169"/>
      <c r="LP418" s="169"/>
      <c r="LQ418" s="169"/>
      <c r="LR418" s="169"/>
      <c r="LS418" s="169"/>
      <c r="LT418" s="169"/>
      <c r="LU418" s="169"/>
      <c r="LV418" s="169"/>
      <c r="LW418" s="169"/>
      <c r="LX418" s="169"/>
      <c r="LY418" s="169"/>
      <c r="LZ418" s="169"/>
      <c r="MA418" s="169"/>
      <c r="MB418" s="169"/>
      <c r="MC418" s="169"/>
      <c r="MD418" s="169"/>
      <c r="ME418" s="169"/>
      <c r="MF418" s="169"/>
      <c r="MG418" s="169"/>
      <c r="MH418" s="169"/>
      <c r="MI418" s="169"/>
      <c r="MJ418" s="169"/>
      <c r="MK418" s="169"/>
      <c r="ML418" s="169"/>
      <c r="MM418" s="169"/>
    </row>
    <row r="419" spans="1:351" s="170" customFormat="1" ht="24.75" customHeight="1" outlineLevel="1" x14ac:dyDescent="0.25">
      <c r="A419" s="171"/>
      <c r="B419" s="172"/>
      <c r="C419" s="172"/>
      <c r="D419" s="172"/>
      <c r="E419" s="173"/>
      <c r="F419" s="174" t="s">
        <v>147</v>
      </c>
      <c r="G419" s="175" t="s">
        <v>12</v>
      </c>
      <c r="H419" s="167">
        <f>C418*1.6</f>
        <v>7.28</v>
      </c>
      <c r="I419" s="168">
        <v>11.64</v>
      </c>
      <c r="J419" s="164">
        <f>H419*I419</f>
        <v>84.739200000000011</v>
      </c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  <c r="CZ419" s="169"/>
      <c r="DA419" s="169"/>
      <c r="DB419" s="169"/>
      <c r="DC419" s="169"/>
      <c r="DD419" s="169"/>
      <c r="DE419" s="169"/>
      <c r="DF419" s="169"/>
      <c r="DG419" s="169"/>
      <c r="DH419" s="169"/>
      <c r="DI419" s="169"/>
      <c r="DJ419" s="169"/>
      <c r="DK419" s="169"/>
      <c r="DL419" s="169"/>
      <c r="DM419" s="169"/>
      <c r="DN419" s="169"/>
      <c r="DO419" s="169"/>
      <c r="DP419" s="169"/>
      <c r="DQ419" s="169"/>
      <c r="DR419" s="169"/>
      <c r="DS419" s="169"/>
      <c r="DT419" s="169"/>
      <c r="DU419" s="169"/>
      <c r="DV419" s="169"/>
      <c r="DW419" s="169"/>
      <c r="DX419" s="169"/>
      <c r="DY419" s="169"/>
      <c r="DZ419" s="169"/>
      <c r="EA419" s="169"/>
      <c r="EB419" s="169"/>
      <c r="EC419" s="169"/>
      <c r="ED419" s="169"/>
      <c r="EE419" s="169"/>
      <c r="EF419" s="169"/>
      <c r="EG419" s="169"/>
      <c r="EH419" s="169"/>
      <c r="EI419" s="169"/>
      <c r="EJ419" s="169"/>
      <c r="EK419" s="169"/>
      <c r="EL419" s="169"/>
      <c r="EM419" s="169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69"/>
      <c r="FN419" s="169"/>
      <c r="FO419" s="169"/>
      <c r="FP419" s="169"/>
      <c r="FQ419" s="169"/>
      <c r="FR419" s="169"/>
      <c r="FS419" s="169"/>
      <c r="FT419" s="169"/>
      <c r="FU419" s="169"/>
      <c r="FV419" s="169"/>
      <c r="FW419" s="169"/>
      <c r="FX419" s="169"/>
      <c r="FY419" s="169"/>
      <c r="FZ419" s="169"/>
      <c r="GA419" s="169"/>
      <c r="GB419" s="169"/>
      <c r="GC419" s="169"/>
      <c r="GD419" s="169"/>
      <c r="GE419" s="169"/>
      <c r="GF419" s="169"/>
      <c r="GG419" s="169"/>
      <c r="GH419" s="169"/>
      <c r="GI419" s="169"/>
      <c r="GJ419" s="169"/>
      <c r="GK419" s="169"/>
      <c r="GL419" s="169"/>
      <c r="GM419" s="169"/>
      <c r="GN419" s="169"/>
      <c r="GO419" s="169"/>
      <c r="GP419" s="169"/>
      <c r="GQ419" s="169"/>
      <c r="GR419" s="169"/>
      <c r="GS419" s="169"/>
      <c r="GT419" s="169"/>
      <c r="GU419" s="169"/>
      <c r="GV419" s="169"/>
      <c r="GW419" s="169"/>
      <c r="GX419" s="169"/>
      <c r="GY419" s="169"/>
      <c r="GZ419" s="169"/>
      <c r="HA419" s="169"/>
      <c r="HB419" s="169"/>
      <c r="HC419" s="169"/>
      <c r="HD419" s="169"/>
      <c r="HE419" s="169"/>
      <c r="HF419" s="169"/>
      <c r="HG419" s="169"/>
      <c r="HH419" s="169"/>
      <c r="HI419" s="169"/>
      <c r="HJ419" s="169"/>
      <c r="HK419" s="169"/>
      <c r="HL419" s="169"/>
      <c r="HM419" s="169"/>
      <c r="HN419" s="169"/>
      <c r="HO419" s="169"/>
      <c r="HP419" s="169"/>
      <c r="HQ419" s="169"/>
      <c r="HR419" s="169"/>
      <c r="HS419" s="169"/>
      <c r="HT419" s="169"/>
      <c r="HU419" s="169"/>
      <c r="HV419" s="169"/>
      <c r="HW419" s="169"/>
      <c r="HX419" s="169"/>
      <c r="HY419" s="169"/>
      <c r="HZ419" s="169"/>
      <c r="IA419" s="169"/>
      <c r="IB419" s="169"/>
      <c r="IC419" s="169"/>
      <c r="ID419" s="169"/>
      <c r="IE419" s="169"/>
      <c r="IF419" s="169"/>
      <c r="IG419" s="169"/>
      <c r="IH419" s="169"/>
      <c r="II419" s="169"/>
      <c r="IJ419" s="169"/>
      <c r="IK419" s="169"/>
      <c r="IL419" s="169"/>
      <c r="IM419" s="169"/>
      <c r="IN419" s="169"/>
      <c r="IO419" s="169"/>
      <c r="IP419" s="169"/>
      <c r="IQ419" s="169"/>
      <c r="IR419" s="169"/>
      <c r="IS419" s="169"/>
      <c r="IT419" s="169"/>
      <c r="IU419" s="169"/>
      <c r="IV419" s="169"/>
      <c r="IW419" s="169"/>
      <c r="IX419" s="169"/>
      <c r="IY419" s="169"/>
      <c r="IZ419" s="169"/>
      <c r="JA419" s="169"/>
      <c r="JB419" s="169"/>
      <c r="JC419" s="169"/>
      <c r="JD419" s="169"/>
      <c r="JE419" s="169"/>
      <c r="JF419" s="169"/>
      <c r="JG419" s="169"/>
      <c r="JH419" s="169"/>
      <c r="JI419" s="169"/>
      <c r="JJ419" s="169"/>
      <c r="JK419" s="169"/>
      <c r="JL419" s="169"/>
      <c r="JM419" s="169"/>
      <c r="JN419" s="169"/>
      <c r="JO419" s="169"/>
      <c r="JP419" s="169"/>
      <c r="JQ419" s="169"/>
      <c r="JR419" s="169"/>
      <c r="JS419" s="169"/>
      <c r="JT419" s="169"/>
      <c r="JU419" s="169"/>
      <c r="JV419" s="169"/>
      <c r="JW419" s="169"/>
      <c r="JX419" s="169"/>
      <c r="JY419" s="169"/>
      <c r="JZ419" s="169"/>
      <c r="KA419" s="169"/>
      <c r="KB419" s="169"/>
      <c r="KC419" s="169"/>
      <c r="KD419" s="169"/>
      <c r="KE419" s="169"/>
      <c r="KF419" s="169"/>
      <c r="KG419" s="169"/>
      <c r="KH419" s="169"/>
      <c r="KI419" s="169"/>
      <c r="KJ419" s="169"/>
      <c r="KK419" s="169"/>
      <c r="KL419" s="169"/>
      <c r="KM419" s="169"/>
      <c r="KN419" s="169"/>
      <c r="KO419" s="169"/>
      <c r="KP419" s="169"/>
      <c r="KQ419" s="169"/>
      <c r="KR419" s="169"/>
      <c r="KS419" s="169"/>
      <c r="KT419" s="169"/>
      <c r="KU419" s="169"/>
      <c r="KV419" s="169"/>
      <c r="KW419" s="169"/>
      <c r="KX419" s="169"/>
      <c r="KY419" s="169"/>
      <c r="KZ419" s="169"/>
      <c r="LA419" s="169"/>
      <c r="LB419" s="169"/>
      <c r="LC419" s="169"/>
      <c r="LD419" s="169"/>
      <c r="LE419" s="169"/>
      <c r="LF419" s="169"/>
      <c r="LG419" s="169"/>
      <c r="LH419" s="169"/>
      <c r="LI419" s="169"/>
      <c r="LJ419" s="169"/>
      <c r="LK419" s="169"/>
      <c r="LL419" s="169"/>
      <c r="LM419" s="169"/>
      <c r="LN419" s="169"/>
      <c r="LO419" s="169"/>
      <c r="LP419" s="169"/>
      <c r="LQ419" s="169"/>
      <c r="LR419" s="169"/>
      <c r="LS419" s="169"/>
      <c r="LT419" s="169"/>
      <c r="LU419" s="169"/>
      <c r="LV419" s="169"/>
      <c r="LW419" s="169"/>
      <c r="LX419" s="169"/>
      <c r="LY419" s="169"/>
      <c r="LZ419" s="169"/>
      <c r="MA419" s="169"/>
      <c r="MB419" s="169"/>
      <c r="MC419" s="169"/>
      <c r="MD419" s="169"/>
      <c r="ME419" s="169"/>
      <c r="MF419" s="169"/>
      <c r="MG419" s="169"/>
      <c r="MH419" s="169"/>
      <c r="MI419" s="169"/>
      <c r="MJ419" s="169"/>
      <c r="MK419" s="169"/>
      <c r="ML419" s="169"/>
      <c r="MM419" s="169"/>
    </row>
    <row r="420" spans="1:351" s="170" customFormat="1" ht="15" customHeight="1" outlineLevel="1" x14ac:dyDescent="0.25">
      <c r="A420" s="161"/>
      <c r="B420" s="162"/>
      <c r="C420" s="163"/>
      <c r="D420" s="163"/>
      <c r="E420" s="164"/>
      <c r="F420" s="174" t="s">
        <v>148</v>
      </c>
      <c r="G420" s="175" t="s">
        <v>12</v>
      </c>
      <c r="H420" s="167">
        <f>C418*2.9</f>
        <v>13.194999999999999</v>
      </c>
      <c r="I420" s="168">
        <v>18.04</v>
      </c>
      <c r="J420" s="164">
        <f>H420*I420</f>
        <v>238.03779999999998</v>
      </c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  <c r="CZ420" s="169"/>
      <c r="DA420" s="169"/>
      <c r="DB420" s="169"/>
      <c r="DC420" s="169"/>
      <c r="DD420" s="169"/>
      <c r="DE420" s="169"/>
      <c r="DF420" s="169"/>
      <c r="DG420" s="169"/>
      <c r="DH420" s="169"/>
      <c r="DI420" s="169"/>
      <c r="DJ420" s="169"/>
      <c r="DK420" s="169"/>
      <c r="DL420" s="169"/>
      <c r="DM420" s="169"/>
      <c r="DN420" s="169"/>
      <c r="DO420" s="169"/>
      <c r="DP420" s="169"/>
      <c r="DQ420" s="169"/>
      <c r="DR420" s="169"/>
      <c r="DS420" s="169"/>
      <c r="DT420" s="169"/>
      <c r="DU420" s="169"/>
      <c r="DV420" s="169"/>
      <c r="DW420" s="169"/>
      <c r="DX420" s="169"/>
      <c r="DY420" s="169"/>
      <c r="DZ420" s="169"/>
      <c r="EA420" s="169"/>
      <c r="EB420" s="169"/>
      <c r="EC420" s="169"/>
      <c r="ED420" s="169"/>
      <c r="EE420" s="169"/>
      <c r="EF420" s="169"/>
      <c r="EG420" s="169"/>
      <c r="EH420" s="169"/>
      <c r="EI420" s="169"/>
      <c r="EJ420" s="169"/>
      <c r="EK420" s="169"/>
      <c r="EL420" s="169"/>
      <c r="EM420" s="169"/>
      <c r="EN420" s="169"/>
      <c r="EO420" s="169"/>
      <c r="EP420" s="169"/>
      <c r="EQ420" s="169"/>
      <c r="ER420" s="169"/>
      <c r="ES420" s="169"/>
      <c r="ET420" s="169"/>
      <c r="EU420" s="169"/>
      <c r="EV420" s="169"/>
      <c r="EW420" s="169"/>
      <c r="EX420" s="169"/>
      <c r="EY420" s="169"/>
      <c r="EZ420" s="169"/>
      <c r="FA420" s="169"/>
      <c r="FB420" s="169"/>
      <c r="FC420" s="169"/>
      <c r="FD420" s="169"/>
      <c r="FE420" s="169"/>
      <c r="FF420" s="169"/>
      <c r="FG420" s="169"/>
      <c r="FH420" s="169"/>
      <c r="FI420" s="169"/>
      <c r="FJ420" s="169"/>
      <c r="FK420" s="169"/>
      <c r="FL420" s="169"/>
      <c r="FM420" s="169"/>
      <c r="FN420" s="169"/>
      <c r="FO420" s="169"/>
      <c r="FP420" s="169"/>
      <c r="FQ420" s="169"/>
      <c r="FR420" s="169"/>
      <c r="FS420" s="169"/>
      <c r="FT420" s="169"/>
      <c r="FU420" s="169"/>
      <c r="FV420" s="169"/>
      <c r="FW420" s="169"/>
      <c r="FX420" s="169"/>
      <c r="FY420" s="169"/>
      <c r="FZ420" s="169"/>
      <c r="GA420" s="169"/>
      <c r="GB420" s="169"/>
      <c r="GC420" s="169"/>
      <c r="GD420" s="169"/>
      <c r="GE420" s="169"/>
      <c r="GF420" s="169"/>
      <c r="GG420" s="169"/>
      <c r="GH420" s="169"/>
      <c r="GI420" s="169"/>
      <c r="GJ420" s="169"/>
      <c r="GK420" s="169"/>
      <c r="GL420" s="169"/>
      <c r="GM420" s="169"/>
      <c r="GN420" s="169"/>
      <c r="GO420" s="169"/>
      <c r="GP420" s="169"/>
      <c r="GQ420" s="169"/>
      <c r="GR420" s="169"/>
      <c r="GS420" s="169"/>
      <c r="GT420" s="169"/>
      <c r="GU420" s="169"/>
      <c r="GV420" s="169"/>
      <c r="GW420" s="169"/>
      <c r="GX420" s="169"/>
      <c r="GY420" s="169"/>
      <c r="GZ420" s="169"/>
      <c r="HA420" s="169"/>
      <c r="HB420" s="169"/>
      <c r="HC420" s="169"/>
      <c r="HD420" s="169"/>
      <c r="HE420" s="169"/>
      <c r="HF420" s="169"/>
      <c r="HG420" s="169"/>
      <c r="HH420" s="169"/>
      <c r="HI420" s="169"/>
      <c r="HJ420" s="169"/>
      <c r="HK420" s="169"/>
      <c r="HL420" s="169"/>
      <c r="HM420" s="169"/>
      <c r="HN420" s="169"/>
      <c r="HO420" s="169"/>
      <c r="HP420" s="169"/>
      <c r="HQ420" s="169"/>
      <c r="HR420" s="169"/>
      <c r="HS420" s="169"/>
      <c r="HT420" s="169"/>
      <c r="HU420" s="169"/>
      <c r="HV420" s="169"/>
      <c r="HW420" s="169"/>
      <c r="HX420" s="169"/>
      <c r="HY420" s="169"/>
      <c r="HZ420" s="169"/>
      <c r="IA420" s="169"/>
      <c r="IB420" s="169"/>
      <c r="IC420" s="169"/>
      <c r="ID420" s="169"/>
      <c r="IE420" s="169"/>
      <c r="IF420" s="169"/>
      <c r="IG420" s="169"/>
      <c r="IH420" s="169"/>
      <c r="II420" s="169"/>
      <c r="IJ420" s="169"/>
      <c r="IK420" s="169"/>
      <c r="IL420" s="169"/>
      <c r="IM420" s="169"/>
      <c r="IN420" s="169"/>
      <c r="IO420" s="169"/>
      <c r="IP420" s="169"/>
      <c r="IQ420" s="169"/>
      <c r="IR420" s="169"/>
      <c r="IS420" s="169"/>
      <c r="IT420" s="169"/>
      <c r="IU420" s="169"/>
      <c r="IV420" s="169"/>
      <c r="IW420" s="169"/>
      <c r="IX420" s="169"/>
      <c r="IY420" s="169"/>
      <c r="IZ420" s="169"/>
      <c r="JA420" s="169"/>
      <c r="JB420" s="169"/>
      <c r="JC420" s="169"/>
      <c r="JD420" s="169"/>
      <c r="JE420" s="169"/>
      <c r="JF420" s="169"/>
      <c r="JG420" s="169"/>
      <c r="JH420" s="169"/>
      <c r="JI420" s="169"/>
      <c r="JJ420" s="169"/>
      <c r="JK420" s="169"/>
      <c r="JL420" s="169"/>
      <c r="JM420" s="169"/>
      <c r="JN420" s="169"/>
      <c r="JO420" s="169"/>
      <c r="JP420" s="169"/>
      <c r="JQ420" s="169"/>
      <c r="JR420" s="169"/>
      <c r="JS420" s="169"/>
      <c r="JT420" s="169"/>
      <c r="JU420" s="169"/>
      <c r="JV420" s="169"/>
      <c r="JW420" s="169"/>
      <c r="JX420" s="169"/>
      <c r="JY420" s="169"/>
      <c r="JZ420" s="169"/>
      <c r="KA420" s="169"/>
      <c r="KB420" s="169"/>
      <c r="KC420" s="169"/>
      <c r="KD420" s="169"/>
      <c r="KE420" s="169"/>
      <c r="KF420" s="169"/>
      <c r="KG420" s="169"/>
      <c r="KH420" s="169"/>
      <c r="KI420" s="169"/>
      <c r="KJ420" s="169"/>
      <c r="KK420" s="169"/>
      <c r="KL420" s="169"/>
      <c r="KM420" s="169"/>
      <c r="KN420" s="169"/>
      <c r="KO420" s="169"/>
      <c r="KP420" s="169"/>
      <c r="KQ420" s="169"/>
      <c r="KR420" s="169"/>
      <c r="KS420" s="169"/>
      <c r="KT420" s="169"/>
      <c r="KU420" s="169"/>
      <c r="KV420" s="169"/>
      <c r="KW420" s="169"/>
      <c r="KX420" s="169"/>
      <c r="KY420" s="169"/>
      <c r="KZ420" s="169"/>
      <c r="LA420" s="169"/>
      <c r="LB420" s="169"/>
      <c r="LC420" s="169"/>
      <c r="LD420" s="169"/>
      <c r="LE420" s="169"/>
      <c r="LF420" s="169"/>
      <c r="LG420" s="169"/>
      <c r="LH420" s="169"/>
      <c r="LI420" s="169"/>
      <c r="LJ420" s="169"/>
      <c r="LK420" s="169"/>
      <c r="LL420" s="169"/>
      <c r="LM420" s="169"/>
      <c r="LN420" s="169"/>
      <c r="LO420" s="169"/>
      <c r="LP420" s="169"/>
      <c r="LQ420" s="169"/>
      <c r="LR420" s="169"/>
      <c r="LS420" s="169"/>
      <c r="LT420" s="169"/>
      <c r="LU420" s="169"/>
      <c r="LV420" s="169"/>
      <c r="LW420" s="169"/>
      <c r="LX420" s="169"/>
      <c r="LY420" s="169"/>
      <c r="LZ420" s="169"/>
      <c r="MA420" s="169"/>
      <c r="MB420" s="169"/>
      <c r="MC420" s="169"/>
      <c r="MD420" s="169"/>
      <c r="ME420" s="169"/>
      <c r="MF420" s="169"/>
      <c r="MG420" s="169"/>
      <c r="MH420" s="169"/>
      <c r="MI420" s="169"/>
      <c r="MJ420" s="169"/>
      <c r="MK420" s="169"/>
      <c r="ML420" s="169"/>
      <c r="MM420" s="169"/>
    </row>
    <row r="421" spans="1:351" s="170" customFormat="1" ht="15" customHeight="1" outlineLevel="1" x14ac:dyDescent="0.25">
      <c r="A421" s="161"/>
      <c r="B421" s="162"/>
      <c r="C421" s="163"/>
      <c r="D421" s="163"/>
      <c r="E421" s="164"/>
      <c r="F421" s="174" t="s">
        <v>149</v>
      </c>
      <c r="G421" s="175" t="s">
        <v>39</v>
      </c>
      <c r="H421" s="167">
        <f>C418*0.8</f>
        <v>3.64</v>
      </c>
      <c r="I421" s="168">
        <v>3.3</v>
      </c>
      <c r="J421" s="164">
        <f t="shared" ref="J421:J434" si="66">H421*I421</f>
        <v>12.012</v>
      </c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69"/>
      <c r="CZ421" s="169"/>
      <c r="DA421" s="169"/>
      <c r="DB421" s="169"/>
      <c r="DC421" s="169"/>
      <c r="DD421" s="169"/>
      <c r="DE421" s="169"/>
      <c r="DF421" s="169"/>
      <c r="DG421" s="169"/>
      <c r="DH421" s="169"/>
      <c r="DI421" s="169"/>
      <c r="DJ421" s="169"/>
      <c r="DK421" s="169"/>
      <c r="DL421" s="169"/>
      <c r="DM421" s="169"/>
      <c r="DN421" s="169"/>
      <c r="DO421" s="169"/>
      <c r="DP421" s="169"/>
      <c r="DQ421" s="169"/>
      <c r="DR421" s="169"/>
      <c r="DS421" s="169"/>
      <c r="DT421" s="169"/>
      <c r="DU421" s="169"/>
      <c r="DV421" s="169"/>
      <c r="DW421" s="169"/>
      <c r="DX421" s="169"/>
      <c r="DY421" s="169"/>
      <c r="DZ421" s="169"/>
      <c r="EA421" s="169"/>
      <c r="EB421" s="169"/>
      <c r="EC421" s="169"/>
      <c r="ED421" s="169"/>
      <c r="EE421" s="169"/>
      <c r="EF421" s="169"/>
      <c r="EG421" s="169"/>
      <c r="EH421" s="169"/>
      <c r="EI421" s="169"/>
      <c r="EJ421" s="169"/>
      <c r="EK421" s="169"/>
      <c r="EL421" s="169"/>
      <c r="EM421" s="169"/>
      <c r="EN421" s="169"/>
      <c r="EO421" s="169"/>
      <c r="EP421" s="169"/>
      <c r="EQ421" s="169"/>
      <c r="ER421" s="169"/>
      <c r="ES421" s="169"/>
      <c r="ET421" s="169"/>
      <c r="EU421" s="169"/>
      <c r="EV421" s="169"/>
      <c r="EW421" s="169"/>
      <c r="EX421" s="169"/>
      <c r="EY421" s="169"/>
      <c r="EZ421" s="169"/>
      <c r="FA421" s="169"/>
      <c r="FB421" s="169"/>
      <c r="FC421" s="169"/>
      <c r="FD421" s="169"/>
      <c r="FE421" s="169"/>
      <c r="FF421" s="169"/>
      <c r="FG421" s="169"/>
      <c r="FH421" s="169"/>
      <c r="FI421" s="169"/>
      <c r="FJ421" s="169"/>
      <c r="FK421" s="169"/>
      <c r="FL421" s="169"/>
      <c r="FM421" s="169"/>
      <c r="FN421" s="169"/>
      <c r="FO421" s="169"/>
      <c r="FP421" s="169"/>
      <c r="FQ421" s="169"/>
      <c r="FR421" s="169"/>
      <c r="FS421" s="169"/>
      <c r="FT421" s="169"/>
      <c r="FU421" s="169"/>
      <c r="FV421" s="169"/>
      <c r="FW421" s="169"/>
      <c r="FX421" s="169"/>
      <c r="FY421" s="169"/>
      <c r="FZ421" s="169"/>
      <c r="GA421" s="169"/>
      <c r="GB421" s="169"/>
      <c r="GC421" s="169"/>
      <c r="GD421" s="169"/>
      <c r="GE421" s="169"/>
      <c r="GF421" s="169"/>
      <c r="GG421" s="169"/>
      <c r="GH421" s="169"/>
      <c r="GI421" s="169"/>
      <c r="GJ421" s="169"/>
      <c r="GK421" s="169"/>
      <c r="GL421" s="169"/>
      <c r="GM421" s="169"/>
      <c r="GN421" s="169"/>
      <c r="GO421" s="169"/>
      <c r="GP421" s="169"/>
      <c r="GQ421" s="169"/>
      <c r="GR421" s="169"/>
      <c r="GS421" s="169"/>
      <c r="GT421" s="169"/>
      <c r="GU421" s="169"/>
      <c r="GV421" s="169"/>
      <c r="GW421" s="169"/>
      <c r="GX421" s="169"/>
      <c r="GY421" s="169"/>
      <c r="GZ421" s="169"/>
      <c r="HA421" s="169"/>
      <c r="HB421" s="169"/>
      <c r="HC421" s="169"/>
      <c r="HD421" s="169"/>
      <c r="HE421" s="169"/>
      <c r="HF421" s="169"/>
      <c r="HG421" s="169"/>
      <c r="HH421" s="169"/>
      <c r="HI421" s="169"/>
      <c r="HJ421" s="169"/>
      <c r="HK421" s="169"/>
      <c r="HL421" s="169"/>
      <c r="HM421" s="169"/>
      <c r="HN421" s="169"/>
      <c r="HO421" s="169"/>
      <c r="HP421" s="169"/>
      <c r="HQ421" s="169"/>
      <c r="HR421" s="169"/>
      <c r="HS421" s="169"/>
      <c r="HT421" s="169"/>
      <c r="HU421" s="169"/>
      <c r="HV421" s="169"/>
      <c r="HW421" s="169"/>
      <c r="HX421" s="169"/>
      <c r="HY421" s="169"/>
      <c r="HZ421" s="169"/>
      <c r="IA421" s="169"/>
      <c r="IB421" s="169"/>
      <c r="IC421" s="169"/>
      <c r="ID421" s="169"/>
      <c r="IE421" s="169"/>
      <c r="IF421" s="169"/>
      <c r="IG421" s="169"/>
      <c r="IH421" s="169"/>
      <c r="II421" s="169"/>
      <c r="IJ421" s="169"/>
      <c r="IK421" s="169"/>
      <c r="IL421" s="169"/>
      <c r="IM421" s="169"/>
      <c r="IN421" s="169"/>
      <c r="IO421" s="169"/>
      <c r="IP421" s="169"/>
      <c r="IQ421" s="169"/>
      <c r="IR421" s="169"/>
      <c r="IS421" s="169"/>
      <c r="IT421" s="169"/>
      <c r="IU421" s="169"/>
      <c r="IV421" s="169"/>
      <c r="IW421" s="169"/>
      <c r="IX421" s="169"/>
      <c r="IY421" s="169"/>
      <c r="IZ421" s="169"/>
      <c r="JA421" s="169"/>
      <c r="JB421" s="169"/>
      <c r="JC421" s="169"/>
      <c r="JD421" s="169"/>
      <c r="JE421" s="169"/>
      <c r="JF421" s="169"/>
      <c r="JG421" s="169"/>
      <c r="JH421" s="169"/>
      <c r="JI421" s="169"/>
      <c r="JJ421" s="169"/>
      <c r="JK421" s="169"/>
      <c r="JL421" s="169"/>
      <c r="JM421" s="169"/>
      <c r="JN421" s="169"/>
      <c r="JO421" s="169"/>
      <c r="JP421" s="169"/>
      <c r="JQ421" s="169"/>
      <c r="JR421" s="169"/>
      <c r="JS421" s="169"/>
      <c r="JT421" s="169"/>
      <c r="JU421" s="169"/>
      <c r="JV421" s="169"/>
      <c r="JW421" s="169"/>
      <c r="JX421" s="169"/>
      <c r="JY421" s="169"/>
      <c r="JZ421" s="169"/>
      <c r="KA421" s="169"/>
      <c r="KB421" s="169"/>
      <c r="KC421" s="169"/>
      <c r="KD421" s="169"/>
      <c r="KE421" s="169"/>
      <c r="KF421" s="169"/>
      <c r="KG421" s="169"/>
      <c r="KH421" s="169"/>
      <c r="KI421" s="169"/>
      <c r="KJ421" s="169"/>
      <c r="KK421" s="169"/>
      <c r="KL421" s="169"/>
      <c r="KM421" s="169"/>
      <c r="KN421" s="169"/>
      <c r="KO421" s="169"/>
      <c r="KP421" s="169"/>
      <c r="KQ421" s="169"/>
      <c r="KR421" s="169"/>
      <c r="KS421" s="169"/>
      <c r="KT421" s="169"/>
      <c r="KU421" s="169"/>
      <c r="KV421" s="169"/>
      <c r="KW421" s="169"/>
      <c r="KX421" s="169"/>
      <c r="KY421" s="169"/>
      <c r="KZ421" s="169"/>
      <c r="LA421" s="169"/>
      <c r="LB421" s="169"/>
      <c r="LC421" s="169"/>
      <c r="LD421" s="169"/>
      <c r="LE421" s="169"/>
      <c r="LF421" s="169"/>
      <c r="LG421" s="169"/>
      <c r="LH421" s="169"/>
      <c r="LI421" s="169"/>
      <c r="LJ421" s="169"/>
      <c r="LK421" s="169"/>
      <c r="LL421" s="169"/>
      <c r="LM421" s="169"/>
      <c r="LN421" s="169"/>
      <c r="LO421" s="169"/>
      <c r="LP421" s="169"/>
      <c r="LQ421" s="169"/>
      <c r="LR421" s="169"/>
      <c r="LS421" s="169"/>
      <c r="LT421" s="169"/>
      <c r="LU421" s="169"/>
      <c r="LV421" s="169"/>
      <c r="LW421" s="169"/>
      <c r="LX421" s="169"/>
      <c r="LY421" s="169"/>
      <c r="LZ421" s="169"/>
      <c r="MA421" s="169"/>
      <c r="MB421" s="169"/>
      <c r="MC421" s="169"/>
      <c r="MD421" s="169"/>
      <c r="ME421" s="169"/>
      <c r="MF421" s="169"/>
      <c r="MG421" s="169"/>
      <c r="MH421" s="169"/>
      <c r="MI421" s="169"/>
      <c r="MJ421" s="169"/>
      <c r="MK421" s="169"/>
      <c r="ML421" s="169"/>
      <c r="MM421" s="169"/>
    </row>
    <row r="422" spans="1:351" s="170" customFormat="1" ht="15" customHeight="1" outlineLevel="1" x14ac:dyDescent="0.25">
      <c r="A422" s="161"/>
      <c r="B422" s="162"/>
      <c r="C422" s="163"/>
      <c r="D422" s="163"/>
      <c r="E422" s="164"/>
      <c r="F422" s="174" t="s">
        <v>150</v>
      </c>
      <c r="G422" s="175" t="s">
        <v>39</v>
      </c>
      <c r="H422" s="167">
        <f>C418*0.8</f>
        <v>3.64</v>
      </c>
      <c r="I422" s="168">
        <v>1.5</v>
      </c>
      <c r="J422" s="164">
        <f t="shared" si="66"/>
        <v>5.46</v>
      </c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69"/>
      <c r="CG422" s="169"/>
      <c r="CH422" s="169"/>
      <c r="CI422" s="169"/>
      <c r="CJ422" s="169"/>
      <c r="CK422" s="169"/>
      <c r="CL422" s="169"/>
      <c r="CM422" s="169"/>
      <c r="CN422" s="169"/>
      <c r="CO422" s="169"/>
      <c r="CP422" s="169"/>
      <c r="CQ422" s="169"/>
      <c r="CR422" s="169"/>
      <c r="CS422" s="169"/>
      <c r="CT422" s="169"/>
      <c r="CU422" s="169"/>
      <c r="CV422" s="169"/>
      <c r="CW422" s="169"/>
      <c r="CX422" s="169"/>
      <c r="CY422" s="169"/>
      <c r="CZ422" s="169"/>
      <c r="DA422" s="169"/>
      <c r="DB422" s="169"/>
      <c r="DC422" s="169"/>
      <c r="DD422" s="169"/>
      <c r="DE422" s="169"/>
      <c r="DF422" s="169"/>
      <c r="DG422" s="169"/>
      <c r="DH422" s="169"/>
      <c r="DI422" s="169"/>
      <c r="DJ422" s="169"/>
      <c r="DK422" s="169"/>
      <c r="DL422" s="169"/>
      <c r="DM422" s="169"/>
      <c r="DN422" s="169"/>
      <c r="DO422" s="169"/>
      <c r="DP422" s="169"/>
      <c r="DQ422" s="169"/>
      <c r="DR422" s="169"/>
      <c r="DS422" s="169"/>
      <c r="DT422" s="169"/>
      <c r="DU422" s="169"/>
      <c r="DV422" s="169"/>
      <c r="DW422" s="169"/>
      <c r="DX422" s="169"/>
      <c r="DY422" s="169"/>
      <c r="DZ422" s="169"/>
      <c r="EA422" s="169"/>
      <c r="EB422" s="169"/>
      <c r="EC422" s="169"/>
      <c r="ED422" s="169"/>
      <c r="EE422" s="169"/>
      <c r="EF422" s="169"/>
      <c r="EG422" s="169"/>
      <c r="EH422" s="169"/>
      <c r="EI422" s="169"/>
      <c r="EJ422" s="169"/>
      <c r="EK422" s="169"/>
      <c r="EL422" s="169"/>
      <c r="EM422" s="169"/>
      <c r="EN422" s="169"/>
      <c r="EO422" s="169"/>
      <c r="EP422" s="169"/>
      <c r="EQ422" s="169"/>
      <c r="ER422" s="169"/>
      <c r="ES422" s="169"/>
      <c r="ET422" s="169"/>
      <c r="EU422" s="169"/>
      <c r="EV422" s="169"/>
      <c r="EW422" s="169"/>
      <c r="EX422" s="169"/>
      <c r="EY422" s="169"/>
      <c r="EZ422" s="169"/>
      <c r="FA422" s="169"/>
      <c r="FB422" s="169"/>
      <c r="FC422" s="169"/>
      <c r="FD422" s="169"/>
      <c r="FE422" s="169"/>
      <c r="FF422" s="169"/>
      <c r="FG422" s="169"/>
      <c r="FH422" s="169"/>
      <c r="FI422" s="169"/>
      <c r="FJ422" s="169"/>
      <c r="FK422" s="169"/>
      <c r="FL422" s="169"/>
      <c r="FM422" s="169"/>
      <c r="FN422" s="169"/>
      <c r="FO422" s="169"/>
      <c r="FP422" s="169"/>
      <c r="FQ422" s="169"/>
      <c r="FR422" s="169"/>
      <c r="FS422" s="169"/>
      <c r="FT422" s="169"/>
      <c r="FU422" s="169"/>
      <c r="FV422" s="169"/>
      <c r="FW422" s="169"/>
      <c r="FX422" s="169"/>
      <c r="FY422" s="169"/>
      <c r="FZ422" s="169"/>
      <c r="GA422" s="169"/>
      <c r="GB422" s="169"/>
      <c r="GC422" s="169"/>
      <c r="GD422" s="169"/>
      <c r="GE422" s="169"/>
      <c r="GF422" s="169"/>
      <c r="GG422" s="169"/>
      <c r="GH422" s="169"/>
      <c r="GI422" s="169"/>
      <c r="GJ422" s="169"/>
      <c r="GK422" s="169"/>
      <c r="GL422" s="169"/>
      <c r="GM422" s="169"/>
      <c r="GN422" s="169"/>
      <c r="GO422" s="169"/>
      <c r="GP422" s="169"/>
      <c r="GQ422" s="169"/>
      <c r="GR422" s="169"/>
      <c r="GS422" s="169"/>
      <c r="GT422" s="169"/>
      <c r="GU422" s="169"/>
      <c r="GV422" s="169"/>
      <c r="GW422" s="169"/>
      <c r="GX422" s="169"/>
      <c r="GY422" s="169"/>
      <c r="GZ422" s="169"/>
      <c r="HA422" s="169"/>
      <c r="HB422" s="169"/>
      <c r="HC422" s="169"/>
      <c r="HD422" s="169"/>
      <c r="HE422" s="169"/>
      <c r="HF422" s="169"/>
      <c r="HG422" s="169"/>
      <c r="HH422" s="169"/>
      <c r="HI422" s="169"/>
      <c r="HJ422" s="169"/>
      <c r="HK422" s="169"/>
      <c r="HL422" s="169"/>
      <c r="HM422" s="169"/>
      <c r="HN422" s="169"/>
      <c r="HO422" s="169"/>
      <c r="HP422" s="169"/>
      <c r="HQ422" s="169"/>
      <c r="HR422" s="169"/>
      <c r="HS422" s="169"/>
      <c r="HT422" s="169"/>
      <c r="HU422" s="169"/>
      <c r="HV422" s="169"/>
      <c r="HW422" s="169"/>
      <c r="HX422" s="169"/>
      <c r="HY422" s="169"/>
      <c r="HZ422" s="169"/>
      <c r="IA422" s="169"/>
      <c r="IB422" s="169"/>
      <c r="IC422" s="169"/>
      <c r="ID422" s="169"/>
      <c r="IE422" s="169"/>
      <c r="IF422" s="169"/>
      <c r="IG422" s="169"/>
      <c r="IH422" s="169"/>
      <c r="II422" s="169"/>
      <c r="IJ422" s="169"/>
      <c r="IK422" s="169"/>
      <c r="IL422" s="169"/>
      <c r="IM422" s="169"/>
      <c r="IN422" s="169"/>
      <c r="IO422" s="169"/>
      <c r="IP422" s="169"/>
      <c r="IQ422" s="169"/>
      <c r="IR422" s="169"/>
      <c r="IS422" s="169"/>
      <c r="IT422" s="169"/>
      <c r="IU422" s="169"/>
      <c r="IV422" s="169"/>
      <c r="IW422" s="169"/>
      <c r="IX422" s="169"/>
      <c r="IY422" s="169"/>
      <c r="IZ422" s="169"/>
      <c r="JA422" s="169"/>
      <c r="JB422" s="169"/>
      <c r="JC422" s="169"/>
      <c r="JD422" s="169"/>
      <c r="JE422" s="169"/>
      <c r="JF422" s="169"/>
      <c r="JG422" s="169"/>
      <c r="JH422" s="169"/>
      <c r="JI422" s="169"/>
      <c r="JJ422" s="169"/>
      <c r="JK422" s="169"/>
      <c r="JL422" s="169"/>
      <c r="JM422" s="169"/>
      <c r="JN422" s="169"/>
      <c r="JO422" s="169"/>
      <c r="JP422" s="169"/>
      <c r="JQ422" s="169"/>
      <c r="JR422" s="169"/>
      <c r="JS422" s="169"/>
      <c r="JT422" s="169"/>
      <c r="JU422" s="169"/>
      <c r="JV422" s="169"/>
      <c r="JW422" s="169"/>
      <c r="JX422" s="169"/>
      <c r="JY422" s="169"/>
      <c r="JZ422" s="169"/>
      <c r="KA422" s="169"/>
      <c r="KB422" s="169"/>
      <c r="KC422" s="169"/>
      <c r="KD422" s="169"/>
      <c r="KE422" s="169"/>
      <c r="KF422" s="169"/>
      <c r="KG422" s="169"/>
      <c r="KH422" s="169"/>
      <c r="KI422" s="169"/>
      <c r="KJ422" s="169"/>
      <c r="KK422" s="169"/>
      <c r="KL422" s="169"/>
      <c r="KM422" s="169"/>
      <c r="KN422" s="169"/>
      <c r="KO422" s="169"/>
      <c r="KP422" s="169"/>
      <c r="KQ422" s="169"/>
      <c r="KR422" s="169"/>
      <c r="KS422" s="169"/>
      <c r="KT422" s="169"/>
      <c r="KU422" s="169"/>
      <c r="KV422" s="169"/>
      <c r="KW422" s="169"/>
      <c r="KX422" s="169"/>
      <c r="KY422" s="169"/>
      <c r="KZ422" s="169"/>
      <c r="LA422" s="169"/>
      <c r="LB422" s="169"/>
      <c r="LC422" s="169"/>
      <c r="LD422" s="169"/>
      <c r="LE422" s="169"/>
      <c r="LF422" s="169"/>
      <c r="LG422" s="169"/>
      <c r="LH422" s="169"/>
      <c r="LI422" s="169"/>
      <c r="LJ422" s="169"/>
      <c r="LK422" s="169"/>
      <c r="LL422" s="169"/>
      <c r="LM422" s="169"/>
      <c r="LN422" s="169"/>
      <c r="LO422" s="169"/>
      <c r="LP422" s="169"/>
      <c r="LQ422" s="169"/>
      <c r="LR422" s="169"/>
      <c r="LS422" s="169"/>
      <c r="LT422" s="169"/>
      <c r="LU422" s="169"/>
      <c r="LV422" s="169"/>
      <c r="LW422" s="169"/>
      <c r="LX422" s="169"/>
      <c r="LY422" s="169"/>
      <c r="LZ422" s="169"/>
      <c r="MA422" s="169"/>
      <c r="MB422" s="169"/>
      <c r="MC422" s="169"/>
      <c r="MD422" s="169"/>
      <c r="ME422" s="169"/>
      <c r="MF422" s="169"/>
      <c r="MG422" s="169"/>
      <c r="MH422" s="169"/>
      <c r="MI422" s="169"/>
      <c r="MJ422" s="169"/>
      <c r="MK422" s="169"/>
      <c r="ML422" s="169"/>
      <c r="MM422" s="169"/>
    </row>
    <row r="423" spans="1:351" s="170" customFormat="1" ht="15" customHeight="1" outlineLevel="1" x14ac:dyDescent="0.25">
      <c r="A423" s="161"/>
      <c r="B423" s="162"/>
      <c r="C423" s="163"/>
      <c r="D423" s="163"/>
      <c r="E423" s="164"/>
      <c r="F423" s="174" t="s">
        <v>151</v>
      </c>
      <c r="G423" s="175" t="s">
        <v>39</v>
      </c>
      <c r="H423" s="167">
        <f>C418*0.8</f>
        <v>3.64</v>
      </c>
      <c r="I423" s="168">
        <v>1.2</v>
      </c>
      <c r="J423" s="164">
        <f t="shared" si="66"/>
        <v>4.3680000000000003</v>
      </c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  <c r="CB423" s="169"/>
      <c r="CC423" s="169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69"/>
      <c r="CN423" s="169"/>
      <c r="CO423" s="169"/>
      <c r="CP423" s="169"/>
      <c r="CQ423" s="169"/>
      <c r="CR423" s="169"/>
      <c r="CS423" s="169"/>
      <c r="CT423" s="169"/>
      <c r="CU423" s="169"/>
      <c r="CV423" s="169"/>
      <c r="CW423" s="169"/>
      <c r="CX423" s="169"/>
      <c r="CY423" s="169"/>
      <c r="CZ423" s="169"/>
      <c r="DA423" s="169"/>
      <c r="DB423" s="169"/>
      <c r="DC423" s="169"/>
      <c r="DD423" s="169"/>
      <c r="DE423" s="169"/>
      <c r="DF423" s="169"/>
      <c r="DG423" s="169"/>
      <c r="DH423" s="169"/>
      <c r="DI423" s="169"/>
      <c r="DJ423" s="169"/>
      <c r="DK423" s="169"/>
      <c r="DL423" s="169"/>
      <c r="DM423" s="169"/>
      <c r="DN423" s="169"/>
      <c r="DO423" s="169"/>
      <c r="DP423" s="169"/>
      <c r="DQ423" s="169"/>
      <c r="DR423" s="169"/>
      <c r="DS423" s="169"/>
      <c r="DT423" s="169"/>
      <c r="DU423" s="169"/>
      <c r="DV423" s="169"/>
      <c r="DW423" s="169"/>
      <c r="DX423" s="169"/>
      <c r="DY423" s="169"/>
      <c r="DZ423" s="169"/>
      <c r="EA423" s="169"/>
      <c r="EB423" s="169"/>
      <c r="EC423" s="169"/>
      <c r="ED423" s="169"/>
      <c r="EE423" s="169"/>
      <c r="EF423" s="169"/>
      <c r="EG423" s="169"/>
      <c r="EH423" s="169"/>
      <c r="EI423" s="169"/>
      <c r="EJ423" s="169"/>
      <c r="EK423" s="169"/>
      <c r="EL423" s="169"/>
      <c r="EM423" s="169"/>
      <c r="EN423" s="169"/>
      <c r="EO423" s="169"/>
      <c r="EP423" s="169"/>
      <c r="EQ423" s="169"/>
      <c r="ER423" s="169"/>
      <c r="ES423" s="169"/>
      <c r="ET423" s="169"/>
      <c r="EU423" s="169"/>
      <c r="EV423" s="169"/>
      <c r="EW423" s="169"/>
      <c r="EX423" s="169"/>
      <c r="EY423" s="169"/>
      <c r="EZ423" s="169"/>
      <c r="FA423" s="169"/>
      <c r="FB423" s="169"/>
      <c r="FC423" s="169"/>
      <c r="FD423" s="169"/>
      <c r="FE423" s="169"/>
      <c r="FF423" s="169"/>
      <c r="FG423" s="169"/>
      <c r="FH423" s="169"/>
      <c r="FI423" s="169"/>
      <c r="FJ423" s="169"/>
      <c r="FK423" s="169"/>
      <c r="FL423" s="169"/>
      <c r="FM423" s="169"/>
      <c r="FN423" s="169"/>
      <c r="FO423" s="169"/>
      <c r="FP423" s="169"/>
      <c r="FQ423" s="169"/>
      <c r="FR423" s="169"/>
      <c r="FS423" s="169"/>
      <c r="FT423" s="169"/>
      <c r="FU423" s="169"/>
      <c r="FV423" s="169"/>
      <c r="FW423" s="169"/>
      <c r="FX423" s="169"/>
      <c r="FY423" s="169"/>
      <c r="FZ423" s="169"/>
      <c r="GA423" s="169"/>
      <c r="GB423" s="169"/>
      <c r="GC423" s="169"/>
      <c r="GD423" s="169"/>
      <c r="GE423" s="169"/>
      <c r="GF423" s="169"/>
      <c r="GG423" s="169"/>
      <c r="GH423" s="169"/>
      <c r="GI423" s="169"/>
      <c r="GJ423" s="169"/>
      <c r="GK423" s="169"/>
      <c r="GL423" s="169"/>
      <c r="GM423" s="169"/>
      <c r="GN423" s="169"/>
      <c r="GO423" s="169"/>
      <c r="GP423" s="169"/>
      <c r="GQ423" s="169"/>
      <c r="GR423" s="169"/>
      <c r="GS423" s="169"/>
      <c r="GT423" s="169"/>
      <c r="GU423" s="169"/>
      <c r="GV423" s="169"/>
      <c r="GW423" s="169"/>
      <c r="GX423" s="169"/>
      <c r="GY423" s="169"/>
      <c r="GZ423" s="169"/>
      <c r="HA423" s="169"/>
      <c r="HB423" s="169"/>
      <c r="HC423" s="169"/>
      <c r="HD423" s="169"/>
      <c r="HE423" s="169"/>
      <c r="HF423" s="169"/>
      <c r="HG423" s="169"/>
      <c r="HH423" s="169"/>
      <c r="HI423" s="169"/>
      <c r="HJ423" s="169"/>
      <c r="HK423" s="169"/>
      <c r="HL423" s="169"/>
      <c r="HM423" s="169"/>
      <c r="HN423" s="169"/>
      <c r="HO423" s="169"/>
      <c r="HP423" s="169"/>
      <c r="HQ423" s="169"/>
      <c r="HR423" s="169"/>
      <c r="HS423" s="169"/>
      <c r="HT423" s="169"/>
      <c r="HU423" s="169"/>
      <c r="HV423" s="169"/>
      <c r="HW423" s="169"/>
      <c r="HX423" s="169"/>
      <c r="HY423" s="169"/>
      <c r="HZ423" s="169"/>
      <c r="IA423" s="169"/>
      <c r="IB423" s="169"/>
      <c r="IC423" s="169"/>
      <c r="ID423" s="169"/>
      <c r="IE423" s="169"/>
      <c r="IF423" s="169"/>
      <c r="IG423" s="169"/>
      <c r="IH423" s="169"/>
      <c r="II423" s="169"/>
      <c r="IJ423" s="169"/>
      <c r="IK423" s="169"/>
      <c r="IL423" s="169"/>
      <c r="IM423" s="169"/>
      <c r="IN423" s="169"/>
      <c r="IO423" s="169"/>
      <c r="IP423" s="169"/>
      <c r="IQ423" s="169"/>
      <c r="IR423" s="169"/>
      <c r="IS423" s="169"/>
      <c r="IT423" s="169"/>
      <c r="IU423" s="169"/>
      <c r="IV423" s="169"/>
      <c r="IW423" s="169"/>
      <c r="IX423" s="169"/>
      <c r="IY423" s="169"/>
      <c r="IZ423" s="169"/>
      <c r="JA423" s="169"/>
      <c r="JB423" s="169"/>
      <c r="JC423" s="169"/>
      <c r="JD423" s="169"/>
      <c r="JE423" s="169"/>
      <c r="JF423" s="169"/>
      <c r="JG423" s="169"/>
      <c r="JH423" s="169"/>
      <c r="JI423" s="169"/>
      <c r="JJ423" s="169"/>
      <c r="JK423" s="169"/>
      <c r="JL423" s="169"/>
      <c r="JM423" s="169"/>
      <c r="JN423" s="169"/>
      <c r="JO423" s="169"/>
      <c r="JP423" s="169"/>
      <c r="JQ423" s="169"/>
      <c r="JR423" s="169"/>
      <c r="JS423" s="169"/>
      <c r="JT423" s="169"/>
      <c r="JU423" s="169"/>
      <c r="JV423" s="169"/>
      <c r="JW423" s="169"/>
      <c r="JX423" s="169"/>
      <c r="JY423" s="169"/>
      <c r="JZ423" s="169"/>
      <c r="KA423" s="169"/>
      <c r="KB423" s="169"/>
      <c r="KC423" s="169"/>
      <c r="KD423" s="169"/>
      <c r="KE423" s="169"/>
      <c r="KF423" s="169"/>
      <c r="KG423" s="169"/>
      <c r="KH423" s="169"/>
      <c r="KI423" s="169"/>
      <c r="KJ423" s="169"/>
      <c r="KK423" s="169"/>
      <c r="KL423" s="169"/>
      <c r="KM423" s="169"/>
      <c r="KN423" s="169"/>
      <c r="KO423" s="169"/>
      <c r="KP423" s="169"/>
      <c r="KQ423" s="169"/>
      <c r="KR423" s="169"/>
      <c r="KS423" s="169"/>
      <c r="KT423" s="169"/>
      <c r="KU423" s="169"/>
      <c r="KV423" s="169"/>
      <c r="KW423" s="169"/>
      <c r="KX423" s="169"/>
      <c r="KY423" s="169"/>
      <c r="KZ423" s="169"/>
      <c r="LA423" s="169"/>
      <c r="LB423" s="169"/>
      <c r="LC423" s="169"/>
      <c r="LD423" s="169"/>
      <c r="LE423" s="169"/>
      <c r="LF423" s="169"/>
      <c r="LG423" s="169"/>
      <c r="LH423" s="169"/>
      <c r="LI423" s="169"/>
      <c r="LJ423" s="169"/>
      <c r="LK423" s="169"/>
      <c r="LL423" s="169"/>
      <c r="LM423" s="169"/>
      <c r="LN423" s="169"/>
      <c r="LO423" s="169"/>
      <c r="LP423" s="169"/>
      <c r="LQ423" s="169"/>
      <c r="LR423" s="169"/>
      <c r="LS423" s="169"/>
      <c r="LT423" s="169"/>
      <c r="LU423" s="169"/>
      <c r="LV423" s="169"/>
      <c r="LW423" s="169"/>
      <c r="LX423" s="169"/>
      <c r="LY423" s="169"/>
      <c r="LZ423" s="169"/>
      <c r="MA423" s="169"/>
      <c r="MB423" s="169"/>
      <c r="MC423" s="169"/>
      <c r="MD423" s="169"/>
      <c r="ME423" s="169"/>
      <c r="MF423" s="169"/>
      <c r="MG423" s="169"/>
      <c r="MH423" s="169"/>
      <c r="MI423" s="169"/>
      <c r="MJ423" s="169"/>
      <c r="MK423" s="169"/>
      <c r="ML423" s="169"/>
      <c r="MM423" s="169"/>
    </row>
    <row r="424" spans="1:351" s="170" customFormat="1" ht="15" customHeight="1" outlineLevel="1" x14ac:dyDescent="0.25">
      <c r="A424" s="161"/>
      <c r="B424" s="162"/>
      <c r="C424" s="163"/>
      <c r="D424" s="163"/>
      <c r="E424" s="164"/>
      <c r="F424" s="174" t="s">
        <v>152</v>
      </c>
      <c r="G424" s="175" t="s">
        <v>39</v>
      </c>
      <c r="H424" s="167">
        <f>C418*0.8</f>
        <v>3.64</v>
      </c>
      <c r="I424" s="168">
        <v>1.05</v>
      </c>
      <c r="J424" s="164">
        <f t="shared" si="66"/>
        <v>3.8220000000000005</v>
      </c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  <c r="CB424" s="169"/>
      <c r="CC424" s="169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69"/>
      <c r="CN424" s="169"/>
      <c r="CO424" s="169"/>
      <c r="CP424" s="169"/>
      <c r="CQ424" s="169"/>
      <c r="CR424" s="169"/>
      <c r="CS424" s="169"/>
      <c r="CT424" s="169"/>
      <c r="CU424" s="169"/>
      <c r="CV424" s="169"/>
      <c r="CW424" s="169"/>
      <c r="CX424" s="169"/>
      <c r="CY424" s="169"/>
      <c r="CZ424" s="169"/>
      <c r="DA424" s="169"/>
      <c r="DB424" s="169"/>
      <c r="DC424" s="169"/>
      <c r="DD424" s="169"/>
      <c r="DE424" s="169"/>
      <c r="DF424" s="169"/>
      <c r="DG424" s="169"/>
      <c r="DH424" s="169"/>
      <c r="DI424" s="169"/>
      <c r="DJ424" s="169"/>
      <c r="DK424" s="169"/>
      <c r="DL424" s="169"/>
      <c r="DM424" s="169"/>
      <c r="DN424" s="169"/>
      <c r="DO424" s="169"/>
      <c r="DP424" s="169"/>
      <c r="DQ424" s="169"/>
      <c r="DR424" s="169"/>
      <c r="DS424" s="169"/>
      <c r="DT424" s="169"/>
      <c r="DU424" s="169"/>
      <c r="DV424" s="169"/>
      <c r="DW424" s="169"/>
      <c r="DX424" s="169"/>
      <c r="DY424" s="169"/>
      <c r="DZ424" s="169"/>
      <c r="EA424" s="169"/>
      <c r="EB424" s="169"/>
      <c r="EC424" s="169"/>
      <c r="ED424" s="169"/>
      <c r="EE424" s="169"/>
      <c r="EF424" s="169"/>
      <c r="EG424" s="169"/>
      <c r="EH424" s="169"/>
      <c r="EI424" s="169"/>
      <c r="EJ424" s="169"/>
      <c r="EK424" s="169"/>
      <c r="EL424" s="169"/>
      <c r="EM424" s="169"/>
      <c r="EN424" s="169"/>
      <c r="EO424" s="169"/>
      <c r="EP424" s="169"/>
      <c r="EQ424" s="169"/>
      <c r="ER424" s="169"/>
      <c r="ES424" s="169"/>
      <c r="ET424" s="169"/>
      <c r="EU424" s="169"/>
      <c r="EV424" s="169"/>
      <c r="EW424" s="169"/>
      <c r="EX424" s="169"/>
      <c r="EY424" s="169"/>
      <c r="EZ424" s="169"/>
      <c r="FA424" s="169"/>
      <c r="FB424" s="169"/>
      <c r="FC424" s="169"/>
      <c r="FD424" s="169"/>
      <c r="FE424" s="169"/>
      <c r="FF424" s="169"/>
      <c r="FG424" s="169"/>
      <c r="FH424" s="169"/>
      <c r="FI424" s="169"/>
      <c r="FJ424" s="169"/>
      <c r="FK424" s="169"/>
      <c r="FL424" s="169"/>
      <c r="FM424" s="169"/>
      <c r="FN424" s="169"/>
      <c r="FO424" s="169"/>
      <c r="FP424" s="169"/>
      <c r="FQ424" s="169"/>
      <c r="FR424" s="169"/>
      <c r="FS424" s="169"/>
      <c r="FT424" s="169"/>
      <c r="FU424" s="169"/>
      <c r="FV424" s="169"/>
      <c r="FW424" s="169"/>
      <c r="FX424" s="169"/>
      <c r="FY424" s="169"/>
      <c r="FZ424" s="169"/>
      <c r="GA424" s="169"/>
      <c r="GB424" s="169"/>
      <c r="GC424" s="169"/>
      <c r="GD424" s="169"/>
      <c r="GE424" s="169"/>
      <c r="GF424" s="169"/>
      <c r="GG424" s="169"/>
      <c r="GH424" s="169"/>
      <c r="GI424" s="169"/>
      <c r="GJ424" s="169"/>
      <c r="GK424" s="169"/>
      <c r="GL424" s="169"/>
      <c r="GM424" s="169"/>
      <c r="GN424" s="169"/>
      <c r="GO424" s="169"/>
      <c r="GP424" s="169"/>
      <c r="GQ424" s="169"/>
      <c r="GR424" s="169"/>
      <c r="GS424" s="169"/>
      <c r="GT424" s="169"/>
      <c r="GU424" s="169"/>
      <c r="GV424" s="169"/>
      <c r="GW424" s="169"/>
      <c r="GX424" s="169"/>
      <c r="GY424" s="169"/>
      <c r="GZ424" s="169"/>
      <c r="HA424" s="169"/>
      <c r="HB424" s="169"/>
      <c r="HC424" s="169"/>
      <c r="HD424" s="169"/>
      <c r="HE424" s="169"/>
      <c r="HF424" s="169"/>
      <c r="HG424" s="169"/>
      <c r="HH424" s="169"/>
      <c r="HI424" s="169"/>
      <c r="HJ424" s="169"/>
      <c r="HK424" s="169"/>
      <c r="HL424" s="169"/>
      <c r="HM424" s="169"/>
      <c r="HN424" s="169"/>
      <c r="HO424" s="169"/>
      <c r="HP424" s="169"/>
      <c r="HQ424" s="169"/>
      <c r="HR424" s="169"/>
      <c r="HS424" s="169"/>
      <c r="HT424" s="169"/>
      <c r="HU424" s="169"/>
      <c r="HV424" s="169"/>
      <c r="HW424" s="169"/>
      <c r="HX424" s="169"/>
      <c r="HY424" s="169"/>
      <c r="HZ424" s="169"/>
      <c r="IA424" s="169"/>
      <c r="IB424" s="169"/>
      <c r="IC424" s="169"/>
      <c r="ID424" s="169"/>
      <c r="IE424" s="169"/>
      <c r="IF424" s="169"/>
      <c r="IG424" s="169"/>
      <c r="IH424" s="169"/>
      <c r="II424" s="169"/>
      <c r="IJ424" s="169"/>
      <c r="IK424" s="169"/>
      <c r="IL424" s="169"/>
      <c r="IM424" s="169"/>
      <c r="IN424" s="169"/>
      <c r="IO424" s="169"/>
      <c r="IP424" s="169"/>
      <c r="IQ424" s="169"/>
      <c r="IR424" s="169"/>
      <c r="IS424" s="169"/>
      <c r="IT424" s="169"/>
      <c r="IU424" s="169"/>
      <c r="IV424" s="169"/>
      <c r="IW424" s="169"/>
      <c r="IX424" s="169"/>
      <c r="IY424" s="169"/>
      <c r="IZ424" s="169"/>
      <c r="JA424" s="169"/>
      <c r="JB424" s="169"/>
      <c r="JC424" s="169"/>
      <c r="JD424" s="169"/>
      <c r="JE424" s="169"/>
      <c r="JF424" s="169"/>
      <c r="JG424" s="169"/>
      <c r="JH424" s="169"/>
      <c r="JI424" s="169"/>
      <c r="JJ424" s="169"/>
      <c r="JK424" s="169"/>
      <c r="JL424" s="169"/>
      <c r="JM424" s="169"/>
      <c r="JN424" s="169"/>
      <c r="JO424" s="169"/>
      <c r="JP424" s="169"/>
      <c r="JQ424" s="169"/>
      <c r="JR424" s="169"/>
      <c r="JS424" s="169"/>
      <c r="JT424" s="169"/>
      <c r="JU424" s="169"/>
      <c r="JV424" s="169"/>
      <c r="JW424" s="169"/>
      <c r="JX424" s="169"/>
      <c r="JY424" s="169"/>
      <c r="JZ424" s="169"/>
      <c r="KA424" s="169"/>
      <c r="KB424" s="169"/>
      <c r="KC424" s="169"/>
      <c r="KD424" s="169"/>
      <c r="KE424" s="169"/>
      <c r="KF424" s="169"/>
      <c r="KG424" s="169"/>
      <c r="KH424" s="169"/>
      <c r="KI424" s="169"/>
      <c r="KJ424" s="169"/>
      <c r="KK424" s="169"/>
      <c r="KL424" s="169"/>
      <c r="KM424" s="169"/>
      <c r="KN424" s="169"/>
      <c r="KO424" s="169"/>
      <c r="KP424" s="169"/>
      <c r="KQ424" s="169"/>
      <c r="KR424" s="169"/>
      <c r="KS424" s="169"/>
      <c r="KT424" s="169"/>
      <c r="KU424" s="169"/>
      <c r="KV424" s="169"/>
      <c r="KW424" s="169"/>
      <c r="KX424" s="169"/>
      <c r="KY424" s="169"/>
      <c r="KZ424" s="169"/>
      <c r="LA424" s="169"/>
      <c r="LB424" s="169"/>
      <c r="LC424" s="169"/>
      <c r="LD424" s="169"/>
      <c r="LE424" s="169"/>
      <c r="LF424" s="169"/>
      <c r="LG424" s="169"/>
      <c r="LH424" s="169"/>
      <c r="LI424" s="169"/>
      <c r="LJ424" s="169"/>
      <c r="LK424" s="169"/>
      <c r="LL424" s="169"/>
      <c r="LM424" s="169"/>
      <c r="LN424" s="169"/>
      <c r="LO424" s="169"/>
      <c r="LP424" s="169"/>
      <c r="LQ424" s="169"/>
      <c r="LR424" s="169"/>
      <c r="LS424" s="169"/>
      <c r="LT424" s="169"/>
      <c r="LU424" s="169"/>
      <c r="LV424" s="169"/>
      <c r="LW424" s="169"/>
      <c r="LX424" s="169"/>
      <c r="LY424" s="169"/>
      <c r="LZ424" s="169"/>
      <c r="MA424" s="169"/>
      <c r="MB424" s="169"/>
      <c r="MC424" s="169"/>
      <c r="MD424" s="169"/>
      <c r="ME424" s="169"/>
      <c r="MF424" s="169"/>
      <c r="MG424" s="169"/>
      <c r="MH424" s="169"/>
      <c r="MI424" s="169"/>
      <c r="MJ424" s="169"/>
      <c r="MK424" s="169"/>
      <c r="ML424" s="169"/>
      <c r="MM424" s="169"/>
    </row>
    <row r="425" spans="1:351" s="170" customFormat="1" ht="15" customHeight="1" outlineLevel="1" x14ac:dyDescent="0.25">
      <c r="A425" s="161"/>
      <c r="B425" s="162"/>
      <c r="C425" s="163"/>
      <c r="D425" s="163"/>
      <c r="E425" s="164"/>
      <c r="F425" s="174" t="s">
        <v>153</v>
      </c>
      <c r="G425" s="175" t="s">
        <v>39</v>
      </c>
      <c r="H425" s="167">
        <f>C418*0.2</f>
        <v>0.91</v>
      </c>
      <c r="I425" s="168">
        <v>2.5499999999999998</v>
      </c>
      <c r="J425" s="164">
        <f t="shared" si="66"/>
        <v>2.3205</v>
      </c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  <c r="CW425" s="169"/>
      <c r="CX425" s="169"/>
      <c r="CY425" s="169"/>
      <c r="CZ425" s="169"/>
      <c r="DA425" s="169"/>
      <c r="DB425" s="169"/>
      <c r="DC425" s="169"/>
      <c r="DD425" s="169"/>
      <c r="DE425" s="169"/>
      <c r="DF425" s="169"/>
      <c r="DG425" s="169"/>
      <c r="DH425" s="169"/>
      <c r="DI425" s="169"/>
      <c r="DJ425" s="169"/>
      <c r="DK425" s="169"/>
      <c r="DL425" s="169"/>
      <c r="DM425" s="169"/>
      <c r="DN425" s="169"/>
      <c r="DO425" s="169"/>
      <c r="DP425" s="169"/>
      <c r="DQ425" s="169"/>
      <c r="DR425" s="169"/>
      <c r="DS425" s="169"/>
      <c r="DT425" s="169"/>
      <c r="DU425" s="169"/>
      <c r="DV425" s="169"/>
      <c r="DW425" s="169"/>
      <c r="DX425" s="169"/>
      <c r="DY425" s="169"/>
      <c r="DZ425" s="169"/>
      <c r="EA425" s="169"/>
      <c r="EB425" s="169"/>
      <c r="EC425" s="169"/>
      <c r="ED425" s="169"/>
      <c r="EE425" s="169"/>
      <c r="EF425" s="169"/>
      <c r="EG425" s="169"/>
      <c r="EH425" s="169"/>
      <c r="EI425" s="169"/>
      <c r="EJ425" s="169"/>
      <c r="EK425" s="169"/>
      <c r="EL425" s="169"/>
      <c r="EM425" s="169"/>
      <c r="EN425" s="169"/>
      <c r="EO425" s="169"/>
      <c r="EP425" s="169"/>
      <c r="EQ425" s="169"/>
      <c r="ER425" s="169"/>
      <c r="ES425" s="169"/>
      <c r="ET425" s="169"/>
      <c r="EU425" s="169"/>
      <c r="EV425" s="169"/>
      <c r="EW425" s="169"/>
      <c r="EX425" s="169"/>
      <c r="EY425" s="169"/>
      <c r="EZ425" s="169"/>
      <c r="FA425" s="169"/>
      <c r="FB425" s="169"/>
      <c r="FC425" s="169"/>
      <c r="FD425" s="169"/>
      <c r="FE425" s="169"/>
      <c r="FF425" s="169"/>
      <c r="FG425" s="169"/>
      <c r="FH425" s="169"/>
      <c r="FI425" s="169"/>
      <c r="FJ425" s="169"/>
      <c r="FK425" s="169"/>
      <c r="FL425" s="169"/>
      <c r="FM425" s="169"/>
      <c r="FN425" s="169"/>
      <c r="FO425" s="169"/>
      <c r="FP425" s="169"/>
      <c r="FQ425" s="169"/>
      <c r="FR425" s="169"/>
      <c r="FS425" s="169"/>
      <c r="FT425" s="169"/>
      <c r="FU425" s="169"/>
      <c r="FV425" s="169"/>
      <c r="FW425" s="169"/>
      <c r="FX425" s="169"/>
      <c r="FY425" s="169"/>
      <c r="FZ425" s="169"/>
      <c r="GA425" s="169"/>
      <c r="GB425" s="169"/>
      <c r="GC425" s="169"/>
      <c r="GD425" s="169"/>
      <c r="GE425" s="169"/>
      <c r="GF425" s="169"/>
      <c r="GG425" s="169"/>
      <c r="GH425" s="169"/>
      <c r="GI425" s="169"/>
      <c r="GJ425" s="169"/>
      <c r="GK425" s="169"/>
      <c r="GL425" s="169"/>
      <c r="GM425" s="169"/>
      <c r="GN425" s="169"/>
      <c r="GO425" s="169"/>
      <c r="GP425" s="169"/>
      <c r="GQ425" s="169"/>
      <c r="GR425" s="169"/>
      <c r="GS425" s="169"/>
      <c r="GT425" s="169"/>
      <c r="GU425" s="169"/>
      <c r="GV425" s="169"/>
      <c r="GW425" s="169"/>
      <c r="GX425" s="169"/>
      <c r="GY425" s="169"/>
      <c r="GZ425" s="169"/>
      <c r="HA425" s="169"/>
      <c r="HB425" s="169"/>
      <c r="HC425" s="169"/>
      <c r="HD425" s="169"/>
      <c r="HE425" s="169"/>
      <c r="HF425" s="169"/>
      <c r="HG425" s="169"/>
      <c r="HH425" s="169"/>
      <c r="HI425" s="169"/>
      <c r="HJ425" s="169"/>
      <c r="HK425" s="169"/>
      <c r="HL425" s="169"/>
      <c r="HM425" s="169"/>
      <c r="HN425" s="169"/>
      <c r="HO425" s="169"/>
      <c r="HP425" s="169"/>
      <c r="HQ425" s="169"/>
      <c r="HR425" s="169"/>
      <c r="HS425" s="169"/>
      <c r="HT425" s="169"/>
      <c r="HU425" s="169"/>
      <c r="HV425" s="169"/>
      <c r="HW425" s="169"/>
      <c r="HX425" s="169"/>
      <c r="HY425" s="169"/>
      <c r="HZ425" s="169"/>
      <c r="IA425" s="169"/>
      <c r="IB425" s="169"/>
      <c r="IC425" s="169"/>
      <c r="ID425" s="169"/>
      <c r="IE425" s="169"/>
      <c r="IF425" s="169"/>
      <c r="IG425" s="169"/>
      <c r="IH425" s="169"/>
      <c r="II425" s="169"/>
      <c r="IJ425" s="169"/>
      <c r="IK425" s="169"/>
      <c r="IL425" s="169"/>
      <c r="IM425" s="169"/>
      <c r="IN425" s="169"/>
      <c r="IO425" s="169"/>
      <c r="IP425" s="169"/>
      <c r="IQ425" s="169"/>
      <c r="IR425" s="169"/>
      <c r="IS425" s="169"/>
      <c r="IT425" s="169"/>
      <c r="IU425" s="169"/>
      <c r="IV425" s="169"/>
      <c r="IW425" s="169"/>
      <c r="IX425" s="169"/>
      <c r="IY425" s="169"/>
      <c r="IZ425" s="169"/>
      <c r="JA425" s="169"/>
      <c r="JB425" s="169"/>
      <c r="JC425" s="169"/>
      <c r="JD425" s="169"/>
      <c r="JE425" s="169"/>
      <c r="JF425" s="169"/>
      <c r="JG425" s="169"/>
      <c r="JH425" s="169"/>
      <c r="JI425" s="169"/>
      <c r="JJ425" s="169"/>
      <c r="JK425" s="169"/>
      <c r="JL425" s="169"/>
      <c r="JM425" s="169"/>
      <c r="JN425" s="169"/>
      <c r="JO425" s="169"/>
      <c r="JP425" s="169"/>
      <c r="JQ425" s="169"/>
      <c r="JR425" s="169"/>
      <c r="JS425" s="169"/>
      <c r="JT425" s="169"/>
      <c r="JU425" s="169"/>
      <c r="JV425" s="169"/>
      <c r="JW425" s="169"/>
      <c r="JX425" s="169"/>
      <c r="JY425" s="169"/>
      <c r="JZ425" s="169"/>
      <c r="KA425" s="169"/>
      <c r="KB425" s="169"/>
      <c r="KC425" s="169"/>
      <c r="KD425" s="169"/>
      <c r="KE425" s="169"/>
      <c r="KF425" s="169"/>
      <c r="KG425" s="169"/>
      <c r="KH425" s="169"/>
      <c r="KI425" s="169"/>
      <c r="KJ425" s="169"/>
      <c r="KK425" s="169"/>
      <c r="KL425" s="169"/>
      <c r="KM425" s="169"/>
      <c r="KN425" s="169"/>
      <c r="KO425" s="169"/>
      <c r="KP425" s="169"/>
      <c r="KQ425" s="169"/>
      <c r="KR425" s="169"/>
      <c r="KS425" s="169"/>
      <c r="KT425" s="169"/>
      <c r="KU425" s="169"/>
      <c r="KV425" s="169"/>
      <c r="KW425" s="169"/>
      <c r="KX425" s="169"/>
      <c r="KY425" s="169"/>
      <c r="KZ425" s="169"/>
      <c r="LA425" s="169"/>
      <c r="LB425" s="169"/>
      <c r="LC425" s="169"/>
      <c r="LD425" s="169"/>
      <c r="LE425" s="169"/>
      <c r="LF425" s="169"/>
      <c r="LG425" s="169"/>
      <c r="LH425" s="169"/>
      <c r="LI425" s="169"/>
      <c r="LJ425" s="169"/>
      <c r="LK425" s="169"/>
      <c r="LL425" s="169"/>
      <c r="LM425" s="169"/>
      <c r="LN425" s="169"/>
      <c r="LO425" s="169"/>
      <c r="LP425" s="169"/>
      <c r="LQ425" s="169"/>
      <c r="LR425" s="169"/>
      <c r="LS425" s="169"/>
      <c r="LT425" s="169"/>
      <c r="LU425" s="169"/>
      <c r="LV425" s="169"/>
      <c r="LW425" s="169"/>
      <c r="LX425" s="169"/>
      <c r="LY425" s="169"/>
      <c r="LZ425" s="169"/>
      <c r="MA425" s="169"/>
      <c r="MB425" s="169"/>
      <c r="MC425" s="169"/>
      <c r="MD425" s="169"/>
      <c r="ME425" s="169"/>
      <c r="MF425" s="169"/>
      <c r="MG425" s="169"/>
      <c r="MH425" s="169"/>
      <c r="MI425" s="169"/>
      <c r="MJ425" s="169"/>
      <c r="MK425" s="169"/>
      <c r="ML425" s="169"/>
      <c r="MM425" s="169"/>
    </row>
    <row r="426" spans="1:351" s="170" customFormat="1" ht="15" customHeight="1" outlineLevel="1" x14ac:dyDescent="0.25">
      <c r="A426" s="161"/>
      <c r="B426" s="162"/>
      <c r="C426" s="163"/>
      <c r="D426" s="163"/>
      <c r="E426" s="164"/>
      <c r="F426" s="174" t="s">
        <v>154</v>
      </c>
      <c r="G426" s="175" t="s">
        <v>39</v>
      </c>
      <c r="H426" s="167">
        <f>C418*0.8</f>
        <v>3.64</v>
      </c>
      <c r="I426" s="168">
        <v>3</v>
      </c>
      <c r="J426" s="164">
        <f t="shared" si="66"/>
        <v>10.92</v>
      </c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  <c r="CB426" s="169"/>
      <c r="CC426" s="169"/>
      <c r="CD426" s="169"/>
      <c r="CE426" s="169"/>
      <c r="CF426" s="169"/>
      <c r="CG426" s="169"/>
      <c r="CH426" s="169"/>
      <c r="CI426" s="169"/>
      <c r="CJ426" s="169"/>
      <c r="CK426" s="169"/>
      <c r="CL426" s="169"/>
      <c r="CM426" s="169"/>
      <c r="CN426" s="169"/>
      <c r="CO426" s="169"/>
      <c r="CP426" s="169"/>
      <c r="CQ426" s="169"/>
      <c r="CR426" s="169"/>
      <c r="CS426" s="169"/>
      <c r="CT426" s="169"/>
      <c r="CU426" s="169"/>
      <c r="CV426" s="169"/>
      <c r="CW426" s="169"/>
      <c r="CX426" s="169"/>
      <c r="CY426" s="169"/>
      <c r="CZ426" s="169"/>
      <c r="DA426" s="169"/>
      <c r="DB426" s="169"/>
      <c r="DC426" s="169"/>
      <c r="DD426" s="169"/>
      <c r="DE426" s="169"/>
      <c r="DF426" s="169"/>
      <c r="DG426" s="169"/>
      <c r="DH426" s="169"/>
      <c r="DI426" s="169"/>
      <c r="DJ426" s="169"/>
      <c r="DK426" s="169"/>
      <c r="DL426" s="169"/>
      <c r="DM426" s="169"/>
      <c r="DN426" s="169"/>
      <c r="DO426" s="169"/>
      <c r="DP426" s="169"/>
      <c r="DQ426" s="169"/>
      <c r="DR426" s="169"/>
      <c r="DS426" s="169"/>
      <c r="DT426" s="169"/>
      <c r="DU426" s="169"/>
      <c r="DV426" s="169"/>
      <c r="DW426" s="169"/>
      <c r="DX426" s="169"/>
      <c r="DY426" s="169"/>
      <c r="DZ426" s="169"/>
      <c r="EA426" s="169"/>
      <c r="EB426" s="169"/>
      <c r="EC426" s="169"/>
      <c r="ED426" s="169"/>
      <c r="EE426" s="169"/>
      <c r="EF426" s="169"/>
      <c r="EG426" s="169"/>
      <c r="EH426" s="169"/>
      <c r="EI426" s="169"/>
      <c r="EJ426" s="169"/>
      <c r="EK426" s="169"/>
      <c r="EL426" s="169"/>
      <c r="EM426" s="169"/>
      <c r="EN426" s="169"/>
      <c r="EO426" s="169"/>
      <c r="EP426" s="169"/>
      <c r="EQ426" s="169"/>
      <c r="ER426" s="169"/>
      <c r="ES426" s="169"/>
      <c r="ET426" s="169"/>
      <c r="EU426" s="169"/>
      <c r="EV426" s="169"/>
      <c r="EW426" s="169"/>
      <c r="EX426" s="169"/>
      <c r="EY426" s="169"/>
      <c r="EZ426" s="169"/>
      <c r="FA426" s="169"/>
      <c r="FB426" s="169"/>
      <c r="FC426" s="169"/>
      <c r="FD426" s="169"/>
      <c r="FE426" s="169"/>
      <c r="FF426" s="169"/>
      <c r="FG426" s="169"/>
      <c r="FH426" s="169"/>
      <c r="FI426" s="169"/>
      <c r="FJ426" s="169"/>
      <c r="FK426" s="169"/>
      <c r="FL426" s="169"/>
      <c r="FM426" s="169"/>
      <c r="FN426" s="169"/>
      <c r="FO426" s="169"/>
      <c r="FP426" s="169"/>
      <c r="FQ426" s="169"/>
      <c r="FR426" s="169"/>
      <c r="FS426" s="169"/>
      <c r="FT426" s="169"/>
      <c r="FU426" s="169"/>
      <c r="FV426" s="169"/>
      <c r="FW426" s="169"/>
      <c r="FX426" s="169"/>
      <c r="FY426" s="169"/>
      <c r="FZ426" s="169"/>
      <c r="GA426" s="169"/>
      <c r="GB426" s="169"/>
      <c r="GC426" s="169"/>
      <c r="GD426" s="169"/>
      <c r="GE426" s="169"/>
      <c r="GF426" s="169"/>
      <c r="GG426" s="169"/>
      <c r="GH426" s="169"/>
      <c r="GI426" s="169"/>
      <c r="GJ426" s="169"/>
      <c r="GK426" s="169"/>
      <c r="GL426" s="169"/>
      <c r="GM426" s="169"/>
      <c r="GN426" s="169"/>
      <c r="GO426" s="169"/>
      <c r="GP426" s="169"/>
      <c r="GQ426" s="169"/>
      <c r="GR426" s="169"/>
      <c r="GS426" s="169"/>
      <c r="GT426" s="169"/>
      <c r="GU426" s="169"/>
      <c r="GV426" s="169"/>
      <c r="GW426" s="169"/>
      <c r="GX426" s="169"/>
      <c r="GY426" s="169"/>
      <c r="GZ426" s="169"/>
      <c r="HA426" s="169"/>
      <c r="HB426" s="169"/>
      <c r="HC426" s="169"/>
      <c r="HD426" s="169"/>
      <c r="HE426" s="169"/>
      <c r="HF426" s="169"/>
      <c r="HG426" s="169"/>
      <c r="HH426" s="169"/>
      <c r="HI426" s="169"/>
      <c r="HJ426" s="169"/>
      <c r="HK426" s="169"/>
      <c r="HL426" s="169"/>
      <c r="HM426" s="169"/>
      <c r="HN426" s="169"/>
      <c r="HO426" s="169"/>
      <c r="HP426" s="169"/>
      <c r="HQ426" s="169"/>
      <c r="HR426" s="169"/>
      <c r="HS426" s="169"/>
      <c r="HT426" s="169"/>
      <c r="HU426" s="169"/>
      <c r="HV426" s="169"/>
      <c r="HW426" s="169"/>
      <c r="HX426" s="169"/>
      <c r="HY426" s="169"/>
      <c r="HZ426" s="169"/>
      <c r="IA426" s="169"/>
      <c r="IB426" s="169"/>
      <c r="IC426" s="169"/>
      <c r="ID426" s="169"/>
      <c r="IE426" s="169"/>
      <c r="IF426" s="169"/>
      <c r="IG426" s="169"/>
      <c r="IH426" s="169"/>
      <c r="II426" s="169"/>
      <c r="IJ426" s="169"/>
      <c r="IK426" s="169"/>
      <c r="IL426" s="169"/>
      <c r="IM426" s="169"/>
      <c r="IN426" s="169"/>
      <c r="IO426" s="169"/>
      <c r="IP426" s="169"/>
      <c r="IQ426" s="169"/>
      <c r="IR426" s="169"/>
      <c r="IS426" s="169"/>
      <c r="IT426" s="169"/>
      <c r="IU426" s="169"/>
      <c r="IV426" s="169"/>
      <c r="IW426" s="169"/>
      <c r="IX426" s="169"/>
      <c r="IY426" s="169"/>
      <c r="IZ426" s="169"/>
      <c r="JA426" s="169"/>
      <c r="JB426" s="169"/>
      <c r="JC426" s="169"/>
      <c r="JD426" s="169"/>
      <c r="JE426" s="169"/>
      <c r="JF426" s="169"/>
      <c r="JG426" s="169"/>
      <c r="JH426" s="169"/>
      <c r="JI426" s="169"/>
      <c r="JJ426" s="169"/>
      <c r="JK426" s="169"/>
      <c r="JL426" s="169"/>
      <c r="JM426" s="169"/>
      <c r="JN426" s="169"/>
      <c r="JO426" s="169"/>
      <c r="JP426" s="169"/>
      <c r="JQ426" s="169"/>
      <c r="JR426" s="169"/>
      <c r="JS426" s="169"/>
      <c r="JT426" s="169"/>
      <c r="JU426" s="169"/>
      <c r="JV426" s="169"/>
      <c r="JW426" s="169"/>
      <c r="JX426" s="169"/>
      <c r="JY426" s="169"/>
      <c r="JZ426" s="169"/>
      <c r="KA426" s="169"/>
      <c r="KB426" s="169"/>
      <c r="KC426" s="169"/>
      <c r="KD426" s="169"/>
      <c r="KE426" s="169"/>
      <c r="KF426" s="169"/>
      <c r="KG426" s="169"/>
      <c r="KH426" s="169"/>
      <c r="KI426" s="169"/>
      <c r="KJ426" s="169"/>
      <c r="KK426" s="169"/>
      <c r="KL426" s="169"/>
      <c r="KM426" s="169"/>
      <c r="KN426" s="169"/>
      <c r="KO426" s="169"/>
      <c r="KP426" s="169"/>
      <c r="KQ426" s="169"/>
      <c r="KR426" s="169"/>
      <c r="KS426" s="169"/>
      <c r="KT426" s="169"/>
      <c r="KU426" s="169"/>
      <c r="KV426" s="169"/>
      <c r="KW426" s="169"/>
      <c r="KX426" s="169"/>
      <c r="KY426" s="169"/>
      <c r="KZ426" s="169"/>
      <c r="LA426" s="169"/>
      <c r="LB426" s="169"/>
      <c r="LC426" s="169"/>
      <c r="LD426" s="169"/>
      <c r="LE426" s="169"/>
      <c r="LF426" s="169"/>
      <c r="LG426" s="169"/>
      <c r="LH426" s="169"/>
      <c r="LI426" s="169"/>
      <c r="LJ426" s="169"/>
      <c r="LK426" s="169"/>
      <c r="LL426" s="169"/>
      <c r="LM426" s="169"/>
      <c r="LN426" s="169"/>
      <c r="LO426" s="169"/>
      <c r="LP426" s="169"/>
      <c r="LQ426" s="169"/>
      <c r="LR426" s="169"/>
      <c r="LS426" s="169"/>
      <c r="LT426" s="169"/>
      <c r="LU426" s="169"/>
      <c r="LV426" s="169"/>
      <c r="LW426" s="169"/>
      <c r="LX426" s="169"/>
      <c r="LY426" s="169"/>
      <c r="LZ426" s="169"/>
      <c r="MA426" s="169"/>
      <c r="MB426" s="169"/>
      <c r="MC426" s="169"/>
      <c r="MD426" s="169"/>
      <c r="ME426" s="169"/>
      <c r="MF426" s="169"/>
      <c r="MG426" s="169"/>
      <c r="MH426" s="169"/>
      <c r="MI426" s="169"/>
      <c r="MJ426" s="169"/>
      <c r="MK426" s="169"/>
      <c r="ML426" s="169"/>
      <c r="MM426" s="169"/>
    </row>
    <row r="427" spans="1:351" s="170" customFormat="1" ht="15" customHeight="1" outlineLevel="1" x14ac:dyDescent="0.25">
      <c r="A427" s="161"/>
      <c r="B427" s="162"/>
      <c r="C427" s="163"/>
      <c r="D427" s="163"/>
      <c r="E427" s="164"/>
      <c r="F427" s="174" t="s">
        <v>155</v>
      </c>
      <c r="G427" s="175" t="s">
        <v>39</v>
      </c>
      <c r="H427" s="167">
        <f>C418*7</f>
        <v>31.849999999999998</v>
      </c>
      <c r="I427" s="168">
        <v>0.12</v>
      </c>
      <c r="J427" s="164">
        <f t="shared" si="66"/>
        <v>3.8219999999999996</v>
      </c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  <c r="CB427" s="169"/>
      <c r="CC427" s="169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69"/>
      <c r="CN427" s="169"/>
      <c r="CO427" s="169"/>
      <c r="CP427" s="169"/>
      <c r="CQ427" s="169"/>
      <c r="CR427" s="169"/>
      <c r="CS427" s="169"/>
      <c r="CT427" s="169"/>
      <c r="CU427" s="169"/>
      <c r="CV427" s="169"/>
      <c r="CW427" s="169"/>
      <c r="CX427" s="169"/>
      <c r="CY427" s="169"/>
      <c r="CZ427" s="169"/>
      <c r="DA427" s="169"/>
      <c r="DB427" s="169"/>
      <c r="DC427" s="169"/>
      <c r="DD427" s="169"/>
      <c r="DE427" s="169"/>
      <c r="DF427" s="169"/>
      <c r="DG427" s="169"/>
      <c r="DH427" s="169"/>
      <c r="DI427" s="169"/>
      <c r="DJ427" s="169"/>
      <c r="DK427" s="169"/>
      <c r="DL427" s="169"/>
      <c r="DM427" s="169"/>
      <c r="DN427" s="169"/>
      <c r="DO427" s="169"/>
      <c r="DP427" s="169"/>
      <c r="DQ427" s="169"/>
      <c r="DR427" s="169"/>
      <c r="DS427" s="169"/>
      <c r="DT427" s="169"/>
      <c r="DU427" s="169"/>
      <c r="DV427" s="169"/>
      <c r="DW427" s="169"/>
      <c r="DX427" s="169"/>
      <c r="DY427" s="169"/>
      <c r="DZ427" s="169"/>
      <c r="EA427" s="169"/>
      <c r="EB427" s="169"/>
      <c r="EC427" s="169"/>
      <c r="ED427" s="169"/>
      <c r="EE427" s="169"/>
      <c r="EF427" s="169"/>
      <c r="EG427" s="169"/>
      <c r="EH427" s="169"/>
      <c r="EI427" s="169"/>
      <c r="EJ427" s="169"/>
      <c r="EK427" s="169"/>
      <c r="EL427" s="169"/>
      <c r="EM427" s="169"/>
      <c r="EN427" s="169"/>
      <c r="EO427" s="169"/>
      <c r="EP427" s="169"/>
      <c r="EQ427" s="169"/>
      <c r="ER427" s="169"/>
      <c r="ES427" s="169"/>
      <c r="ET427" s="169"/>
      <c r="EU427" s="169"/>
      <c r="EV427" s="169"/>
      <c r="EW427" s="169"/>
      <c r="EX427" s="169"/>
      <c r="EY427" s="169"/>
      <c r="EZ427" s="169"/>
      <c r="FA427" s="169"/>
      <c r="FB427" s="169"/>
      <c r="FC427" s="169"/>
      <c r="FD427" s="169"/>
      <c r="FE427" s="169"/>
      <c r="FF427" s="169"/>
      <c r="FG427" s="169"/>
      <c r="FH427" s="169"/>
      <c r="FI427" s="169"/>
      <c r="FJ427" s="169"/>
      <c r="FK427" s="169"/>
      <c r="FL427" s="169"/>
      <c r="FM427" s="169"/>
      <c r="FN427" s="169"/>
      <c r="FO427" s="169"/>
      <c r="FP427" s="169"/>
      <c r="FQ427" s="169"/>
      <c r="FR427" s="169"/>
      <c r="FS427" s="169"/>
      <c r="FT427" s="169"/>
      <c r="FU427" s="169"/>
      <c r="FV427" s="169"/>
      <c r="FW427" s="169"/>
      <c r="FX427" s="169"/>
      <c r="FY427" s="169"/>
      <c r="FZ427" s="169"/>
      <c r="GA427" s="169"/>
      <c r="GB427" s="169"/>
      <c r="GC427" s="169"/>
      <c r="GD427" s="169"/>
      <c r="GE427" s="169"/>
      <c r="GF427" s="169"/>
      <c r="GG427" s="169"/>
      <c r="GH427" s="169"/>
      <c r="GI427" s="169"/>
      <c r="GJ427" s="169"/>
      <c r="GK427" s="169"/>
      <c r="GL427" s="169"/>
      <c r="GM427" s="169"/>
      <c r="GN427" s="169"/>
      <c r="GO427" s="169"/>
      <c r="GP427" s="169"/>
      <c r="GQ427" s="169"/>
      <c r="GR427" s="169"/>
      <c r="GS427" s="169"/>
      <c r="GT427" s="169"/>
      <c r="GU427" s="169"/>
      <c r="GV427" s="169"/>
      <c r="GW427" s="169"/>
      <c r="GX427" s="169"/>
      <c r="GY427" s="169"/>
      <c r="GZ427" s="169"/>
      <c r="HA427" s="169"/>
      <c r="HB427" s="169"/>
      <c r="HC427" s="169"/>
      <c r="HD427" s="169"/>
      <c r="HE427" s="169"/>
      <c r="HF427" s="169"/>
      <c r="HG427" s="169"/>
      <c r="HH427" s="169"/>
      <c r="HI427" s="169"/>
      <c r="HJ427" s="169"/>
      <c r="HK427" s="169"/>
      <c r="HL427" s="169"/>
      <c r="HM427" s="169"/>
      <c r="HN427" s="169"/>
      <c r="HO427" s="169"/>
      <c r="HP427" s="169"/>
      <c r="HQ427" s="169"/>
      <c r="HR427" s="169"/>
      <c r="HS427" s="169"/>
      <c r="HT427" s="169"/>
      <c r="HU427" s="169"/>
      <c r="HV427" s="169"/>
      <c r="HW427" s="169"/>
      <c r="HX427" s="169"/>
      <c r="HY427" s="169"/>
      <c r="HZ427" s="169"/>
      <c r="IA427" s="169"/>
      <c r="IB427" s="169"/>
      <c r="IC427" s="169"/>
      <c r="ID427" s="169"/>
      <c r="IE427" s="169"/>
      <c r="IF427" s="169"/>
      <c r="IG427" s="169"/>
      <c r="IH427" s="169"/>
      <c r="II427" s="169"/>
      <c r="IJ427" s="169"/>
      <c r="IK427" s="169"/>
      <c r="IL427" s="169"/>
      <c r="IM427" s="169"/>
      <c r="IN427" s="169"/>
      <c r="IO427" s="169"/>
      <c r="IP427" s="169"/>
      <c r="IQ427" s="169"/>
      <c r="IR427" s="169"/>
      <c r="IS427" s="169"/>
      <c r="IT427" s="169"/>
      <c r="IU427" s="169"/>
      <c r="IV427" s="169"/>
      <c r="IW427" s="169"/>
      <c r="IX427" s="169"/>
      <c r="IY427" s="169"/>
      <c r="IZ427" s="169"/>
      <c r="JA427" s="169"/>
      <c r="JB427" s="169"/>
      <c r="JC427" s="169"/>
      <c r="JD427" s="169"/>
      <c r="JE427" s="169"/>
      <c r="JF427" s="169"/>
      <c r="JG427" s="169"/>
      <c r="JH427" s="169"/>
      <c r="JI427" s="169"/>
      <c r="JJ427" s="169"/>
      <c r="JK427" s="169"/>
      <c r="JL427" s="169"/>
      <c r="JM427" s="169"/>
      <c r="JN427" s="169"/>
      <c r="JO427" s="169"/>
      <c r="JP427" s="169"/>
      <c r="JQ427" s="169"/>
      <c r="JR427" s="169"/>
      <c r="JS427" s="169"/>
      <c r="JT427" s="169"/>
      <c r="JU427" s="169"/>
      <c r="JV427" s="169"/>
      <c r="JW427" s="169"/>
      <c r="JX427" s="169"/>
      <c r="JY427" s="169"/>
      <c r="JZ427" s="169"/>
      <c r="KA427" s="169"/>
      <c r="KB427" s="169"/>
      <c r="KC427" s="169"/>
      <c r="KD427" s="169"/>
      <c r="KE427" s="169"/>
      <c r="KF427" s="169"/>
      <c r="KG427" s="169"/>
      <c r="KH427" s="169"/>
      <c r="KI427" s="169"/>
      <c r="KJ427" s="169"/>
      <c r="KK427" s="169"/>
      <c r="KL427" s="169"/>
      <c r="KM427" s="169"/>
      <c r="KN427" s="169"/>
      <c r="KO427" s="169"/>
      <c r="KP427" s="169"/>
      <c r="KQ427" s="169"/>
      <c r="KR427" s="169"/>
      <c r="KS427" s="169"/>
      <c r="KT427" s="169"/>
      <c r="KU427" s="169"/>
      <c r="KV427" s="169"/>
      <c r="KW427" s="169"/>
      <c r="KX427" s="169"/>
      <c r="KY427" s="169"/>
      <c r="KZ427" s="169"/>
      <c r="LA427" s="169"/>
      <c r="LB427" s="169"/>
      <c r="LC427" s="169"/>
      <c r="LD427" s="169"/>
      <c r="LE427" s="169"/>
      <c r="LF427" s="169"/>
      <c r="LG427" s="169"/>
      <c r="LH427" s="169"/>
      <c r="LI427" s="169"/>
      <c r="LJ427" s="169"/>
      <c r="LK427" s="169"/>
      <c r="LL427" s="169"/>
      <c r="LM427" s="169"/>
      <c r="LN427" s="169"/>
      <c r="LO427" s="169"/>
      <c r="LP427" s="169"/>
      <c r="LQ427" s="169"/>
      <c r="LR427" s="169"/>
      <c r="LS427" s="169"/>
      <c r="LT427" s="169"/>
      <c r="LU427" s="169"/>
      <c r="LV427" s="169"/>
      <c r="LW427" s="169"/>
      <c r="LX427" s="169"/>
      <c r="LY427" s="169"/>
      <c r="LZ427" s="169"/>
      <c r="MA427" s="169"/>
      <c r="MB427" s="169"/>
      <c r="MC427" s="169"/>
      <c r="MD427" s="169"/>
      <c r="ME427" s="169"/>
      <c r="MF427" s="169"/>
      <c r="MG427" s="169"/>
      <c r="MH427" s="169"/>
      <c r="MI427" s="169"/>
      <c r="MJ427" s="169"/>
      <c r="MK427" s="169"/>
      <c r="ML427" s="169"/>
      <c r="MM427" s="169"/>
    </row>
    <row r="428" spans="1:351" s="170" customFormat="1" ht="15" customHeight="1" outlineLevel="1" x14ac:dyDescent="0.25">
      <c r="A428" s="161"/>
      <c r="B428" s="162"/>
      <c r="C428" s="163"/>
      <c r="D428" s="163"/>
      <c r="E428" s="164"/>
      <c r="F428" s="174" t="s">
        <v>156</v>
      </c>
      <c r="G428" s="175" t="s">
        <v>39</v>
      </c>
      <c r="H428" s="167">
        <f>C418*0.8</f>
        <v>3.64</v>
      </c>
      <c r="I428" s="168">
        <v>1.77</v>
      </c>
      <c r="J428" s="164">
        <f t="shared" si="66"/>
        <v>6.4428000000000001</v>
      </c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  <c r="CW428" s="169"/>
      <c r="CX428" s="169"/>
      <c r="CY428" s="169"/>
      <c r="CZ428" s="169"/>
      <c r="DA428" s="169"/>
      <c r="DB428" s="169"/>
      <c r="DC428" s="169"/>
      <c r="DD428" s="169"/>
      <c r="DE428" s="169"/>
      <c r="DF428" s="169"/>
      <c r="DG428" s="169"/>
      <c r="DH428" s="169"/>
      <c r="DI428" s="169"/>
      <c r="DJ428" s="169"/>
      <c r="DK428" s="169"/>
      <c r="DL428" s="169"/>
      <c r="DM428" s="169"/>
      <c r="DN428" s="169"/>
      <c r="DO428" s="169"/>
      <c r="DP428" s="169"/>
      <c r="DQ428" s="169"/>
      <c r="DR428" s="169"/>
      <c r="DS428" s="169"/>
      <c r="DT428" s="169"/>
      <c r="DU428" s="169"/>
      <c r="DV428" s="169"/>
      <c r="DW428" s="169"/>
      <c r="DX428" s="169"/>
      <c r="DY428" s="169"/>
      <c r="DZ428" s="169"/>
      <c r="EA428" s="169"/>
      <c r="EB428" s="169"/>
      <c r="EC428" s="169"/>
      <c r="ED428" s="169"/>
      <c r="EE428" s="169"/>
      <c r="EF428" s="169"/>
      <c r="EG428" s="169"/>
      <c r="EH428" s="169"/>
      <c r="EI428" s="169"/>
      <c r="EJ428" s="169"/>
      <c r="EK428" s="169"/>
      <c r="EL428" s="169"/>
      <c r="EM428" s="169"/>
      <c r="EN428" s="169"/>
      <c r="EO428" s="169"/>
      <c r="EP428" s="169"/>
      <c r="EQ428" s="169"/>
      <c r="ER428" s="169"/>
      <c r="ES428" s="169"/>
      <c r="ET428" s="169"/>
      <c r="EU428" s="169"/>
      <c r="EV428" s="169"/>
      <c r="EW428" s="169"/>
      <c r="EX428" s="169"/>
      <c r="EY428" s="169"/>
      <c r="EZ428" s="169"/>
      <c r="FA428" s="169"/>
      <c r="FB428" s="169"/>
      <c r="FC428" s="169"/>
      <c r="FD428" s="169"/>
      <c r="FE428" s="169"/>
      <c r="FF428" s="169"/>
      <c r="FG428" s="169"/>
      <c r="FH428" s="169"/>
      <c r="FI428" s="169"/>
      <c r="FJ428" s="169"/>
      <c r="FK428" s="169"/>
      <c r="FL428" s="169"/>
      <c r="FM428" s="169"/>
      <c r="FN428" s="169"/>
      <c r="FO428" s="169"/>
      <c r="FP428" s="169"/>
      <c r="FQ428" s="169"/>
      <c r="FR428" s="169"/>
      <c r="FS428" s="169"/>
      <c r="FT428" s="169"/>
      <c r="FU428" s="169"/>
      <c r="FV428" s="169"/>
      <c r="FW428" s="169"/>
      <c r="FX428" s="169"/>
      <c r="FY428" s="169"/>
      <c r="FZ428" s="169"/>
      <c r="GA428" s="169"/>
      <c r="GB428" s="169"/>
      <c r="GC428" s="169"/>
      <c r="GD428" s="169"/>
      <c r="GE428" s="169"/>
      <c r="GF428" s="169"/>
      <c r="GG428" s="169"/>
      <c r="GH428" s="169"/>
      <c r="GI428" s="169"/>
      <c r="GJ428" s="169"/>
      <c r="GK428" s="169"/>
      <c r="GL428" s="169"/>
      <c r="GM428" s="169"/>
      <c r="GN428" s="169"/>
      <c r="GO428" s="169"/>
      <c r="GP428" s="169"/>
      <c r="GQ428" s="169"/>
      <c r="GR428" s="169"/>
      <c r="GS428" s="169"/>
      <c r="GT428" s="169"/>
      <c r="GU428" s="169"/>
      <c r="GV428" s="169"/>
      <c r="GW428" s="169"/>
      <c r="GX428" s="169"/>
      <c r="GY428" s="169"/>
      <c r="GZ428" s="169"/>
      <c r="HA428" s="169"/>
      <c r="HB428" s="169"/>
      <c r="HC428" s="169"/>
      <c r="HD428" s="169"/>
      <c r="HE428" s="169"/>
      <c r="HF428" s="169"/>
      <c r="HG428" s="169"/>
      <c r="HH428" s="169"/>
      <c r="HI428" s="169"/>
      <c r="HJ428" s="169"/>
      <c r="HK428" s="169"/>
      <c r="HL428" s="169"/>
      <c r="HM428" s="169"/>
      <c r="HN428" s="169"/>
      <c r="HO428" s="169"/>
      <c r="HP428" s="169"/>
      <c r="HQ428" s="169"/>
      <c r="HR428" s="169"/>
      <c r="HS428" s="169"/>
      <c r="HT428" s="169"/>
      <c r="HU428" s="169"/>
      <c r="HV428" s="169"/>
      <c r="HW428" s="169"/>
      <c r="HX428" s="169"/>
      <c r="HY428" s="169"/>
      <c r="HZ428" s="169"/>
      <c r="IA428" s="169"/>
      <c r="IB428" s="169"/>
      <c r="IC428" s="169"/>
      <c r="ID428" s="169"/>
      <c r="IE428" s="169"/>
      <c r="IF428" s="169"/>
      <c r="IG428" s="169"/>
      <c r="IH428" s="169"/>
      <c r="II428" s="169"/>
      <c r="IJ428" s="169"/>
      <c r="IK428" s="169"/>
      <c r="IL428" s="169"/>
      <c r="IM428" s="169"/>
      <c r="IN428" s="169"/>
      <c r="IO428" s="169"/>
      <c r="IP428" s="169"/>
      <c r="IQ428" s="169"/>
      <c r="IR428" s="169"/>
      <c r="IS428" s="169"/>
      <c r="IT428" s="169"/>
      <c r="IU428" s="169"/>
      <c r="IV428" s="169"/>
      <c r="IW428" s="169"/>
      <c r="IX428" s="169"/>
      <c r="IY428" s="169"/>
      <c r="IZ428" s="169"/>
      <c r="JA428" s="169"/>
      <c r="JB428" s="169"/>
      <c r="JC428" s="169"/>
      <c r="JD428" s="169"/>
      <c r="JE428" s="169"/>
      <c r="JF428" s="169"/>
      <c r="JG428" s="169"/>
      <c r="JH428" s="169"/>
      <c r="JI428" s="169"/>
      <c r="JJ428" s="169"/>
      <c r="JK428" s="169"/>
      <c r="JL428" s="169"/>
      <c r="JM428" s="169"/>
      <c r="JN428" s="169"/>
      <c r="JO428" s="169"/>
      <c r="JP428" s="169"/>
      <c r="JQ428" s="169"/>
      <c r="JR428" s="169"/>
      <c r="JS428" s="169"/>
      <c r="JT428" s="169"/>
      <c r="JU428" s="169"/>
      <c r="JV428" s="169"/>
      <c r="JW428" s="169"/>
      <c r="JX428" s="169"/>
      <c r="JY428" s="169"/>
      <c r="JZ428" s="169"/>
      <c r="KA428" s="169"/>
      <c r="KB428" s="169"/>
      <c r="KC428" s="169"/>
      <c r="KD428" s="169"/>
      <c r="KE428" s="169"/>
      <c r="KF428" s="169"/>
      <c r="KG428" s="169"/>
      <c r="KH428" s="169"/>
      <c r="KI428" s="169"/>
      <c r="KJ428" s="169"/>
      <c r="KK428" s="169"/>
      <c r="KL428" s="169"/>
      <c r="KM428" s="169"/>
      <c r="KN428" s="169"/>
      <c r="KO428" s="169"/>
      <c r="KP428" s="169"/>
      <c r="KQ428" s="169"/>
      <c r="KR428" s="169"/>
      <c r="KS428" s="169"/>
      <c r="KT428" s="169"/>
      <c r="KU428" s="169"/>
      <c r="KV428" s="169"/>
      <c r="KW428" s="169"/>
      <c r="KX428" s="169"/>
      <c r="KY428" s="169"/>
      <c r="KZ428" s="169"/>
      <c r="LA428" s="169"/>
      <c r="LB428" s="169"/>
      <c r="LC428" s="169"/>
      <c r="LD428" s="169"/>
      <c r="LE428" s="169"/>
      <c r="LF428" s="169"/>
      <c r="LG428" s="169"/>
      <c r="LH428" s="169"/>
      <c r="LI428" s="169"/>
      <c r="LJ428" s="169"/>
      <c r="LK428" s="169"/>
      <c r="LL428" s="169"/>
      <c r="LM428" s="169"/>
      <c r="LN428" s="169"/>
      <c r="LO428" s="169"/>
      <c r="LP428" s="169"/>
      <c r="LQ428" s="169"/>
      <c r="LR428" s="169"/>
      <c r="LS428" s="169"/>
      <c r="LT428" s="169"/>
      <c r="LU428" s="169"/>
      <c r="LV428" s="169"/>
      <c r="LW428" s="169"/>
      <c r="LX428" s="169"/>
      <c r="LY428" s="169"/>
      <c r="LZ428" s="169"/>
      <c r="MA428" s="169"/>
      <c r="MB428" s="169"/>
      <c r="MC428" s="169"/>
      <c r="MD428" s="169"/>
      <c r="ME428" s="169"/>
      <c r="MF428" s="169"/>
      <c r="MG428" s="169"/>
      <c r="MH428" s="169"/>
      <c r="MI428" s="169"/>
      <c r="MJ428" s="169"/>
      <c r="MK428" s="169"/>
      <c r="ML428" s="169"/>
      <c r="MM428" s="169"/>
    </row>
    <row r="429" spans="1:351" s="181" customFormat="1" x14ac:dyDescent="0.25">
      <c r="A429" s="176"/>
      <c r="B429" s="177"/>
      <c r="C429" s="178"/>
      <c r="D429" s="168"/>
      <c r="E429" s="179"/>
      <c r="F429" s="180" t="s">
        <v>157</v>
      </c>
      <c r="G429" s="177" t="s">
        <v>10</v>
      </c>
      <c r="H429" s="178">
        <f>C418*40</f>
        <v>182</v>
      </c>
      <c r="I429" s="168">
        <v>0.19</v>
      </c>
      <c r="J429" s="179">
        <f t="shared" si="66"/>
        <v>34.58</v>
      </c>
    </row>
    <row r="430" spans="1:351" s="170" customFormat="1" ht="15" customHeight="1" outlineLevel="1" x14ac:dyDescent="0.25">
      <c r="A430" s="161"/>
      <c r="B430" s="162"/>
      <c r="C430" s="163"/>
      <c r="D430" s="163"/>
      <c r="E430" s="164"/>
      <c r="F430" s="174" t="s">
        <v>158</v>
      </c>
      <c r="G430" s="175" t="s">
        <v>39</v>
      </c>
      <c r="H430" s="167">
        <f>C418*7</f>
        <v>31.849999999999998</v>
      </c>
      <c r="I430" s="168">
        <v>0.27</v>
      </c>
      <c r="J430" s="164">
        <f t="shared" si="66"/>
        <v>8.5995000000000008</v>
      </c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  <c r="CW430" s="169"/>
      <c r="CX430" s="169"/>
      <c r="CY430" s="169"/>
      <c r="CZ430" s="169"/>
      <c r="DA430" s="169"/>
      <c r="DB430" s="169"/>
      <c r="DC430" s="169"/>
      <c r="DD430" s="169"/>
      <c r="DE430" s="169"/>
      <c r="DF430" s="169"/>
      <c r="DG430" s="169"/>
      <c r="DH430" s="169"/>
      <c r="DI430" s="169"/>
      <c r="DJ430" s="169"/>
      <c r="DK430" s="169"/>
      <c r="DL430" s="169"/>
      <c r="DM430" s="169"/>
      <c r="DN430" s="169"/>
      <c r="DO430" s="169"/>
      <c r="DP430" s="169"/>
      <c r="DQ430" s="169"/>
      <c r="DR430" s="169"/>
      <c r="DS430" s="169"/>
      <c r="DT430" s="169"/>
      <c r="DU430" s="169"/>
      <c r="DV430" s="169"/>
      <c r="DW430" s="169"/>
      <c r="DX430" s="169"/>
      <c r="DY430" s="169"/>
      <c r="DZ430" s="169"/>
      <c r="EA430" s="169"/>
      <c r="EB430" s="169"/>
      <c r="EC430" s="169"/>
      <c r="ED430" s="169"/>
      <c r="EE430" s="169"/>
      <c r="EF430" s="169"/>
      <c r="EG430" s="169"/>
      <c r="EH430" s="169"/>
      <c r="EI430" s="169"/>
      <c r="EJ430" s="169"/>
      <c r="EK430" s="169"/>
      <c r="EL430" s="169"/>
      <c r="EM430" s="169"/>
      <c r="EN430" s="169"/>
      <c r="EO430" s="169"/>
      <c r="EP430" s="169"/>
      <c r="EQ430" s="169"/>
      <c r="ER430" s="169"/>
      <c r="ES430" s="169"/>
      <c r="ET430" s="169"/>
      <c r="EU430" s="169"/>
      <c r="EV430" s="169"/>
      <c r="EW430" s="169"/>
      <c r="EX430" s="169"/>
      <c r="EY430" s="169"/>
      <c r="EZ430" s="169"/>
      <c r="FA430" s="169"/>
      <c r="FB430" s="169"/>
      <c r="FC430" s="169"/>
      <c r="FD430" s="169"/>
      <c r="FE430" s="169"/>
      <c r="FF430" s="169"/>
      <c r="FG430" s="169"/>
      <c r="FH430" s="169"/>
      <c r="FI430" s="169"/>
      <c r="FJ430" s="169"/>
      <c r="FK430" s="169"/>
      <c r="FL430" s="169"/>
      <c r="FM430" s="169"/>
      <c r="FN430" s="169"/>
      <c r="FO430" s="169"/>
      <c r="FP430" s="169"/>
      <c r="FQ430" s="169"/>
      <c r="FR430" s="169"/>
      <c r="FS430" s="169"/>
      <c r="FT430" s="169"/>
      <c r="FU430" s="169"/>
      <c r="FV430" s="169"/>
      <c r="FW430" s="169"/>
      <c r="FX430" s="169"/>
      <c r="FY430" s="169"/>
      <c r="FZ430" s="169"/>
      <c r="GA430" s="169"/>
      <c r="GB430" s="169"/>
      <c r="GC430" s="169"/>
      <c r="GD430" s="169"/>
      <c r="GE430" s="169"/>
      <c r="GF430" s="169"/>
      <c r="GG430" s="169"/>
      <c r="GH430" s="169"/>
      <c r="GI430" s="169"/>
      <c r="GJ430" s="169"/>
      <c r="GK430" s="169"/>
      <c r="GL430" s="169"/>
      <c r="GM430" s="169"/>
      <c r="GN430" s="169"/>
      <c r="GO430" s="169"/>
      <c r="GP430" s="169"/>
      <c r="GQ430" s="169"/>
      <c r="GR430" s="169"/>
      <c r="GS430" s="169"/>
      <c r="GT430" s="169"/>
      <c r="GU430" s="169"/>
      <c r="GV430" s="169"/>
      <c r="GW430" s="169"/>
      <c r="GX430" s="169"/>
      <c r="GY430" s="169"/>
      <c r="GZ430" s="169"/>
      <c r="HA430" s="169"/>
      <c r="HB430" s="169"/>
      <c r="HC430" s="169"/>
      <c r="HD430" s="169"/>
      <c r="HE430" s="169"/>
      <c r="HF430" s="169"/>
      <c r="HG430" s="169"/>
      <c r="HH430" s="169"/>
      <c r="HI430" s="169"/>
      <c r="HJ430" s="169"/>
      <c r="HK430" s="169"/>
      <c r="HL430" s="169"/>
      <c r="HM430" s="169"/>
      <c r="HN430" s="169"/>
      <c r="HO430" s="169"/>
      <c r="HP430" s="169"/>
      <c r="HQ430" s="169"/>
      <c r="HR430" s="169"/>
      <c r="HS430" s="169"/>
      <c r="HT430" s="169"/>
      <c r="HU430" s="169"/>
      <c r="HV430" s="169"/>
      <c r="HW430" s="169"/>
      <c r="HX430" s="169"/>
      <c r="HY430" s="169"/>
      <c r="HZ430" s="169"/>
      <c r="IA430" s="169"/>
      <c r="IB430" s="169"/>
      <c r="IC430" s="169"/>
      <c r="ID430" s="169"/>
      <c r="IE430" s="169"/>
      <c r="IF430" s="169"/>
      <c r="IG430" s="169"/>
      <c r="IH430" s="169"/>
      <c r="II430" s="169"/>
      <c r="IJ430" s="169"/>
      <c r="IK430" s="169"/>
      <c r="IL430" s="169"/>
      <c r="IM430" s="169"/>
      <c r="IN430" s="169"/>
      <c r="IO430" s="169"/>
      <c r="IP430" s="169"/>
      <c r="IQ430" s="169"/>
      <c r="IR430" s="169"/>
      <c r="IS430" s="169"/>
      <c r="IT430" s="169"/>
      <c r="IU430" s="169"/>
      <c r="IV430" s="169"/>
      <c r="IW430" s="169"/>
      <c r="IX430" s="169"/>
      <c r="IY430" s="169"/>
      <c r="IZ430" s="169"/>
      <c r="JA430" s="169"/>
      <c r="JB430" s="169"/>
      <c r="JC430" s="169"/>
      <c r="JD430" s="169"/>
      <c r="JE430" s="169"/>
      <c r="JF430" s="169"/>
      <c r="JG430" s="169"/>
      <c r="JH430" s="169"/>
      <c r="JI430" s="169"/>
      <c r="JJ430" s="169"/>
      <c r="JK430" s="169"/>
      <c r="JL430" s="169"/>
      <c r="JM430" s="169"/>
      <c r="JN430" s="169"/>
      <c r="JO430" s="169"/>
      <c r="JP430" s="169"/>
      <c r="JQ430" s="169"/>
      <c r="JR430" s="169"/>
      <c r="JS430" s="169"/>
      <c r="JT430" s="169"/>
      <c r="JU430" s="169"/>
      <c r="JV430" s="169"/>
      <c r="JW430" s="169"/>
      <c r="JX430" s="169"/>
      <c r="JY430" s="169"/>
      <c r="JZ430" s="169"/>
      <c r="KA430" s="169"/>
      <c r="KB430" s="169"/>
      <c r="KC430" s="169"/>
      <c r="KD430" s="169"/>
      <c r="KE430" s="169"/>
      <c r="KF430" s="169"/>
      <c r="KG430" s="169"/>
      <c r="KH430" s="169"/>
      <c r="KI430" s="169"/>
      <c r="KJ430" s="169"/>
      <c r="KK430" s="169"/>
      <c r="KL430" s="169"/>
      <c r="KM430" s="169"/>
      <c r="KN430" s="169"/>
      <c r="KO430" s="169"/>
      <c r="KP430" s="169"/>
      <c r="KQ430" s="169"/>
      <c r="KR430" s="169"/>
      <c r="KS430" s="169"/>
      <c r="KT430" s="169"/>
      <c r="KU430" s="169"/>
      <c r="KV430" s="169"/>
      <c r="KW430" s="169"/>
      <c r="KX430" s="169"/>
      <c r="KY430" s="169"/>
      <c r="KZ430" s="169"/>
      <c r="LA430" s="169"/>
      <c r="LB430" s="169"/>
      <c r="LC430" s="169"/>
      <c r="LD430" s="169"/>
      <c r="LE430" s="169"/>
      <c r="LF430" s="169"/>
      <c r="LG430" s="169"/>
      <c r="LH430" s="169"/>
      <c r="LI430" s="169"/>
      <c r="LJ430" s="169"/>
      <c r="LK430" s="169"/>
      <c r="LL430" s="169"/>
      <c r="LM430" s="169"/>
      <c r="LN430" s="169"/>
      <c r="LO430" s="169"/>
      <c r="LP430" s="169"/>
      <c r="LQ430" s="169"/>
      <c r="LR430" s="169"/>
      <c r="LS430" s="169"/>
      <c r="LT430" s="169"/>
      <c r="LU430" s="169"/>
      <c r="LV430" s="169"/>
      <c r="LW430" s="169"/>
      <c r="LX430" s="169"/>
      <c r="LY430" s="169"/>
      <c r="LZ430" s="169"/>
      <c r="MA430" s="169"/>
      <c r="MB430" s="169"/>
      <c r="MC430" s="169"/>
      <c r="MD430" s="169"/>
      <c r="ME430" s="169"/>
      <c r="MF430" s="169"/>
      <c r="MG430" s="169"/>
      <c r="MH430" s="169"/>
      <c r="MI430" s="169"/>
      <c r="MJ430" s="169"/>
      <c r="MK430" s="169"/>
      <c r="ML430" s="169"/>
      <c r="MM430" s="169"/>
    </row>
    <row r="431" spans="1:351" s="181" customFormat="1" x14ac:dyDescent="0.25">
      <c r="A431" s="176"/>
      <c r="B431" s="177"/>
      <c r="C431" s="178"/>
      <c r="D431" s="168"/>
      <c r="E431" s="179"/>
      <c r="F431" s="180" t="s">
        <v>160</v>
      </c>
      <c r="G431" s="177" t="s">
        <v>110</v>
      </c>
      <c r="H431" s="182">
        <f>C418*0.5</f>
        <v>2.2749999999999999</v>
      </c>
      <c r="I431" s="168">
        <v>24.68</v>
      </c>
      <c r="J431" s="179">
        <f t="shared" si="66"/>
        <v>56.146999999999998</v>
      </c>
    </row>
    <row r="432" spans="1:351" s="181" customFormat="1" x14ac:dyDescent="0.25">
      <c r="A432" s="176"/>
      <c r="B432" s="177"/>
      <c r="C432" s="178"/>
      <c r="D432" s="168"/>
      <c r="E432" s="179"/>
      <c r="F432" s="165" t="s">
        <v>161</v>
      </c>
      <c r="G432" s="177" t="s">
        <v>162</v>
      </c>
      <c r="H432" s="178">
        <f>C418*1</f>
        <v>4.55</v>
      </c>
      <c r="I432" s="168">
        <v>1.33</v>
      </c>
      <c r="J432" s="179">
        <f t="shared" si="66"/>
        <v>6.0514999999999999</v>
      </c>
    </row>
    <row r="433" spans="1:351" s="181" customFormat="1" x14ac:dyDescent="0.25">
      <c r="A433" s="176"/>
      <c r="B433" s="177"/>
      <c r="C433" s="178"/>
      <c r="D433" s="168"/>
      <c r="E433" s="179"/>
      <c r="F433" s="180" t="s">
        <v>163</v>
      </c>
      <c r="G433" s="177" t="s">
        <v>12</v>
      </c>
      <c r="H433" s="178">
        <f>C418*0.15</f>
        <v>0.6825</v>
      </c>
      <c r="I433" s="168">
        <v>14</v>
      </c>
      <c r="J433" s="179">
        <f t="shared" si="66"/>
        <v>9.5549999999999997</v>
      </c>
    </row>
    <row r="434" spans="1:351" s="170" customFormat="1" ht="28.5" outlineLevel="1" x14ac:dyDescent="0.25">
      <c r="A434" s="161" t="s">
        <v>210</v>
      </c>
      <c r="B434" s="162" t="s">
        <v>12</v>
      </c>
      <c r="C434" s="163">
        <v>5.52</v>
      </c>
      <c r="D434" s="163">
        <v>120</v>
      </c>
      <c r="E434" s="164">
        <f>C434*D434</f>
        <v>662.4</v>
      </c>
      <c r="F434" s="165" t="s">
        <v>146</v>
      </c>
      <c r="G434" s="166" t="s">
        <v>15</v>
      </c>
      <c r="H434" s="167">
        <f>C434*0.3</f>
        <v>1.6559999999999999</v>
      </c>
      <c r="I434" s="168">
        <v>30.4</v>
      </c>
      <c r="J434" s="164">
        <f t="shared" si="66"/>
        <v>50.342399999999998</v>
      </c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  <c r="CW434" s="169"/>
      <c r="CX434" s="169"/>
      <c r="CY434" s="169"/>
      <c r="CZ434" s="169"/>
      <c r="DA434" s="169"/>
      <c r="DB434" s="169"/>
      <c r="DC434" s="169"/>
      <c r="DD434" s="169"/>
      <c r="DE434" s="169"/>
      <c r="DF434" s="169"/>
      <c r="DG434" s="169"/>
      <c r="DH434" s="169"/>
      <c r="DI434" s="169"/>
      <c r="DJ434" s="169"/>
      <c r="DK434" s="169"/>
      <c r="DL434" s="169"/>
      <c r="DM434" s="169"/>
      <c r="DN434" s="169"/>
      <c r="DO434" s="169"/>
      <c r="DP434" s="169"/>
      <c r="DQ434" s="169"/>
      <c r="DR434" s="169"/>
      <c r="DS434" s="169"/>
      <c r="DT434" s="169"/>
      <c r="DU434" s="169"/>
      <c r="DV434" s="169"/>
      <c r="DW434" s="169"/>
      <c r="DX434" s="169"/>
      <c r="DY434" s="169"/>
      <c r="DZ434" s="169"/>
      <c r="EA434" s="169"/>
      <c r="EB434" s="169"/>
      <c r="EC434" s="169"/>
      <c r="ED434" s="169"/>
      <c r="EE434" s="169"/>
      <c r="EF434" s="169"/>
      <c r="EG434" s="169"/>
      <c r="EH434" s="169"/>
      <c r="EI434" s="169"/>
      <c r="EJ434" s="169"/>
      <c r="EK434" s="169"/>
      <c r="EL434" s="169"/>
      <c r="EM434" s="169"/>
      <c r="EN434" s="169"/>
      <c r="EO434" s="169"/>
      <c r="EP434" s="169"/>
      <c r="EQ434" s="169"/>
      <c r="ER434" s="169"/>
      <c r="ES434" s="169"/>
      <c r="ET434" s="169"/>
      <c r="EU434" s="169"/>
      <c r="EV434" s="169"/>
      <c r="EW434" s="169"/>
      <c r="EX434" s="169"/>
      <c r="EY434" s="169"/>
      <c r="EZ434" s="169"/>
      <c r="FA434" s="169"/>
      <c r="FB434" s="169"/>
      <c r="FC434" s="169"/>
      <c r="FD434" s="169"/>
      <c r="FE434" s="169"/>
      <c r="FF434" s="169"/>
      <c r="FG434" s="169"/>
      <c r="FH434" s="169"/>
      <c r="FI434" s="169"/>
      <c r="FJ434" s="169"/>
      <c r="FK434" s="169"/>
      <c r="FL434" s="169"/>
      <c r="FM434" s="169"/>
      <c r="FN434" s="169"/>
      <c r="FO434" s="169"/>
      <c r="FP434" s="169"/>
      <c r="FQ434" s="169"/>
      <c r="FR434" s="169"/>
      <c r="FS434" s="169"/>
      <c r="FT434" s="169"/>
      <c r="FU434" s="169"/>
      <c r="FV434" s="169"/>
      <c r="FW434" s="169"/>
      <c r="FX434" s="169"/>
      <c r="FY434" s="169"/>
      <c r="FZ434" s="169"/>
      <c r="GA434" s="169"/>
      <c r="GB434" s="169"/>
      <c r="GC434" s="169"/>
      <c r="GD434" s="169"/>
      <c r="GE434" s="169"/>
      <c r="GF434" s="169"/>
      <c r="GG434" s="169"/>
      <c r="GH434" s="169"/>
      <c r="GI434" s="169"/>
      <c r="GJ434" s="169"/>
      <c r="GK434" s="169"/>
      <c r="GL434" s="169"/>
      <c r="GM434" s="169"/>
      <c r="GN434" s="169"/>
      <c r="GO434" s="169"/>
      <c r="GP434" s="169"/>
      <c r="GQ434" s="169"/>
      <c r="GR434" s="169"/>
      <c r="GS434" s="169"/>
      <c r="GT434" s="169"/>
      <c r="GU434" s="169"/>
      <c r="GV434" s="169"/>
      <c r="GW434" s="169"/>
      <c r="GX434" s="169"/>
      <c r="GY434" s="169"/>
      <c r="GZ434" s="169"/>
      <c r="HA434" s="169"/>
      <c r="HB434" s="169"/>
      <c r="HC434" s="169"/>
      <c r="HD434" s="169"/>
      <c r="HE434" s="169"/>
      <c r="HF434" s="169"/>
      <c r="HG434" s="169"/>
      <c r="HH434" s="169"/>
      <c r="HI434" s="169"/>
      <c r="HJ434" s="169"/>
      <c r="HK434" s="169"/>
      <c r="HL434" s="169"/>
      <c r="HM434" s="169"/>
      <c r="HN434" s="169"/>
      <c r="HO434" s="169"/>
      <c r="HP434" s="169"/>
      <c r="HQ434" s="169"/>
      <c r="HR434" s="169"/>
      <c r="HS434" s="169"/>
      <c r="HT434" s="169"/>
      <c r="HU434" s="169"/>
      <c r="HV434" s="169"/>
      <c r="HW434" s="169"/>
      <c r="HX434" s="169"/>
      <c r="HY434" s="169"/>
      <c r="HZ434" s="169"/>
      <c r="IA434" s="169"/>
      <c r="IB434" s="169"/>
      <c r="IC434" s="169"/>
      <c r="ID434" s="169"/>
      <c r="IE434" s="169"/>
      <c r="IF434" s="169"/>
      <c r="IG434" s="169"/>
      <c r="IH434" s="169"/>
      <c r="II434" s="169"/>
      <c r="IJ434" s="169"/>
      <c r="IK434" s="169"/>
      <c r="IL434" s="169"/>
      <c r="IM434" s="169"/>
      <c r="IN434" s="169"/>
      <c r="IO434" s="169"/>
      <c r="IP434" s="169"/>
      <c r="IQ434" s="169"/>
      <c r="IR434" s="169"/>
      <c r="IS434" s="169"/>
      <c r="IT434" s="169"/>
      <c r="IU434" s="169"/>
      <c r="IV434" s="169"/>
      <c r="IW434" s="169"/>
      <c r="IX434" s="169"/>
      <c r="IY434" s="169"/>
      <c r="IZ434" s="169"/>
      <c r="JA434" s="169"/>
      <c r="JB434" s="169"/>
      <c r="JC434" s="169"/>
      <c r="JD434" s="169"/>
      <c r="JE434" s="169"/>
      <c r="JF434" s="169"/>
      <c r="JG434" s="169"/>
      <c r="JH434" s="169"/>
      <c r="JI434" s="169"/>
      <c r="JJ434" s="169"/>
      <c r="JK434" s="169"/>
      <c r="JL434" s="169"/>
      <c r="JM434" s="169"/>
      <c r="JN434" s="169"/>
      <c r="JO434" s="169"/>
      <c r="JP434" s="169"/>
      <c r="JQ434" s="169"/>
      <c r="JR434" s="169"/>
      <c r="JS434" s="169"/>
      <c r="JT434" s="169"/>
      <c r="JU434" s="169"/>
      <c r="JV434" s="169"/>
      <c r="JW434" s="169"/>
      <c r="JX434" s="169"/>
      <c r="JY434" s="169"/>
      <c r="JZ434" s="169"/>
      <c r="KA434" s="169"/>
      <c r="KB434" s="169"/>
      <c r="KC434" s="169"/>
      <c r="KD434" s="169"/>
      <c r="KE434" s="169"/>
      <c r="KF434" s="169"/>
      <c r="KG434" s="169"/>
      <c r="KH434" s="169"/>
      <c r="KI434" s="169"/>
      <c r="KJ434" s="169"/>
      <c r="KK434" s="169"/>
      <c r="KL434" s="169"/>
      <c r="KM434" s="169"/>
      <c r="KN434" s="169"/>
      <c r="KO434" s="169"/>
      <c r="KP434" s="169"/>
      <c r="KQ434" s="169"/>
      <c r="KR434" s="169"/>
      <c r="KS434" s="169"/>
      <c r="KT434" s="169"/>
      <c r="KU434" s="169"/>
      <c r="KV434" s="169"/>
      <c r="KW434" s="169"/>
      <c r="KX434" s="169"/>
      <c r="KY434" s="169"/>
      <c r="KZ434" s="169"/>
      <c r="LA434" s="169"/>
      <c r="LB434" s="169"/>
      <c r="LC434" s="169"/>
      <c r="LD434" s="169"/>
      <c r="LE434" s="169"/>
      <c r="LF434" s="169"/>
      <c r="LG434" s="169"/>
      <c r="LH434" s="169"/>
      <c r="LI434" s="169"/>
      <c r="LJ434" s="169"/>
      <c r="LK434" s="169"/>
      <c r="LL434" s="169"/>
      <c r="LM434" s="169"/>
      <c r="LN434" s="169"/>
      <c r="LO434" s="169"/>
      <c r="LP434" s="169"/>
      <c r="LQ434" s="169"/>
      <c r="LR434" s="169"/>
      <c r="LS434" s="169"/>
      <c r="LT434" s="169"/>
      <c r="LU434" s="169"/>
      <c r="LV434" s="169"/>
      <c r="LW434" s="169"/>
      <c r="LX434" s="169"/>
      <c r="LY434" s="169"/>
      <c r="LZ434" s="169"/>
      <c r="MA434" s="169"/>
      <c r="MB434" s="169"/>
      <c r="MC434" s="169"/>
      <c r="MD434" s="169"/>
      <c r="ME434" s="169"/>
      <c r="MF434" s="169"/>
      <c r="MG434" s="169"/>
      <c r="MH434" s="169"/>
      <c r="MI434" s="169"/>
      <c r="MJ434" s="169"/>
      <c r="MK434" s="169"/>
      <c r="ML434" s="169"/>
      <c r="MM434" s="169"/>
    </row>
    <row r="435" spans="1:351" s="170" customFormat="1" ht="24.75" customHeight="1" outlineLevel="1" x14ac:dyDescent="0.25">
      <c r="A435" s="171"/>
      <c r="B435" s="172"/>
      <c r="C435" s="172"/>
      <c r="D435" s="172"/>
      <c r="E435" s="173"/>
      <c r="F435" s="174" t="s">
        <v>147</v>
      </c>
      <c r="G435" s="175" t="s">
        <v>12</v>
      </c>
      <c r="H435" s="167">
        <f>C434*0.6</f>
        <v>3.3119999999999998</v>
      </c>
      <c r="I435" s="168">
        <v>11.64</v>
      </c>
      <c r="J435" s="164">
        <f>H435*I435</f>
        <v>38.551679999999998</v>
      </c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69"/>
      <c r="CX435" s="169"/>
      <c r="CY435" s="169"/>
      <c r="CZ435" s="169"/>
      <c r="DA435" s="169"/>
      <c r="DB435" s="169"/>
      <c r="DC435" s="169"/>
      <c r="DD435" s="169"/>
      <c r="DE435" s="169"/>
      <c r="DF435" s="169"/>
      <c r="DG435" s="169"/>
      <c r="DH435" s="169"/>
      <c r="DI435" s="169"/>
      <c r="DJ435" s="169"/>
      <c r="DK435" s="169"/>
      <c r="DL435" s="169"/>
      <c r="DM435" s="169"/>
      <c r="DN435" s="169"/>
      <c r="DO435" s="169"/>
      <c r="DP435" s="169"/>
      <c r="DQ435" s="169"/>
      <c r="DR435" s="169"/>
      <c r="DS435" s="169"/>
      <c r="DT435" s="169"/>
      <c r="DU435" s="169"/>
      <c r="DV435" s="169"/>
      <c r="DW435" s="169"/>
      <c r="DX435" s="169"/>
      <c r="DY435" s="169"/>
      <c r="DZ435" s="169"/>
      <c r="EA435" s="169"/>
      <c r="EB435" s="169"/>
      <c r="EC435" s="169"/>
      <c r="ED435" s="169"/>
      <c r="EE435" s="169"/>
      <c r="EF435" s="169"/>
      <c r="EG435" s="169"/>
      <c r="EH435" s="169"/>
      <c r="EI435" s="169"/>
      <c r="EJ435" s="169"/>
      <c r="EK435" s="169"/>
      <c r="EL435" s="169"/>
      <c r="EM435" s="169"/>
      <c r="EN435" s="169"/>
      <c r="EO435" s="169"/>
      <c r="EP435" s="169"/>
      <c r="EQ435" s="169"/>
      <c r="ER435" s="169"/>
      <c r="ES435" s="169"/>
      <c r="ET435" s="169"/>
      <c r="EU435" s="169"/>
      <c r="EV435" s="169"/>
      <c r="EW435" s="169"/>
      <c r="EX435" s="169"/>
      <c r="EY435" s="169"/>
      <c r="EZ435" s="169"/>
      <c r="FA435" s="169"/>
      <c r="FB435" s="169"/>
      <c r="FC435" s="169"/>
      <c r="FD435" s="169"/>
      <c r="FE435" s="169"/>
      <c r="FF435" s="169"/>
      <c r="FG435" s="169"/>
      <c r="FH435" s="169"/>
      <c r="FI435" s="169"/>
      <c r="FJ435" s="169"/>
      <c r="FK435" s="169"/>
      <c r="FL435" s="169"/>
      <c r="FM435" s="169"/>
      <c r="FN435" s="169"/>
      <c r="FO435" s="169"/>
      <c r="FP435" s="169"/>
      <c r="FQ435" s="169"/>
      <c r="FR435" s="169"/>
      <c r="FS435" s="169"/>
      <c r="FT435" s="169"/>
      <c r="FU435" s="169"/>
      <c r="FV435" s="169"/>
      <c r="FW435" s="169"/>
      <c r="FX435" s="169"/>
      <c r="FY435" s="169"/>
      <c r="FZ435" s="169"/>
      <c r="GA435" s="169"/>
      <c r="GB435" s="169"/>
      <c r="GC435" s="169"/>
      <c r="GD435" s="169"/>
      <c r="GE435" s="169"/>
      <c r="GF435" s="169"/>
      <c r="GG435" s="169"/>
      <c r="GH435" s="169"/>
      <c r="GI435" s="169"/>
      <c r="GJ435" s="169"/>
      <c r="GK435" s="169"/>
      <c r="GL435" s="169"/>
      <c r="GM435" s="169"/>
      <c r="GN435" s="169"/>
      <c r="GO435" s="169"/>
      <c r="GP435" s="169"/>
      <c r="GQ435" s="169"/>
      <c r="GR435" s="169"/>
      <c r="GS435" s="169"/>
      <c r="GT435" s="169"/>
      <c r="GU435" s="169"/>
      <c r="GV435" s="169"/>
      <c r="GW435" s="169"/>
      <c r="GX435" s="169"/>
      <c r="GY435" s="169"/>
      <c r="GZ435" s="169"/>
      <c r="HA435" s="169"/>
      <c r="HB435" s="169"/>
      <c r="HC435" s="169"/>
      <c r="HD435" s="169"/>
      <c r="HE435" s="169"/>
      <c r="HF435" s="169"/>
      <c r="HG435" s="169"/>
      <c r="HH435" s="169"/>
      <c r="HI435" s="169"/>
      <c r="HJ435" s="169"/>
      <c r="HK435" s="169"/>
      <c r="HL435" s="169"/>
      <c r="HM435" s="169"/>
      <c r="HN435" s="169"/>
      <c r="HO435" s="169"/>
      <c r="HP435" s="169"/>
      <c r="HQ435" s="169"/>
      <c r="HR435" s="169"/>
      <c r="HS435" s="169"/>
      <c r="HT435" s="169"/>
      <c r="HU435" s="169"/>
      <c r="HV435" s="169"/>
      <c r="HW435" s="169"/>
      <c r="HX435" s="169"/>
      <c r="HY435" s="169"/>
      <c r="HZ435" s="169"/>
      <c r="IA435" s="169"/>
      <c r="IB435" s="169"/>
      <c r="IC435" s="169"/>
      <c r="ID435" s="169"/>
      <c r="IE435" s="169"/>
      <c r="IF435" s="169"/>
      <c r="IG435" s="169"/>
      <c r="IH435" s="169"/>
      <c r="II435" s="169"/>
      <c r="IJ435" s="169"/>
      <c r="IK435" s="169"/>
      <c r="IL435" s="169"/>
      <c r="IM435" s="169"/>
      <c r="IN435" s="169"/>
      <c r="IO435" s="169"/>
      <c r="IP435" s="169"/>
      <c r="IQ435" s="169"/>
      <c r="IR435" s="169"/>
      <c r="IS435" s="169"/>
      <c r="IT435" s="169"/>
      <c r="IU435" s="169"/>
      <c r="IV435" s="169"/>
      <c r="IW435" s="169"/>
      <c r="IX435" s="169"/>
      <c r="IY435" s="169"/>
      <c r="IZ435" s="169"/>
      <c r="JA435" s="169"/>
      <c r="JB435" s="169"/>
      <c r="JC435" s="169"/>
      <c r="JD435" s="169"/>
      <c r="JE435" s="169"/>
      <c r="JF435" s="169"/>
      <c r="JG435" s="169"/>
      <c r="JH435" s="169"/>
      <c r="JI435" s="169"/>
      <c r="JJ435" s="169"/>
      <c r="JK435" s="169"/>
      <c r="JL435" s="169"/>
      <c r="JM435" s="169"/>
      <c r="JN435" s="169"/>
      <c r="JO435" s="169"/>
      <c r="JP435" s="169"/>
      <c r="JQ435" s="169"/>
      <c r="JR435" s="169"/>
      <c r="JS435" s="169"/>
      <c r="JT435" s="169"/>
      <c r="JU435" s="169"/>
      <c r="JV435" s="169"/>
      <c r="JW435" s="169"/>
      <c r="JX435" s="169"/>
      <c r="JY435" s="169"/>
      <c r="JZ435" s="169"/>
      <c r="KA435" s="169"/>
      <c r="KB435" s="169"/>
      <c r="KC435" s="169"/>
      <c r="KD435" s="169"/>
      <c r="KE435" s="169"/>
      <c r="KF435" s="169"/>
      <c r="KG435" s="169"/>
      <c r="KH435" s="169"/>
      <c r="KI435" s="169"/>
      <c r="KJ435" s="169"/>
      <c r="KK435" s="169"/>
      <c r="KL435" s="169"/>
      <c r="KM435" s="169"/>
      <c r="KN435" s="169"/>
      <c r="KO435" s="169"/>
      <c r="KP435" s="169"/>
      <c r="KQ435" s="169"/>
      <c r="KR435" s="169"/>
      <c r="KS435" s="169"/>
      <c r="KT435" s="169"/>
      <c r="KU435" s="169"/>
      <c r="KV435" s="169"/>
      <c r="KW435" s="169"/>
      <c r="KX435" s="169"/>
      <c r="KY435" s="169"/>
      <c r="KZ435" s="169"/>
      <c r="LA435" s="169"/>
      <c r="LB435" s="169"/>
      <c r="LC435" s="169"/>
      <c r="LD435" s="169"/>
      <c r="LE435" s="169"/>
      <c r="LF435" s="169"/>
      <c r="LG435" s="169"/>
      <c r="LH435" s="169"/>
      <c r="LI435" s="169"/>
      <c r="LJ435" s="169"/>
      <c r="LK435" s="169"/>
      <c r="LL435" s="169"/>
      <c r="LM435" s="169"/>
      <c r="LN435" s="169"/>
      <c r="LO435" s="169"/>
      <c r="LP435" s="169"/>
      <c r="LQ435" s="169"/>
      <c r="LR435" s="169"/>
      <c r="LS435" s="169"/>
      <c r="LT435" s="169"/>
      <c r="LU435" s="169"/>
      <c r="LV435" s="169"/>
      <c r="LW435" s="169"/>
      <c r="LX435" s="169"/>
      <c r="LY435" s="169"/>
      <c r="LZ435" s="169"/>
      <c r="MA435" s="169"/>
      <c r="MB435" s="169"/>
      <c r="MC435" s="169"/>
      <c r="MD435" s="169"/>
      <c r="ME435" s="169"/>
      <c r="MF435" s="169"/>
      <c r="MG435" s="169"/>
      <c r="MH435" s="169"/>
      <c r="MI435" s="169"/>
      <c r="MJ435" s="169"/>
      <c r="MK435" s="169"/>
      <c r="ML435" s="169"/>
      <c r="MM435" s="169"/>
    </row>
    <row r="436" spans="1:351" s="170" customFormat="1" ht="15" customHeight="1" outlineLevel="1" x14ac:dyDescent="0.25">
      <c r="A436" s="161"/>
      <c r="B436" s="162"/>
      <c r="C436" s="163"/>
      <c r="D436" s="163"/>
      <c r="E436" s="164"/>
      <c r="F436" s="174" t="s">
        <v>148</v>
      </c>
      <c r="G436" s="175" t="s">
        <v>12</v>
      </c>
      <c r="H436" s="167">
        <f>C434*0.9</f>
        <v>4.968</v>
      </c>
      <c r="I436" s="168">
        <v>18.04</v>
      </c>
      <c r="J436" s="164">
        <f>H436*I436</f>
        <v>89.622720000000001</v>
      </c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  <c r="CB436" s="169"/>
      <c r="CC436" s="169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69"/>
      <c r="CN436" s="169"/>
      <c r="CO436" s="169"/>
      <c r="CP436" s="169"/>
      <c r="CQ436" s="169"/>
      <c r="CR436" s="169"/>
      <c r="CS436" s="169"/>
      <c r="CT436" s="169"/>
      <c r="CU436" s="169"/>
      <c r="CV436" s="169"/>
      <c r="CW436" s="169"/>
      <c r="CX436" s="169"/>
      <c r="CY436" s="169"/>
      <c r="CZ436" s="169"/>
      <c r="DA436" s="169"/>
      <c r="DB436" s="169"/>
      <c r="DC436" s="169"/>
      <c r="DD436" s="169"/>
      <c r="DE436" s="169"/>
      <c r="DF436" s="169"/>
      <c r="DG436" s="169"/>
      <c r="DH436" s="169"/>
      <c r="DI436" s="169"/>
      <c r="DJ436" s="169"/>
      <c r="DK436" s="169"/>
      <c r="DL436" s="169"/>
      <c r="DM436" s="169"/>
      <c r="DN436" s="169"/>
      <c r="DO436" s="169"/>
      <c r="DP436" s="169"/>
      <c r="DQ436" s="169"/>
      <c r="DR436" s="169"/>
      <c r="DS436" s="169"/>
      <c r="DT436" s="169"/>
      <c r="DU436" s="169"/>
      <c r="DV436" s="169"/>
      <c r="DW436" s="169"/>
      <c r="DX436" s="169"/>
      <c r="DY436" s="169"/>
      <c r="DZ436" s="169"/>
      <c r="EA436" s="169"/>
      <c r="EB436" s="169"/>
      <c r="EC436" s="169"/>
      <c r="ED436" s="169"/>
      <c r="EE436" s="169"/>
      <c r="EF436" s="169"/>
      <c r="EG436" s="169"/>
      <c r="EH436" s="169"/>
      <c r="EI436" s="169"/>
      <c r="EJ436" s="169"/>
      <c r="EK436" s="169"/>
      <c r="EL436" s="169"/>
      <c r="EM436" s="169"/>
      <c r="EN436" s="169"/>
      <c r="EO436" s="169"/>
      <c r="EP436" s="169"/>
      <c r="EQ436" s="169"/>
      <c r="ER436" s="169"/>
      <c r="ES436" s="169"/>
      <c r="ET436" s="169"/>
      <c r="EU436" s="169"/>
      <c r="EV436" s="169"/>
      <c r="EW436" s="169"/>
      <c r="EX436" s="169"/>
      <c r="EY436" s="169"/>
      <c r="EZ436" s="169"/>
      <c r="FA436" s="169"/>
      <c r="FB436" s="169"/>
      <c r="FC436" s="169"/>
      <c r="FD436" s="169"/>
      <c r="FE436" s="169"/>
      <c r="FF436" s="169"/>
      <c r="FG436" s="169"/>
      <c r="FH436" s="169"/>
      <c r="FI436" s="169"/>
      <c r="FJ436" s="169"/>
      <c r="FK436" s="169"/>
      <c r="FL436" s="169"/>
      <c r="FM436" s="169"/>
      <c r="FN436" s="169"/>
      <c r="FO436" s="169"/>
      <c r="FP436" s="169"/>
      <c r="FQ436" s="169"/>
      <c r="FR436" s="169"/>
      <c r="FS436" s="169"/>
      <c r="FT436" s="169"/>
      <c r="FU436" s="169"/>
      <c r="FV436" s="169"/>
      <c r="FW436" s="169"/>
      <c r="FX436" s="169"/>
      <c r="FY436" s="169"/>
      <c r="FZ436" s="169"/>
      <c r="GA436" s="169"/>
      <c r="GB436" s="169"/>
      <c r="GC436" s="169"/>
      <c r="GD436" s="169"/>
      <c r="GE436" s="169"/>
      <c r="GF436" s="169"/>
      <c r="GG436" s="169"/>
      <c r="GH436" s="169"/>
      <c r="GI436" s="169"/>
      <c r="GJ436" s="169"/>
      <c r="GK436" s="169"/>
      <c r="GL436" s="169"/>
      <c r="GM436" s="169"/>
      <c r="GN436" s="169"/>
      <c r="GO436" s="169"/>
      <c r="GP436" s="169"/>
      <c r="GQ436" s="169"/>
      <c r="GR436" s="169"/>
      <c r="GS436" s="169"/>
      <c r="GT436" s="169"/>
      <c r="GU436" s="169"/>
      <c r="GV436" s="169"/>
      <c r="GW436" s="169"/>
      <c r="GX436" s="169"/>
      <c r="GY436" s="169"/>
      <c r="GZ436" s="169"/>
      <c r="HA436" s="169"/>
      <c r="HB436" s="169"/>
      <c r="HC436" s="169"/>
      <c r="HD436" s="169"/>
      <c r="HE436" s="169"/>
      <c r="HF436" s="169"/>
      <c r="HG436" s="169"/>
      <c r="HH436" s="169"/>
      <c r="HI436" s="169"/>
      <c r="HJ436" s="169"/>
      <c r="HK436" s="169"/>
      <c r="HL436" s="169"/>
      <c r="HM436" s="169"/>
      <c r="HN436" s="169"/>
      <c r="HO436" s="169"/>
      <c r="HP436" s="169"/>
      <c r="HQ436" s="169"/>
      <c r="HR436" s="169"/>
      <c r="HS436" s="169"/>
      <c r="HT436" s="169"/>
      <c r="HU436" s="169"/>
      <c r="HV436" s="169"/>
      <c r="HW436" s="169"/>
      <c r="HX436" s="169"/>
      <c r="HY436" s="169"/>
      <c r="HZ436" s="169"/>
      <c r="IA436" s="169"/>
      <c r="IB436" s="169"/>
      <c r="IC436" s="169"/>
      <c r="ID436" s="169"/>
      <c r="IE436" s="169"/>
      <c r="IF436" s="169"/>
      <c r="IG436" s="169"/>
      <c r="IH436" s="169"/>
      <c r="II436" s="169"/>
      <c r="IJ436" s="169"/>
      <c r="IK436" s="169"/>
      <c r="IL436" s="169"/>
      <c r="IM436" s="169"/>
      <c r="IN436" s="169"/>
      <c r="IO436" s="169"/>
      <c r="IP436" s="169"/>
      <c r="IQ436" s="169"/>
      <c r="IR436" s="169"/>
      <c r="IS436" s="169"/>
      <c r="IT436" s="169"/>
      <c r="IU436" s="169"/>
      <c r="IV436" s="169"/>
      <c r="IW436" s="169"/>
      <c r="IX436" s="169"/>
      <c r="IY436" s="169"/>
      <c r="IZ436" s="169"/>
      <c r="JA436" s="169"/>
      <c r="JB436" s="169"/>
      <c r="JC436" s="169"/>
      <c r="JD436" s="169"/>
      <c r="JE436" s="169"/>
      <c r="JF436" s="169"/>
      <c r="JG436" s="169"/>
      <c r="JH436" s="169"/>
      <c r="JI436" s="169"/>
      <c r="JJ436" s="169"/>
      <c r="JK436" s="169"/>
      <c r="JL436" s="169"/>
      <c r="JM436" s="169"/>
      <c r="JN436" s="169"/>
      <c r="JO436" s="169"/>
      <c r="JP436" s="169"/>
      <c r="JQ436" s="169"/>
      <c r="JR436" s="169"/>
      <c r="JS436" s="169"/>
      <c r="JT436" s="169"/>
      <c r="JU436" s="169"/>
      <c r="JV436" s="169"/>
      <c r="JW436" s="169"/>
      <c r="JX436" s="169"/>
      <c r="JY436" s="169"/>
      <c r="JZ436" s="169"/>
      <c r="KA436" s="169"/>
      <c r="KB436" s="169"/>
      <c r="KC436" s="169"/>
      <c r="KD436" s="169"/>
      <c r="KE436" s="169"/>
      <c r="KF436" s="169"/>
      <c r="KG436" s="169"/>
      <c r="KH436" s="169"/>
      <c r="KI436" s="169"/>
      <c r="KJ436" s="169"/>
      <c r="KK436" s="169"/>
      <c r="KL436" s="169"/>
      <c r="KM436" s="169"/>
      <c r="KN436" s="169"/>
      <c r="KO436" s="169"/>
      <c r="KP436" s="169"/>
      <c r="KQ436" s="169"/>
      <c r="KR436" s="169"/>
      <c r="KS436" s="169"/>
      <c r="KT436" s="169"/>
      <c r="KU436" s="169"/>
      <c r="KV436" s="169"/>
      <c r="KW436" s="169"/>
      <c r="KX436" s="169"/>
      <c r="KY436" s="169"/>
      <c r="KZ436" s="169"/>
      <c r="LA436" s="169"/>
      <c r="LB436" s="169"/>
      <c r="LC436" s="169"/>
      <c r="LD436" s="169"/>
      <c r="LE436" s="169"/>
      <c r="LF436" s="169"/>
      <c r="LG436" s="169"/>
      <c r="LH436" s="169"/>
      <c r="LI436" s="169"/>
      <c r="LJ436" s="169"/>
      <c r="LK436" s="169"/>
      <c r="LL436" s="169"/>
      <c r="LM436" s="169"/>
      <c r="LN436" s="169"/>
      <c r="LO436" s="169"/>
      <c r="LP436" s="169"/>
      <c r="LQ436" s="169"/>
      <c r="LR436" s="169"/>
      <c r="LS436" s="169"/>
      <c r="LT436" s="169"/>
      <c r="LU436" s="169"/>
      <c r="LV436" s="169"/>
      <c r="LW436" s="169"/>
      <c r="LX436" s="169"/>
      <c r="LY436" s="169"/>
      <c r="LZ436" s="169"/>
      <c r="MA436" s="169"/>
      <c r="MB436" s="169"/>
      <c r="MC436" s="169"/>
      <c r="MD436" s="169"/>
      <c r="ME436" s="169"/>
      <c r="MF436" s="169"/>
      <c r="MG436" s="169"/>
      <c r="MH436" s="169"/>
      <c r="MI436" s="169"/>
      <c r="MJ436" s="169"/>
      <c r="MK436" s="169"/>
      <c r="ML436" s="169"/>
      <c r="MM436" s="169"/>
    </row>
    <row r="437" spans="1:351" s="170" customFormat="1" ht="15" customHeight="1" outlineLevel="1" x14ac:dyDescent="0.25">
      <c r="A437" s="161"/>
      <c r="B437" s="162"/>
      <c r="C437" s="163"/>
      <c r="D437" s="163"/>
      <c r="E437" s="164"/>
      <c r="F437" s="174" t="s">
        <v>149</v>
      </c>
      <c r="G437" s="175" t="s">
        <v>39</v>
      </c>
      <c r="H437" s="167">
        <f>C434*0.8</f>
        <v>4.4159999999999995</v>
      </c>
      <c r="I437" s="168">
        <v>3.3</v>
      </c>
      <c r="J437" s="164">
        <f t="shared" ref="J437:J449" si="67">H437*I437</f>
        <v>14.572799999999997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  <c r="CW437" s="169"/>
      <c r="CX437" s="169"/>
      <c r="CY437" s="169"/>
      <c r="CZ437" s="169"/>
      <c r="DA437" s="169"/>
      <c r="DB437" s="169"/>
      <c r="DC437" s="169"/>
      <c r="DD437" s="169"/>
      <c r="DE437" s="169"/>
      <c r="DF437" s="169"/>
      <c r="DG437" s="169"/>
      <c r="DH437" s="169"/>
      <c r="DI437" s="169"/>
      <c r="DJ437" s="169"/>
      <c r="DK437" s="169"/>
      <c r="DL437" s="169"/>
      <c r="DM437" s="169"/>
      <c r="DN437" s="169"/>
      <c r="DO437" s="169"/>
      <c r="DP437" s="169"/>
      <c r="DQ437" s="169"/>
      <c r="DR437" s="169"/>
      <c r="DS437" s="169"/>
      <c r="DT437" s="169"/>
      <c r="DU437" s="169"/>
      <c r="DV437" s="169"/>
      <c r="DW437" s="169"/>
      <c r="DX437" s="169"/>
      <c r="DY437" s="169"/>
      <c r="DZ437" s="169"/>
      <c r="EA437" s="169"/>
      <c r="EB437" s="169"/>
      <c r="EC437" s="169"/>
      <c r="ED437" s="169"/>
      <c r="EE437" s="169"/>
      <c r="EF437" s="169"/>
      <c r="EG437" s="169"/>
      <c r="EH437" s="169"/>
      <c r="EI437" s="169"/>
      <c r="EJ437" s="169"/>
      <c r="EK437" s="169"/>
      <c r="EL437" s="169"/>
      <c r="EM437" s="169"/>
      <c r="EN437" s="169"/>
      <c r="EO437" s="169"/>
      <c r="EP437" s="169"/>
      <c r="EQ437" s="169"/>
      <c r="ER437" s="169"/>
      <c r="ES437" s="169"/>
      <c r="ET437" s="169"/>
      <c r="EU437" s="169"/>
      <c r="EV437" s="169"/>
      <c r="EW437" s="169"/>
      <c r="EX437" s="169"/>
      <c r="EY437" s="169"/>
      <c r="EZ437" s="169"/>
      <c r="FA437" s="169"/>
      <c r="FB437" s="169"/>
      <c r="FC437" s="169"/>
      <c r="FD437" s="169"/>
      <c r="FE437" s="169"/>
      <c r="FF437" s="169"/>
      <c r="FG437" s="169"/>
      <c r="FH437" s="169"/>
      <c r="FI437" s="169"/>
      <c r="FJ437" s="169"/>
      <c r="FK437" s="169"/>
      <c r="FL437" s="169"/>
      <c r="FM437" s="169"/>
      <c r="FN437" s="169"/>
      <c r="FO437" s="169"/>
      <c r="FP437" s="169"/>
      <c r="FQ437" s="169"/>
      <c r="FR437" s="169"/>
      <c r="FS437" s="169"/>
      <c r="FT437" s="169"/>
      <c r="FU437" s="169"/>
      <c r="FV437" s="169"/>
      <c r="FW437" s="169"/>
      <c r="FX437" s="169"/>
      <c r="FY437" s="169"/>
      <c r="FZ437" s="169"/>
      <c r="GA437" s="169"/>
      <c r="GB437" s="169"/>
      <c r="GC437" s="169"/>
      <c r="GD437" s="169"/>
      <c r="GE437" s="169"/>
      <c r="GF437" s="169"/>
      <c r="GG437" s="169"/>
      <c r="GH437" s="169"/>
      <c r="GI437" s="169"/>
      <c r="GJ437" s="169"/>
      <c r="GK437" s="169"/>
      <c r="GL437" s="169"/>
      <c r="GM437" s="169"/>
      <c r="GN437" s="169"/>
      <c r="GO437" s="169"/>
      <c r="GP437" s="169"/>
      <c r="GQ437" s="169"/>
      <c r="GR437" s="169"/>
      <c r="GS437" s="169"/>
      <c r="GT437" s="169"/>
      <c r="GU437" s="169"/>
      <c r="GV437" s="169"/>
      <c r="GW437" s="169"/>
      <c r="GX437" s="169"/>
      <c r="GY437" s="169"/>
      <c r="GZ437" s="169"/>
      <c r="HA437" s="169"/>
      <c r="HB437" s="169"/>
      <c r="HC437" s="169"/>
      <c r="HD437" s="169"/>
      <c r="HE437" s="169"/>
      <c r="HF437" s="169"/>
      <c r="HG437" s="169"/>
      <c r="HH437" s="169"/>
      <c r="HI437" s="169"/>
      <c r="HJ437" s="169"/>
      <c r="HK437" s="169"/>
      <c r="HL437" s="169"/>
      <c r="HM437" s="169"/>
      <c r="HN437" s="169"/>
      <c r="HO437" s="169"/>
      <c r="HP437" s="169"/>
      <c r="HQ437" s="169"/>
      <c r="HR437" s="169"/>
      <c r="HS437" s="169"/>
      <c r="HT437" s="169"/>
      <c r="HU437" s="169"/>
      <c r="HV437" s="169"/>
      <c r="HW437" s="169"/>
      <c r="HX437" s="169"/>
      <c r="HY437" s="169"/>
      <c r="HZ437" s="169"/>
      <c r="IA437" s="169"/>
      <c r="IB437" s="169"/>
      <c r="IC437" s="169"/>
      <c r="ID437" s="169"/>
      <c r="IE437" s="169"/>
      <c r="IF437" s="169"/>
      <c r="IG437" s="169"/>
      <c r="IH437" s="169"/>
      <c r="II437" s="169"/>
      <c r="IJ437" s="169"/>
      <c r="IK437" s="169"/>
      <c r="IL437" s="169"/>
      <c r="IM437" s="169"/>
      <c r="IN437" s="169"/>
      <c r="IO437" s="169"/>
      <c r="IP437" s="169"/>
      <c r="IQ437" s="169"/>
      <c r="IR437" s="169"/>
      <c r="IS437" s="169"/>
      <c r="IT437" s="169"/>
      <c r="IU437" s="169"/>
      <c r="IV437" s="169"/>
      <c r="IW437" s="169"/>
      <c r="IX437" s="169"/>
      <c r="IY437" s="169"/>
      <c r="IZ437" s="169"/>
      <c r="JA437" s="169"/>
      <c r="JB437" s="169"/>
      <c r="JC437" s="169"/>
      <c r="JD437" s="169"/>
      <c r="JE437" s="169"/>
      <c r="JF437" s="169"/>
      <c r="JG437" s="169"/>
      <c r="JH437" s="169"/>
      <c r="JI437" s="169"/>
      <c r="JJ437" s="169"/>
      <c r="JK437" s="169"/>
      <c r="JL437" s="169"/>
      <c r="JM437" s="169"/>
      <c r="JN437" s="169"/>
      <c r="JO437" s="169"/>
      <c r="JP437" s="169"/>
      <c r="JQ437" s="169"/>
      <c r="JR437" s="169"/>
      <c r="JS437" s="169"/>
      <c r="JT437" s="169"/>
      <c r="JU437" s="169"/>
      <c r="JV437" s="169"/>
      <c r="JW437" s="169"/>
      <c r="JX437" s="169"/>
      <c r="JY437" s="169"/>
      <c r="JZ437" s="169"/>
      <c r="KA437" s="169"/>
      <c r="KB437" s="169"/>
      <c r="KC437" s="169"/>
      <c r="KD437" s="169"/>
      <c r="KE437" s="169"/>
      <c r="KF437" s="169"/>
      <c r="KG437" s="169"/>
      <c r="KH437" s="169"/>
      <c r="KI437" s="169"/>
      <c r="KJ437" s="169"/>
      <c r="KK437" s="169"/>
      <c r="KL437" s="169"/>
      <c r="KM437" s="169"/>
      <c r="KN437" s="169"/>
      <c r="KO437" s="169"/>
      <c r="KP437" s="169"/>
      <c r="KQ437" s="169"/>
      <c r="KR437" s="169"/>
      <c r="KS437" s="169"/>
      <c r="KT437" s="169"/>
      <c r="KU437" s="169"/>
      <c r="KV437" s="169"/>
      <c r="KW437" s="169"/>
      <c r="KX437" s="169"/>
      <c r="KY437" s="169"/>
      <c r="KZ437" s="169"/>
      <c r="LA437" s="169"/>
      <c r="LB437" s="169"/>
      <c r="LC437" s="169"/>
      <c r="LD437" s="169"/>
      <c r="LE437" s="169"/>
      <c r="LF437" s="169"/>
      <c r="LG437" s="169"/>
      <c r="LH437" s="169"/>
      <c r="LI437" s="169"/>
      <c r="LJ437" s="169"/>
      <c r="LK437" s="169"/>
      <c r="LL437" s="169"/>
      <c r="LM437" s="169"/>
      <c r="LN437" s="169"/>
      <c r="LO437" s="169"/>
      <c r="LP437" s="169"/>
      <c r="LQ437" s="169"/>
      <c r="LR437" s="169"/>
      <c r="LS437" s="169"/>
      <c r="LT437" s="169"/>
      <c r="LU437" s="169"/>
      <c r="LV437" s="169"/>
      <c r="LW437" s="169"/>
      <c r="LX437" s="169"/>
      <c r="LY437" s="169"/>
      <c r="LZ437" s="169"/>
      <c r="MA437" s="169"/>
      <c r="MB437" s="169"/>
      <c r="MC437" s="169"/>
      <c r="MD437" s="169"/>
      <c r="ME437" s="169"/>
      <c r="MF437" s="169"/>
      <c r="MG437" s="169"/>
      <c r="MH437" s="169"/>
      <c r="MI437" s="169"/>
      <c r="MJ437" s="169"/>
      <c r="MK437" s="169"/>
      <c r="ML437" s="169"/>
      <c r="MM437" s="169"/>
    </row>
    <row r="438" spans="1:351" s="170" customFormat="1" ht="15" customHeight="1" outlineLevel="1" x14ac:dyDescent="0.25">
      <c r="A438" s="161"/>
      <c r="B438" s="162"/>
      <c r="C438" s="163"/>
      <c r="D438" s="163"/>
      <c r="E438" s="164"/>
      <c r="F438" s="174" t="s">
        <v>150</v>
      </c>
      <c r="G438" s="175" t="s">
        <v>39</v>
      </c>
      <c r="H438" s="167">
        <f>C434*0.8</f>
        <v>4.4159999999999995</v>
      </c>
      <c r="I438" s="168">
        <v>1.5</v>
      </c>
      <c r="J438" s="164">
        <f t="shared" si="67"/>
        <v>6.6239999999999988</v>
      </c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  <c r="CW438" s="169"/>
      <c r="CX438" s="169"/>
      <c r="CY438" s="169"/>
      <c r="CZ438" s="169"/>
      <c r="DA438" s="169"/>
      <c r="DB438" s="169"/>
      <c r="DC438" s="169"/>
      <c r="DD438" s="169"/>
      <c r="DE438" s="169"/>
      <c r="DF438" s="169"/>
      <c r="DG438" s="169"/>
      <c r="DH438" s="169"/>
      <c r="DI438" s="169"/>
      <c r="DJ438" s="169"/>
      <c r="DK438" s="169"/>
      <c r="DL438" s="169"/>
      <c r="DM438" s="169"/>
      <c r="DN438" s="169"/>
      <c r="DO438" s="169"/>
      <c r="DP438" s="169"/>
      <c r="DQ438" s="169"/>
      <c r="DR438" s="169"/>
      <c r="DS438" s="169"/>
      <c r="DT438" s="169"/>
      <c r="DU438" s="169"/>
      <c r="DV438" s="169"/>
      <c r="DW438" s="169"/>
      <c r="DX438" s="169"/>
      <c r="DY438" s="169"/>
      <c r="DZ438" s="169"/>
      <c r="EA438" s="169"/>
      <c r="EB438" s="169"/>
      <c r="EC438" s="169"/>
      <c r="ED438" s="169"/>
      <c r="EE438" s="169"/>
      <c r="EF438" s="169"/>
      <c r="EG438" s="169"/>
      <c r="EH438" s="169"/>
      <c r="EI438" s="169"/>
      <c r="EJ438" s="169"/>
      <c r="EK438" s="169"/>
      <c r="EL438" s="169"/>
      <c r="EM438" s="169"/>
      <c r="EN438" s="169"/>
      <c r="EO438" s="169"/>
      <c r="EP438" s="169"/>
      <c r="EQ438" s="169"/>
      <c r="ER438" s="169"/>
      <c r="ES438" s="169"/>
      <c r="ET438" s="169"/>
      <c r="EU438" s="169"/>
      <c r="EV438" s="169"/>
      <c r="EW438" s="169"/>
      <c r="EX438" s="169"/>
      <c r="EY438" s="169"/>
      <c r="EZ438" s="169"/>
      <c r="FA438" s="169"/>
      <c r="FB438" s="169"/>
      <c r="FC438" s="169"/>
      <c r="FD438" s="169"/>
      <c r="FE438" s="169"/>
      <c r="FF438" s="169"/>
      <c r="FG438" s="169"/>
      <c r="FH438" s="169"/>
      <c r="FI438" s="169"/>
      <c r="FJ438" s="169"/>
      <c r="FK438" s="169"/>
      <c r="FL438" s="169"/>
      <c r="FM438" s="169"/>
      <c r="FN438" s="169"/>
      <c r="FO438" s="169"/>
      <c r="FP438" s="169"/>
      <c r="FQ438" s="169"/>
      <c r="FR438" s="169"/>
      <c r="FS438" s="169"/>
      <c r="FT438" s="169"/>
      <c r="FU438" s="169"/>
      <c r="FV438" s="169"/>
      <c r="FW438" s="169"/>
      <c r="FX438" s="169"/>
      <c r="FY438" s="169"/>
      <c r="FZ438" s="169"/>
      <c r="GA438" s="169"/>
      <c r="GB438" s="169"/>
      <c r="GC438" s="169"/>
      <c r="GD438" s="169"/>
      <c r="GE438" s="169"/>
      <c r="GF438" s="169"/>
      <c r="GG438" s="169"/>
      <c r="GH438" s="169"/>
      <c r="GI438" s="169"/>
      <c r="GJ438" s="169"/>
      <c r="GK438" s="169"/>
      <c r="GL438" s="169"/>
      <c r="GM438" s="169"/>
      <c r="GN438" s="169"/>
      <c r="GO438" s="169"/>
      <c r="GP438" s="169"/>
      <c r="GQ438" s="169"/>
      <c r="GR438" s="169"/>
      <c r="GS438" s="169"/>
      <c r="GT438" s="169"/>
      <c r="GU438" s="169"/>
      <c r="GV438" s="169"/>
      <c r="GW438" s="169"/>
      <c r="GX438" s="169"/>
      <c r="GY438" s="169"/>
      <c r="GZ438" s="169"/>
      <c r="HA438" s="169"/>
      <c r="HB438" s="169"/>
      <c r="HC438" s="169"/>
      <c r="HD438" s="169"/>
      <c r="HE438" s="169"/>
      <c r="HF438" s="169"/>
      <c r="HG438" s="169"/>
      <c r="HH438" s="169"/>
      <c r="HI438" s="169"/>
      <c r="HJ438" s="169"/>
      <c r="HK438" s="169"/>
      <c r="HL438" s="169"/>
      <c r="HM438" s="169"/>
      <c r="HN438" s="169"/>
      <c r="HO438" s="169"/>
      <c r="HP438" s="169"/>
      <c r="HQ438" s="169"/>
      <c r="HR438" s="169"/>
      <c r="HS438" s="169"/>
      <c r="HT438" s="169"/>
      <c r="HU438" s="169"/>
      <c r="HV438" s="169"/>
      <c r="HW438" s="169"/>
      <c r="HX438" s="169"/>
      <c r="HY438" s="169"/>
      <c r="HZ438" s="169"/>
      <c r="IA438" s="169"/>
      <c r="IB438" s="169"/>
      <c r="IC438" s="169"/>
      <c r="ID438" s="169"/>
      <c r="IE438" s="169"/>
      <c r="IF438" s="169"/>
      <c r="IG438" s="169"/>
      <c r="IH438" s="169"/>
      <c r="II438" s="169"/>
      <c r="IJ438" s="169"/>
      <c r="IK438" s="169"/>
      <c r="IL438" s="169"/>
      <c r="IM438" s="169"/>
      <c r="IN438" s="169"/>
      <c r="IO438" s="169"/>
      <c r="IP438" s="169"/>
      <c r="IQ438" s="169"/>
      <c r="IR438" s="169"/>
      <c r="IS438" s="169"/>
      <c r="IT438" s="169"/>
      <c r="IU438" s="169"/>
      <c r="IV438" s="169"/>
      <c r="IW438" s="169"/>
      <c r="IX438" s="169"/>
      <c r="IY438" s="169"/>
      <c r="IZ438" s="169"/>
      <c r="JA438" s="169"/>
      <c r="JB438" s="169"/>
      <c r="JC438" s="169"/>
      <c r="JD438" s="169"/>
      <c r="JE438" s="169"/>
      <c r="JF438" s="169"/>
      <c r="JG438" s="169"/>
      <c r="JH438" s="169"/>
      <c r="JI438" s="169"/>
      <c r="JJ438" s="169"/>
      <c r="JK438" s="169"/>
      <c r="JL438" s="169"/>
      <c r="JM438" s="169"/>
      <c r="JN438" s="169"/>
      <c r="JO438" s="169"/>
      <c r="JP438" s="169"/>
      <c r="JQ438" s="169"/>
      <c r="JR438" s="169"/>
      <c r="JS438" s="169"/>
      <c r="JT438" s="169"/>
      <c r="JU438" s="169"/>
      <c r="JV438" s="169"/>
      <c r="JW438" s="169"/>
      <c r="JX438" s="169"/>
      <c r="JY438" s="169"/>
      <c r="JZ438" s="169"/>
      <c r="KA438" s="169"/>
      <c r="KB438" s="169"/>
      <c r="KC438" s="169"/>
      <c r="KD438" s="169"/>
      <c r="KE438" s="169"/>
      <c r="KF438" s="169"/>
      <c r="KG438" s="169"/>
      <c r="KH438" s="169"/>
      <c r="KI438" s="169"/>
      <c r="KJ438" s="169"/>
      <c r="KK438" s="169"/>
      <c r="KL438" s="169"/>
      <c r="KM438" s="169"/>
      <c r="KN438" s="169"/>
      <c r="KO438" s="169"/>
      <c r="KP438" s="169"/>
      <c r="KQ438" s="169"/>
      <c r="KR438" s="169"/>
      <c r="KS438" s="169"/>
      <c r="KT438" s="169"/>
      <c r="KU438" s="169"/>
      <c r="KV438" s="169"/>
      <c r="KW438" s="169"/>
      <c r="KX438" s="169"/>
      <c r="KY438" s="169"/>
      <c r="KZ438" s="169"/>
      <c r="LA438" s="169"/>
      <c r="LB438" s="169"/>
      <c r="LC438" s="169"/>
      <c r="LD438" s="169"/>
      <c r="LE438" s="169"/>
      <c r="LF438" s="169"/>
      <c r="LG438" s="169"/>
      <c r="LH438" s="169"/>
      <c r="LI438" s="169"/>
      <c r="LJ438" s="169"/>
      <c r="LK438" s="169"/>
      <c r="LL438" s="169"/>
      <c r="LM438" s="169"/>
      <c r="LN438" s="169"/>
      <c r="LO438" s="169"/>
      <c r="LP438" s="169"/>
      <c r="LQ438" s="169"/>
      <c r="LR438" s="169"/>
      <c r="LS438" s="169"/>
      <c r="LT438" s="169"/>
      <c r="LU438" s="169"/>
      <c r="LV438" s="169"/>
      <c r="LW438" s="169"/>
      <c r="LX438" s="169"/>
      <c r="LY438" s="169"/>
      <c r="LZ438" s="169"/>
      <c r="MA438" s="169"/>
      <c r="MB438" s="169"/>
      <c r="MC438" s="169"/>
      <c r="MD438" s="169"/>
      <c r="ME438" s="169"/>
      <c r="MF438" s="169"/>
      <c r="MG438" s="169"/>
      <c r="MH438" s="169"/>
      <c r="MI438" s="169"/>
      <c r="MJ438" s="169"/>
      <c r="MK438" s="169"/>
      <c r="ML438" s="169"/>
      <c r="MM438" s="169"/>
    </row>
    <row r="439" spans="1:351" s="170" customFormat="1" ht="15" customHeight="1" outlineLevel="1" x14ac:dyDescent="0.25">
      <c r="A439" s="161"/>
      <c r="B439" s="162"/>
      <c r="C439" s="163"/>
      <c r="D439" s="163"/>
      <c r="E439" s="164"/>
      <c r="F439" s="174" t="s">
        <v>151</v>
      </c>
      <c r="G439" s="175" t="s">
        <v>39</v>
      </c>
      <c r="H439" s="167">
        <f>C434*0.8</f>
        <v>4.4159999999999995</v>
      </c>
      <c r="I439" s="168">
        <v>1.2</v>
      </c>
      <c r="J439" s="164">
        <f t="shared" si="67"/>
        <v>5.299199999999999</v>
      </c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  <c r="CW439" s="169"/>
      <c r="CX439" s="169"/>
      <c r="CY439" s="169"/>
      <c r="CZ439" s="169"/>
      <c r="DA439" s="169"/>
      <c r="DB439" s="169"/>
      <c r="DC439" s="169"/>
      <c r="DD439" s="169"/>
      <c r="DE439" s="169"/>
      <c r="DF439" s="169"/>
      <c r="DG439" s="169"/>
      <c r="DH439" s="169"/>
      <c r="DI439" s="169"/>
      <c r="DJ439" s="169"/>
      <c r="DK439" s="169"/>
      <c r="DL439" s="169"/>
      <c r="DM439" s="169"/>
      <c r="DN439" s="169"/>
      <c r="DO439" s="169"/>
      <c r="DP439" s="169"/>
      <c r="DQ439" s="169"/>
      <c r="DR439" s="169"/>
      <c r="DS439" s="169"/>
      <c r="DT439" s="169"/>
      <c r="DU439" s="169"/>
      <c r="DV439" s="169"/>
      <c r="DW439" s="169"/>
      <c r="DX439" s="169"/>
      <c r="DY439" s="169"/>
      <c r="DZ439" s="169"/>
      <c r="EA439" s="169"/>
      <c r="EB439" s="169"/>
      <c r="EC439" s="169"/>
      <c r="ED439" s="169"/>
      <c r="EE439" s="169"/>
      <c r="EF439" s="169"/>
      <c r="EG439" s="169"/>
      <c r="EH439" s="169"/>
      <c r="EI439" s="169"/>
      <c r="EJ439" s="169"/>
      <c r="EK439" s="169"/>
      <c r="EL439" s="169"/>
      <c r="EM439" s="169"/>
      <c r="EN439" s="169"/>
      <c r="EO439" s="169"/>
      <c r="EP439" s="169"/>
      <c r="EQ439" s="169"/>
      <c r="ER439" s="169"/>
      <c r="ES439" s="169"/>
      <c r="ET439" s="169"/>
      <c r="EU439" s="169"/>
      <c r="EV439" s="169"/>
      <c r="EW439" s="169"/>
      <c r="EX439" s="169"/>
      <c r="EY439" s="169"/>
      <c r="EZ439" s="169"/>
      <c r="FA439" s="169"/>
      <c r="FB439" s="169"/>
      <c r="FC439" s="169"/>
      <c r="FD439" s="169"/>
      <c r="FE439" s="169"/>
      <c r="FF439" s="169"/>
      <c r="FG439" s="169"/>
      <c r="FH439" s="169"/>
      <c r="FI439" s="169"/>
      <c r="FJ439" s="169"/>
      <c r="FK439" s="169"/>
      <c r="FL439" s="169"/>
      <c r="FM439" s="169"/>
      <c r="FN439" s="169"/>
      <c r="FO439" s="169"/>
      <c r="FP439" s="169"/>
      <c r="FQ439" s="169"/>
      <c r="FR439" s="169"/>
      <c r="FS439" s="169"/>
      <c r="FT439" s="169"/>
      <c r="FU439" s="169"/>
      <c r="FV439" s="169"/>
      <c r="FW439" s="169"/>
      <c r="FX439" s="169"/>
      <c r="FY439" s="169"/>
      <c r="FZ439" s="169"/>
      <c r="GA439" s="169"/>
      <c r="GB439" s="169"/>
      <c r="GC439" s="169"/>
      <c r="GD439" s="169"/>
      <c r="GE439" s="169"/>
      <c r="GF439" s="169"/>
      <c r="GG439" s="169"/>
      <c r="GH439" s="169"/>
      <c r="GI439" s="169"/>
      <c r="GJ439" s="169"/>
      <c r="GK439" s="169"/>
      <c r="GL439" s="169"/>
      <c r="GM439" s="169"/>
      <c r="GN439" s="169"/>
      <c r="GO439" s="169"/>
      <c r="GP439" s="169"/>
      <c r="GQ439" s="169"/>
      <c r="GR439" s="169"/>
      <c r="GS439" s="169"/>
      <c r="GT439" s="169"/>
      <c r="GU439" s="169"/>
      <c r="GV439" s="169"/>
      <c r="GW439" s="169"/>
      <c r="GX439" s="169"/>
      <c r="GY439" s="169"/>
      <c r="GZ439" s="169"/>
      <c r="HA439" s="169"/>
      <c r="HB439" s="169"/>
      <c r="HC439" s="169"/>
      <c r="HD439" s="169"/>
      <c r="HE439" s="169"/>
      <c r="HF439" s="169"/>
      <c r="HG439" s="169"/>
      <c r="HH439" s="169"/>
      <c r="HI439" s="169"/>
      <c r="HJ439" s="169"/>
      <c r="HK439" s="169"/>
      <c r="HL439" s="169"/>
      <c r="HM439" s="169"/>
      <c r="HN439" s="169"/>
      <c r="HO439" s="169"/>
      <c r="HP439" s="169"/>
      <c r="HQ439" s="169"/>
      <c r="HR439" s="169"/>
      <c r="HS439" s="169"/>
      <c r="HT439" s="169"/>
      <c r="HU439" s="169"/>
      <c r="HV439" s="169"/>
      <c r="HW439" s="169"/>
      <c r="HX439" s="169"/>
      <c r="HY439" s="169"/>
      <c r="HZ439" s="169"/>
      <c r="IA439" s="169"/>
      <c r="IB439" s="169"/>
      <c r="IC439" s="169"/>
      <c r="ID439" s="169"/>
      <c r="IE439" s="169"/>
      <c r="IF439" s="169"/>
      <c r="IG439" s="169"/>
      <c r="IH439" s="169"/>
      <c r="II439" s="169"/>
      <c r="IJ439" s="169"/>
      <c r="IK439" s="169"/>
      <c r="IL439" s="169"/>
      <c r="IM439" s="169"/>
      <c r="IN439" s="169"/>
      <c r="IO439" s="169"/>
      <c r="IP439" s="169"/>
      <c r="IQ439" s="169"/>
      <c r="IR439" s="169"/>
      <c r="IS439" s="169"/>
      <c r="IT439" s="169"/>
      <c r="IU439" s="169"/>
      <c r="IV439" s="169"/>
      <c r="IW439" s="169"/>
      <c r="IX439" s="169"/>
      <c r="IY439" s="169"/>
      <c r="IZ439" s="169"/>
      <c r="JA439" s="169"/>
      <c r="JB439" s="169"/>
      <c r="JC439" s="169"/>
      <c r="JD439" s="169"/>
      <c r="JE439" s="169"/>
      <c r="JF439" s="169"/>
      <c r="JG439" s="169"/>
      <c r="JH439" s="169"/>
      <c r="JI439" s="169"/>
      <c r="JJ439" s="169"/>
      <c r="JK439" s="169"/>
      <c r="JL439" s="169"/>
      <c r="JM439" s="169"/>
      <c r="JN439" s="169"/>
      <c r="JO439" s="169"/>
      <c r="JP439" s="169"/>
      <c r="JQ439" s="169"/>
      <c r="JR439" s="169"/>
      <c r="JS439" s="169"/>
      <c r="JT439" s="169"/>
      <c r="JU439" s="169"/>
      <c r="JV439" s="169"/>
      <c r="JW439" s="169"/>
      <c r="JX439" s="169"/>
      <c r="JY439" s="169"/>
      <c r="JZ439" s="169"/>
      <c r="KA439" s="169"/>
      <c r="KB439" s="169"/>
      <c r="KC439" s="169"/>
      <c r="KD439" s="169"/>
      <c r="KE439" s="169"/>
      <c r="KF439" s="169"/>
      <c r="KG439" s="169"/>
      <c r="KH439" s="169"/>
      <c r="KI439" s="169"/>
      <c r="KJ439" s="169"/>
      <c r="KK439" s="169"/>
      <c r="KL439" s="169"/>
      <c r="KM439" s="169"/>
      <c r="KN439" s="169"/>
      <c r="KO439" s="169"/>
      <c r="KP439" s="169"/>
      <c r="KQ439" s="169"/>
      <c r="KR439" s="169"/>
      <c r="KS439" s="169"/>
      <c r="KT439" s="169"/>
      <c r="KU439" s="169"/>
      <c r="KV439" s="169"/>
      <c r="KW439" s="169"/>
      <c r="KX439" s="169"/>
      <c r="KY439" s="169"/>
      <c r="KZ439" s="169"/>
      <c r="LA439" s="169"/>
      <c r="LB439" s="169"/>
      <c r="LC439" s="169"/>
      <c r="LD439" s="169"/>
      <c r="LE439" s="169"/>
      <c r="LF439" s="169"/>
      <c r="LG439" s="169"/>
      <c r="LH439" s="169"/>
      <c r="LI439" s="169"/>
      <c r="LJ439" s="169"/>
      <c r="LK439" s="169"/>
      <c r="LL439" s="169"/>
      <c r="LM439" s="169"/>
      <c r="LN439" s="169"/>
      <c r="LO439" s="169"/>
      <c r="LP439" s="169"/>
      <c r="LQ439" s="169"/>
      <c r="LR439" s="169"/>
      <c r="LS439" s="169"/>
      <c r="LT439" s="169"/>
      <c r="LU439" s="169"/>
      <c r="LV439" s="169"/>
      <c r="LW439" s="169"/>
      <c r="LX439" s="169"/>
      <c r="LY439" s="169"/>
      <c r="LZ439" s="169"/>
      <c r="MA439" s="169"/>
      <c r="MB439" s="169"/>
      <c r="MC439" s="169"/>
      <c r="MD439" s="169"/>
      <c r="ME439" s="169"/>
      <c r="MF439" s="169"/>
      <c r="MG439" s="169"/>
      <c r="MH439" s="169"/>
      <c r="MI439" s="169"/>
      <c r="MJ439" s="169"/>
      <c r="MK439" s="169"/>
      <c r="ML439" s="169"/>
      <c r="MM439" s="169"/>
    </row>
    <row r="440" spans="1:351" s="170" customFormat="1" ht="15" customHeight="1" outlineLevel="1" x14ac:dyDescent="0.25">
      <c r="A440" s="161"/>
      <c r="B440" s="162"/>
      <c r="C440" s="163"/>
      <c r="D440" s="163"/>
      <c r="E440" s="164"/>
      <c r="F440" s="174" t="s">
        <v>152</v>
      </c>
      <c r="G440" s="175" t="s">
        <v>39</v>
      </c>
      <c r="H440" s="167">
        <f>C434*0.8</f>
        <v>4.4159999999999995</v>
      </c>
      <c r="I440" s="168">
        <v>1.05</v>
      </c>
      <c r="J440" s="164">
        <f t="shared" si="67"/>
        <v>4.6368</v>
      </c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  <c r="CW440" s="169"/>
      <c r="CX440" s="169"/>
      <c r="CY440" s="169"/>
      <c r="CZ440" s="169"/>
      <c r="DA440" s="169"/>
      <c r="DB440" s="169"/>
      <c r="DC440" s="169"/>
      <c r="DD440" s="169"/>
      <c r="DE440" s="169"/>
      <c r="DF440" s="169"/>
      <c r="DG440" s="169"/>
      <c r="DH440" s="169"/>
      <c r="DI440" s="169"/>
      <c r="DJ440" s="169"/>
      <c r="DK440" s="169"/>
      <c r="DL440" s="169"/>
      <c r="DM440" s="169"/>
      <c r="DN440" s="169"/>
      <c r="DO440" s="169"/>
      <c r="DP440" s="169"/>
      <c r="DQ440" s="169"/>
      <c r="DR440" s="169"/>
      <c r="DS440" s="169"/>
      <c r="DT440" s="169"/>
      <c r="DU440" s="169"/>
      <c r="DV440" s="169"/>
      <c r="DW440" s="169"/>
      <c r="DX440" s="169"/>
      <c r="DY440" s="169"/>
      <c r="DZ440" s="169"/>
      <c r="EA440" s="169"/>
      <c r="EB440" s="169"/>
      <c r="EC440" s="169"/>
      <c r="ED440" s="169"/>
      <c r="EE440" s="169"/>
      <c r="EF440" s="169"/>
      <c r="EG440" s="169"/>
      <c r="EH440" s="169"/>
      <c r="EI440" s="169"/>
      <c r="EJ440" s="169"/>
      <c r="EK440" s="169"/>
      <c r="EL440" s="169"/>
      <c r="EM440" s="169"/>
      <c r="EN440" s="169"/>
      <c r="EO440" s="169"/>
      <c r="EP440" s="169"/>
      <c r="EQ440" s="169"/>
      <c r="ER440" s="169"/>
      <c r="ES440" s="169"/>
      <c r="ET440" s="169"/>
      <c r="EU440" s="169"/>
      <c r="EV440" s="169"/>
      <c r="EW440" s="169"/>
      <c r="EX440" s="169"/>
      <c r="EY440" s="169"/>
      <c r="EZ440" s="169"/>
      <c r="FA440" s="169"/>
      <c r="FB440" s="169"/>
      <c r="FC440" s="169"/>
      <c r="FD440" s="169"/>
      <c r="FE440" s="169"/>
      <c r="FF440" s="169"/>
      <c r="FG440" s="169"/>
      <c r="FH440" s="169"/>
      <c r="FI440" s="169"/>
      <c r="FJ440" s="169"/>
      <c r="FK440" s="169"/>
      <c r="FL440" s="169"/>
      <c r="FM440" s="169"/>
      <c r="FN440" s="169"/>
      <c r="FO440" s="169"/>
      <c r="FP440" s="169"/>
      <c r="FQ440" s="169"/>
      <c r="FR440" s="169"/>
      <c r="FS440" s="169"/>
      <c r="FT440" s="169"/>
      <c r="FU440" s="169"/>
      <c r="FV440" s="169"/>
      <c r="FW440" s="169"/>
      <c r="FX440" s="169"/>
      <c r="FY440" s="169"/>
      <c r="FZ440" s="169"/>
      <c r="GA440" s="169"/>
      <c r="GB440" s="169"/>
      <c r="GC440" s="169"/>
      <c r="GD440" s="169"/>
      <c r="GE440" s="169"/>
      <c r="GF440" s="169"/>
      <c r="GG440" s="169"/>
      <c r="GH440" s="169"/>
      <c r="GI440" s="169"/>
      <c r="GJ440" s="169"/>
      <c r="GK440" s="169"/>
      <c r="GL440" s="169"/>
      <c r="GM440" s="169"/>
      <c r="GN440" s="169"/>
      <c r="GO440" s="169"/>
      <c r="GP440" s="169"/>
      <c r="GQ440" s="169"/>
      <c r="GR440" s="169"/>
      <c r="GS440" s="169"/>
      <c r="GT440" s="169"/>
      <c r="GU440" s="169"/>
      <c r="GV440" s="169"/>
      <c r="GW440" s="169"/>
      <c r="GX440" s="169"/>
      <c r="GY440" s="169"/>
      <c r="GZ440" s="169"/>
      <c r="HA440" s="169"/>
      <c r="HB440" s="169"/>
      <c r="HC440" s="169"/>
      <c r="HD440" s="169"/>
      <c r="HE440" s="169"/>
      <c r="HF440" s="169"/>
      <c r="HG440" s="169"/>
      <c r="HH440" s="169"/>
      <c r="HI440" s="169"/>
      <c r="HJ440" s="169"/>
      <c r="HK440" s="169"/>
      <c r="HL440" s="169"/>
      <c r="HM440" s="169"/>
      <c r="HN440" s="169"/>
      <c r="HO440" s="169"/>
      <c r="HP440" s="169"/>
      <c r="HQ440" s="169"/>
      <c r="HR440" s="169"/>
      <c r="HS440" s="169"/>
      <c r="HT440" s="169"/>
      <c r="HU440" s="169"/>
      <c r="HV440" s="169"/>
      <c r="HW440" s="169"/>
      <c r="HX440" s="169"/>
      <c r="HY440" s="169"/>
      <c r="HZ440" s="169"/>
      <c r="IA440" s="169"/>
      <c r="IB440" s="169"/>
      <c r="IC440" s="169"/>
      <c r="ID440" s="169"/>
      <c r="IE440" s="169"/>
      <c r="IF440" s="169"/>
      <c r="IG440" s="169"/>
      <c r="IH440" s="169"/>
      <c r="II440" s="169"/>
      <c r="IJ440" s="169"/>
      <c r="IK440" s="169"/>
      <c r="IL440" s="169"/>
      <c r="IM440" s="169"/>
      <c r="IN440" s="169"/>
      <c r="IO440" s="169"/>
      <c r="IP440" s="169"/>
      <c r="IQ440" s="169"/>
      <c r="IR440" s="169"/>
      <c r="IS440" s="169"/>
      <c r="IT440" s="169"/>
      <c r="IU440" s="169"/>
      <c r="IV440" s="169"/>
      <c r="IW440" s="169"/>
      <c r="IX440" s="169"/>
      <c r="IY440" s="169"/>
      <c r="IZ440" s="169"/>
      <c r="JA440" s="169"/>
      <c r="JB440" s="169"/>
      <c r="JC440" s="169"/>
      <c r="JD440" s="169"/>
      <c r="JE440" s="169"/>
      <c r="JF440" s="169"/>
      <c r="JG440" s="169"/>
      <c r="JH440" s="169"/>
      <c r="JI440" s="169"/>
      <c r="JJ440" s="169"/>
      <c r="JK440" s="169"/>
      <c r="JL440" s="169"/>
      <c r="JM440" s="169"/>
      <c r="JN440" s="169"/>
      <c r="JO440" s="169"/>
      <c r="JP440" s="169"/>
      <c r="JQ440" s="169"/>
      <c r="JR440" s="169"/>
      <c r="JS440" s="169"/>
      <c r="JT440" s="169"/>
      <c r="JU440" s="169"/>
      <c r="JV440" s="169"/>
      <c r="JW440" s="169"/>
      <c r="JX440" s="169"/>
      <c r="JY440" s="169"/>
      <c r="JZ440" s="169"/>
      <c r="KA440" s="169"/>
      <c r="KB440" s="169"/>
      <c r="KC440" s="169"/>
      <c r="KD440" s="169"/>
      <c r="KE440" s="169"/>
      <c r="KF440" s="169"/>
      <c r="KG440" s="169"/>
      <c r="KH440" s="169"/>
      <c r="KI440" s="169"/>
      <c r="KJ440" s="169"/>
      <c r="KK440" s="169"/>
      <c r="KL440" s="169"/>
      <c r="KM440" s="169"/>
      <c r="KN440" s="169"/>
      <c r="KO440" s="169"/>
      <c r="KP440" s="169"/>
      <c r="KQ440" s="169"/>
      <c r="KR440" s="169"/>
      <c r="KS440" s="169"/>
      <c r="KT440" s="169"/>
      <c r="KU440" s="169"/>
      <c r="KV440" s="169"/>
      <c r="KW440" s="169"/>
      <c r="KX440" s="169"/>
      <c r="KY440" s="169"/>
      <c r="KZ440" s="169"/>
      <c r="LA440" s="169"/>
      <c r="LB440" s="169"/>
      <c r="LC440" s="169"/>
      <c r="LD440" s="169"/>
      <c r="LE440" s="169"/>
      <c r="LF440" s="169"/>
      <c r="LG440" s="169"/>
      <c r="LH440" s="169"/>
      <c r="LI440" s="169"/>
      <c r="LJ440" s="169"/>
      <c r="LK440" s="169"/>
      <c r="LL440" s="169"/>
      <c r="LM440" s="169"/>
      <c r="LN440" s="169"/>
      <c r="LO440" s="169"/>
      <c r="LP440" s="169"/>
      <c r="LQ440" s="169"/>
      <c r="LR440" s="169"/>
      <c r="LS440" s="169"/>
      <c r="LT440" s="169"/>
      <c r="LU440" s="169"/>
      <c r="LV440" s="169"/>
      <c r="LW440" s="169"/>
      <c r="LX440" s="169"/>
      <c r="LY440" s="169"/>
      <c r="LZ440" s="169"/>
      <c r="MA440" s="169"/>
      <c r="MB440" s="169"/>
      <c r="MC440" s="169"/>
      <c r="MD440" s="169"/>
      <c r="ME440" s="169"/>
      <c r="MF440" s="169"/>
      <c r="MG440" s="169"/>
      <c r="MH440" s="169"/>
      <c r="MI440" s="169"/>
      <c r="MJ440" s="169"/>
      <c r="MK440" s="169"/>
      <c r="ML440" s="169"/>
      <c r="MM440" s="169"/>
    </row>
    <row r="441" spans="1:351" s="170" customFormat="1" ht="15" customHeight="1" outlineLevel="1" x14ac:dyDescent="0.25">
      <c r="A441" s="161"/>
      <c r="B441" s="162"/>
      <c r="C441" s="163"/>
      <c r="D441" s="163"/>
      <c r="E441" s="164"/>
      <c r="F441" s="174" t="s">
        <v>153</v>
      </c>
      <c r="G441" s="175" t="s">
        <v>39</v>
      </c>
      <c r="H441" s="167">
        <f>C434*0.2</f>
        <v>1.1039999999999999</v>
      </c>
      <c r="I441" s="168">
        <v>2.5499999999999998</v>
      </c>
      <c r="J441" s="164">
        <f t="shared" si="67"/>
        <v>2.8151999999999995</v>
      </c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  <c r="CB441" s="169"/>
      <c r="CC441" s="169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69"/>
      <c r="CN441" s="169"/>
      <c r="CO441" s="169"/>
      <c r="CP441" s="169"/>
      <c r="CQ441" s="169"/>
      <c r="CR441" s="169"/>
      <c r="CS441" s="169"/>
      <c r="CT441" s="169"/>
      <c r="CU441" s="169"/>
      <c r="CV441" s="169"/>
      <c r="CW441" s="169"/>
      <c r="CX441" s="169"/>
      <c r="CY441" s="169"/>
      <c r="CZ441" s="169"/>
      <c r="DA441" s="169"/>
      <c r="DB441" s="169"/>
      <c r="DC441" s="169"/>
      <c r="DD441" s="169"/>
      <c r="DE441" s="169"/>
      <c r="DF441" s="169"/>
      <c r="DG441" s="169"/>
      <c r="DH441" s="169"/>
      <c r="DI441" s="169"/>
      <c r="DJ441" s="169"/>
      <c r="DK441" s="169"/>
      <c r="DL441" s="169"/>
      <c r="DM441" s="169"/>
      <c r="DN441" s="169"/>
      <c r="DO441" s="169"/>
      <c r="DP441" s="169"/>
      <c r="DQ441" s="169"/>
      <c r="DR441" s="169"/>
      <c r="DS441" s="169"/>
      <c r="DT441" s="169"/>
      <c r="DU441" s="169"/>
      <c r="DV441" s="169"/>
      <c r="DW441" s="169"/>
      <c r="DX441" s="169"/>
      <c r="DY441" s="169"/>
      <c r="DZ441" s="169"/>
      <c r="EA441" s="169"/>
      <c r="EB441" s="169"/>
      <c r="EC441" s="169"/>
      <c r="ED441" s="169"/>
      <c r="EE441" s="169"/>
      <c r="EF441" s="169"/>
      <c r="EG441" s="169"/>
      <c r="EH441" s="169"/>
      <c r="EI441" s="169"/>
      <c r="EJ441" s="169"/>
      <c r="EK441" s="169"/>
      <c r="EL441" s="169"/>
      <c r="EM441" s="169"/>
      <c r="EN441" s="169"/>
      <c r="EO441" s="169"/>
      <c r="EP441" s="169"/>
      <c r="EQ441" s="169"/>
      <c r="ER441" s="169"/>
      <c r="ES441" s="169"/>
      <c r="ET441" s="169"/>
      <c r="EU441" s="169"/>
      <c r="EV441" s="169"/>
      <c r="EW441" s="169"/>
      <c r="EX441" s="169"/>
      <c r="EY441" s="169"/>
      <c r="EZ441" s="169"/>
      <c r="FA441" s="169"/>
      <c r="FB441" s="169"/>
      <c r="FC441" s="169"/>
      <c r="FD441" s="169"/>
      <c r="FE441" s="169"/>
      <c r="FF441" s="169"/>
      <c r="FG441" s="169"/>
      <c r="FH441" s="169"/>
      <c r="FI441" s="169"/>
      <c r="FJ441" s="169"/>
      <c r="FK441" s="169"/>
      <c r="FL441" s="169"/>
      <c r="FM441" s="169"/>
      <c r="FN441" s="169"/>
      <c r="FO441" s="169"/>
      <c r="FP441" s="169"/>
      <c r="FQ441" s="169"/>
      <c r="FR441" s="169"/>
      <c r="FS441" s="169"/>
      <c r="FT441" s="169"/>
      <c r="FU441" s="169"/>
      <c r="FV441" s="169"/>
      <c r="FW441" s="169"/>
      <c r="FX441" s="169"/>
      <c r="FY441" s="169"/>
      <c r="FZ441" s="169"/>
      <c r="GA441" s="169"/>
      <c r="GB441" s="169"/>
      <c r="GC441" s="169"/>
      <c r="GD441" s="169"/>
      <c r="GE441" s="169"/>
      <c r="GF441" s="169"/>
      <c r="GG441" s="169"/>
      <c r="GH441" s="169"/>
      <c r="GI441" s="169"/>
      <c r="GJ441" s="169"/>
      <c r="GK441" s="169"/>
      <c r="GL441" s="169"/>
      <c r="GM441" s="169"/>
      <c r="GN441" s="169"/>
      <c r="GO441" s="169"/>
      <c r="GP441" s="169"/>
      <c r="GQ441" s="169"/>
      <c r="GR441" s="169"/>
      <c r="GS441" s="169"/>
      <c r="GT441" s="169"/>
      <c r="GU441" s="169"/>
      <c r="GV441" s="169"/>
      <c r="GW441" s="169"/>
      <c r="GX441" s="169"/>
      <c r="GY441" s="169"/>
      <c r="GZ441" s="169"/>
      <c r="HA441" s="169"/>
      <c r="HB441" s="169"/>
      <c r="HC441" s="169"/>
      <c r="HD441" s="169"/>
      <c r="HE441" s="169"/>
      <c r="HF441" s="169"/>
      <c r="HG441" s="169"/>
      <c r="HH441" s="169"/>
      <c r="HI441" s="169"/>
      <c r="HJ441" s="169"/>
      <c r="HK441" s="169"/>
      <c r="HL441" s="169"/>
      <c r="HM441" s="169"/>
      <c r="HN441" s="169"/>
      <c r="HO441" s="169"/>
      <c r="HP441" s="169"/>
      <c r="HQ441" s="169"/>
      <c r="HR441" s="169"/>
      <c r="HS441" s="169"/>
      <c r="HT441" s="169"/>
      <c r="HU441" s="169"/>
      <c r="HV441" s="169"/>
      <c r="HW441" s="169"/>
      <c r="HX441" s="169"/>
      <c r="HY441" s="169"/>
      <c r="HZ441" s="169"/>
      <c r="IA441" s="169"/>
      <c r="IB441" s="169"/>
      <c r="IC441" s="169"/>
      <c r="ID441" s="169"/>
      <c r="IE441" s="169"/>
      <c r="IF441" s="169"/>
      <c r="IG441" s="169"/>
      <c r="IH441" s="169"/>
      <c r="II441" s="169"/>
      <c r="IJ441" s="169"/>
      <c r="IK441" s="169"/>
      <c r="IL441" s="169"/>
      <c r="IM441" s="169"/>
      <c r="IN441" s="169"/>
      <c r="IO441" s="169"/>
      <c r="IP441" s="169"/>
      <c r="IQ441" s="169"/>
      <c r="IR441" s="169"/>
      <c r="IS441" s="169"/>
      <c r="IT441" s="169"/>
      <c r="IU441" s="169"/>
      <c r="IV441" s="169"/>
      <c r="IW441" s="169"/>
      <c r="IX441" s="169"/>
      <c r="IY441" s="169"/>
      <c r="IZ441" s="169"/>
      <c r="JA441" s="169"/>
      <c r="JB441" s="169"/>
      <c r="JC441" s="169"/>
      <c r="JD441" s="169"/>
      <c r="JE441" s="169"/>
      <c r="JF441" s="169"/>
      <c r="JG441" s="169"/>
      <c r="JH441" s="169"/>
      <c r="JI441" s="169"/>
      <c r="JJ441" s="169"/>
      <c r="JK441" s="169"/>
      <c r="JL441" s="169"/>
      <c r="JM441" s="169"/>
      <c r="JN441" s="169"/>
      <c r="JO441" s="169"/>
      <c r="JP441" s="169"/>
      <c r="JQ441" s="169"/>
      <c r="JR441" s="169"/>
      <c r="JS441" s="169"/>
      <c r="JT441" s="169"/>
      <c r="JU441" s="169"/>
      <c r="JV441" s="169"/>
      <c r="JW441" s="169"/>
      <c r="JX441" s="169"/>
      <c r="JY441" s="169"/>
      <c r="JZ441" s="169"/>
      <c r="KA441" s="169"/>
      <c r="KB441" s="169"/>
      <c r="KC441" s="169"/>
      <c r="KD441" s="169"/>
      <c r="KE441" s="169"/>
      <c r="KF441" s="169"/>
      <c r="KG441" s="169"/>
      <c r="KH441" s="169"/>
      <c r="KI441" s="169"/>
      <c r="KJ441" s="169"/>
      <c r="KK441" s="169"/>
      <c r="KL441" s="169"/>
      <c r="KM441" s="169"/>
      <c r="KN441" s="169"/>
      <c r="KO441" s="169"/>
      <c r="KP441" s="169"/>
      <c r="KQ441" s="169"/>
      <c r="KR441" s="169"/>
      <c r="KS441" s="169"/>
      <c r="KT441" s="169"/>
      <c r="KU441" s="169"/>
      <c r="KV441" s="169"/>
      <c r="KW441" s="169"/>
      <c r="KX441" s="169"/>
      <c r="KY441" s="169"/>
      <c r="KZ441" s="169"/>
      <c r="LA441" s="169"/>
      <c r="LB441" s="169"/>
      <c r="LC441" s="169"/>
      <c r="LD441" s="169"/>
      <c r="LE441" s="169"/>
      <c r="LF441" s="169"/>
      <c r="LG441" s="169"/>
      <c r="LH441" s="169"/>
      <c r="LI441" s="169"/>
      <c r="LJ441" s="169"/>
      <c r="LK441" s="169"/>
      <c r="LL441" s="169"/>
      <c r="LM441" s="169"/>
      <c r="LN441" s="169"/>
      <c r="LO441" s="169"/>
      <c r="LP441" s="169"/>
      <c r="LQ441" s="169"/>
      <c r="LR441" s="169"/>
      <c r="LS441" s="169"/>
      <c r="LT441" s="169"/>
      <c r="LU441" s="169"/>
      <c r="LV441" s="169"/>
      <c r="LW441" s="169"/>
      <c r="LX441" s="169"/>
      <c r="LY441" s="169"/>
      <c r="LZ441" s="169"/>
      <c r="MA441" s="169"/>
      <c r="MB441" s="169"/>
      <c r="MC441" s="169"/>
      <c r="MD441" s="169"/>
      <c r="ME441" s="169"/>
      <c r="MF441" s="169"/>
      <c r="MG441" s="169"/>
      <c r="MH441" s="169"/>
      <c r="MI441" s="169"/>
      <c r="MJ441" s="169"/>
      <c r="MK441" s="169"/>
      <c r="ML441" s="169"/>
      <c r="MM441" s="169"/>
    </row>
    <row r="442" spans="1:351" s="170" customFormat="1" ht="15" customHeight="1" outlineLevel="1" x14ac:dyDescent="0.25">
      <c r="A442" s="161"/>
      <c r="B442" s="162"/>
      <c r="C442" s="163"/>
      <c r="D442" s="163"/>
      <c r="E442" s="164"/>
      <c r="F442" s="174" t="s">
        <v>154</v>
      </c>
      <c r="G442" s="175" t="s">
        <v>39</v>
      </c>
      <c r="H442" s="167">
        <f>C434*0.8</f>
        <v>4.4159999999999995</v>
      </c>
      <c r="I442" s="168">
        <v>3</v>
      </c>
      <c r="J442" s="164">
        <f t="shared" si="67"/>
        <v>13.247999999999998</v>
      </c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  <c r="CB442" s="169"/>
      <c r="CC442" s="169"/>
      <c r="CD442" s="169"/>
      <c r="CE442" s="169"/>
      <c r="CF442" s="169"/>
      <c r="CG442" s="169"/>
      <c r="CH442" s="169"/>
      <c r="CI442" s="169"/>
      <c r="CJ442" s="169"/>
      <c r="CK442" s="169"/>
      <c r="CL442" s="169"/>
      <c r="CM442" s="169"/>
      <c r="CN442" s="169"/>
      <c r="CO442" s="169"/>
      <c r="CP442" s="169"/>
      <c r="CQ442" s="169"/>
      <c r="CR442" s="169"/>
      <c r="CS442" s="169"/>
      <c r="CT442" s="169"/>
      <c r="CU442" s="169"/>
      <c r="CV442" s="169"/>
      <c r="CW442" s="169"/>
      <c r="CX442" s="169"/>
      <c r="CY442" s="169"/>
      <c r="CZ442" s="169"/>
      <c r="DA442" s="169"/>
      <c r="DB442" s="169"/>
      <c r="DC442" s="169"/>
      <c r="DD442" s="169"/>
      <c r="DE442" s="169"/>
      <c r="DF442" s="169"/>
      <c r="DG442" s="169"/>
      <c r="DH442" s="169"/>
      <c r="DI442" s="169"/>
      <c r="DJ442" s="169"/>
      <c r="DK442" s="169"/>
      <c r="DL442" s="169"/>
      <c r="DM442" s="169"/>
      <c r="DN442" s="169"/>
      <c r="DO442" s="169"/>
      <c r="DP442" s="169"/>
      <c r="DQ442" s="169"/>
      <c r="DR442" s="169"/>
      <c r="DS442" s="169"/>
      <c r="DT442" s="169"/>
      <c r="DU442" s="169"/>
      <c r="DV442" s="169"/>
      <c r="DW442" s="169"/>
      <c r="DX442" s="169"/>
      <c r="DY442" s="169"/>
      <c r="DZ442" s="169"/>
      <c r="EA442" s="169"/>
      <c r="EB442" s="169"/>
      <c r="EC442" s="169"/>
      <c r="ED442" s="169"/>
      <c r="EE442" s="169"/>
      <c r="EF442" s="169"/>
      <c r="EG442" s="169"/>
      <c r="EH442" s="169"/>
      <c r="EI442" s="169"/>
      <c r="EJ442" s="169"/>
      <c r="EK442" s="169"/>
      <c r="EL442" s="169"/>
      <c r="EM442" s="169"/>
      <c r="EN442" s="169"/>
      <c r="EO442" s="169"/>
      <c r="EP442" s="169"/>
      <c r="EQ442" s="169"/>
      <c r="ER442" s="169"/>
      <c r="ES442" s="169"/>
      <c r="ET442" s="169"/>
      <c r="EU442" s="169"/>
      <c r="EV442" s="169"/>
      <c r="EW442" s="169"/>
      <c r="EX442" s="169"/>
      <c r="EY442" s="169"/>
      <c r="EZ442" s="169"/>
      <c r="FA442" s="169"/>
      <c r="FB442" s="169"/>
      <c r="FC442" s="169"/>
      <c r="FD442" s="169"/>
      <c r="FE442" s="169"/>
      <c r="FF442" s="169"/>
      <c r="FG442" s="169"/>
      <c r="FH442" s="169"/>
      <c r="FI442" s="169"/>
      <c r="FJ442" s="169"/>
      <c r="FK442" s="169"/>
      <c r="FL442" s="169"/>
      <c r="FM442" s="169"/>
      <c r="FN442" s="169"/>
      <c r="FO442" s="169"/>
      <c r="FP442" s="169"/>
      <c r="FQ442" s="169"/>
      <c r="FR442" s="169"/>
      <c r="FS442" s="169"/>
      <c r="FT442" s="169"/>
      <c r="FU442" s="169"/>
      <c r="FV442" s="169"/>
      <c r="FW442" s="169"/>
      <c r="FX442" s="169"/>
      <c r="FY442" s="169"/>
      <c r="FZ442" s="169"/>
      <c r="GA442" s="169"/>
      <c r="GB442" s="169"/>
      <c r="GC442" s="169"/>
      <c r="GD442" s="169"/>
      <c r="GE442" s="169"/>
      <c r="GF442" s="169"/>
      <c r="GG442" s="169"/>
      <c r="GH442" s="169"/>
      <c r="GI442" s="169"/>
      <c r="GJ442" s="169"/>
      <c r="GK442" s="169"/>
      <c r="GL442" s="169"/>
      <c r="GM442" s="169"/>
      <c r="GN442" s="169"/>
      <c r="GO442" s="169"/>
      <c r="GP442" s="169"/>
      <c r="GQ442" s="169"/>
      <c r="GR442" s="169"/>
      <c r="GS442" s="169"/>
      <c r="GT442" s="169"/>
      <c r="GU442" s="169"/>
      <c r="GV442" s="169"/>
      <c r="GW442" s="169"/>
      <c r="GX442" s="169"/>
      <c r="GY442" s="169"/>
      <c r="GZ442" s="169"/>
      <c r="HA442" s="169"/>
      <c r="HB442" s="169"/>
      <c r="HC442" s="169"/>
      <c r="HD442" s="169"/>
      <c r="HE442" s="169"/>
      <c r="HF442" s="169"/>
      <c r="HG442" s="169"/>
      <c r="HH442" s="169"/>
      <c r="HI442" s="169"/>
      <c r="HJ442" s="169"/>
      <c r="HK442" s="169"/>
      <c r="HL442" s="169"/>
      <c r="HM442" s="169"/>
      <c r="HN442" s="169"/>
      <c r="HO442" s="169"/>
      <c r="HP442" s="169"/>
      <c r="HQ442" s="169"/>
      <c r="HR442" s="169"/>
      <c r="HS442" s="169"/>
      <c r="HT442" s="169"/>
      <c r="HU442" s="169"/>
      <c r="HV442" s="169"/>
      <c r="HW442" s="169"/>
      <c r="HX442" s="169"/>
      <c r="HY442" s="169"/>
      <c r="HZ442" s="169"/>
      <c r="IA442" s="169"/>
      <c r="IB442" s="169"/>
      <c r="IC442" s="169"/>
      <c r="ID442" s="169"/>
      <c r="IE442" s="169"/>
      <c r="IF442" s="169"/>
      <c r="IG442" s="169"/>
      <c r="IH442" s="169"/>
      <c r="II442" s="169"/>
      <c r="IJ442" s="169"/>
      <c r="IK442" s="169"/>
      <c r="IL442" s="169"/>
      <c r="IM442" s="169"/>
      <c r="IN442" s="169"/>
      <c r="IO442" s="169"/>
      <c r="IP442" s="169"/>
      <c r="IQ442" s="169"/>
      <c r="IR442" s="169"/>
      <c r="IS442" s="169"/>
      <c r="IT442" s="169"/>
      <c r="IU442" s="169"/>
      <c r="IV442" s="169"/>
      <c r="IW442" s="169"/>
      <c r="IX442" s="169"/>
      <c r="IY442" s="169"/>
      <c r="IZ442" s="169"/>
      <c r="JA442" s="169"/>
      <c r="JB442" s="169"/>
      <c r="JC442" s="169"/>
      <c r="JD442" s="169"/>
      <c r="JE442" s="169"/>
      <c r="JF442" s="169"/>
      <c r="JG442" s="169"/>
      <c r="JH442" s="169"/>
      <c r="JI442" s="169"/>
      <c r="JJ442" s="169"/>
      <c r="JK442" s="169"/>
      <c r="JL442" s="169"/>
      <c r="JM442" s="169"/>
      <c r="JN442" s="169"/>
      <c r="JO442" s="169"/>
      <c r="JP442" s="169"/>
      <c r="JQ442" s="169"/>
      <c r="JR442" s="169"/>
      <c r="JS442" s="169"/>
      <c r="JT442" s="169"/>
      <c r="JU442" s="169"/>
      <c r="JV442" s="169"/>
      <c r="JW442" s="169"/>
      <c r="JX442" s="169"/>
      <c r="JY442" s="169"/>
      <c r="JZ442" s="169"/>
      <c r="KA442" s="169"/>
      <c r="KB442" s="169"/>
      <c r="KC442" s="169"/>
      <c r="KD442" s="169"/>
      <c r="KE442" s="169"/>
      <c r="KF442" s="169"/>
      <c r="KG442" s="169"/>
      <c r="KH442" s="169"/>
      <c r="KI442" s="169"/>
      <c r="KJ442" s="169"/>
      <c r="KK442" s="169"/>
      <c r="KL442" s="169"/>
      <c r="KM442" s="169"/>
      <c r="KN442" s="169"/>
      <c r="KO442" s="169"/>
      <c r="KP442" s="169"/>
      <c r="KQ442" s="169"/>
      <c r="KR442" s="169"/>
      <c r="KS442" s="169"/>
      <c r="KT442" s="169"/>
      <c r="KU442" s="169"/>
      <c r="KV442" s="169"/>
      <c r="KW442" s="169"/>
      <c r="KX442" s="169"/>
      <c r="KY442" s="169"/>
      <c r="KZ442" s="169"/>
      <c r="LA442" s="169"/>
      <c r="LB442" s="169"/>
      <c r="LC442" s="169"/>
      <c r="LD442" s="169"/>
      <c r="LE442" s="169"/>
      <c r="LF442" s="169"/>
      <c r="LG442" s="169"/>
      <c r="LH442" s="169"/>
      <c r="LI442" s="169"/>
      <c r="LJ442" s="169"/>
      <c r="LK442" s="169"/>
      <c r="LL442" s="169"/>
      <c r="LM442" s="169"/>
      <c r="LN442" s="169"/>
      <c r="LO442" s="169"/>
      <c r="LP442" s="169"/>
      <c r="LQ442" s="169"/>
      <c r="LR442" s="169"/>
      <c r="LS442" s="169"/>
      <c r="LT442" s="169"/>
      <c r="LU442" s="169"/>
      <c r="LV442" s="169"/>
      <c r="LW442" s="169"/>
      <c r="LX442" s="169"/>
      <c r="LY442" s="169"/>
      <c r="LZ442" s="169"/>
      <c r="MA442" s="169"/>
      <c r="MB442" s="169"/>
      <c r="MC442" s="169"/>
      <c r="MD442" s="169"/>
      <c r="ME442" s="169"/>
      <c r="MF442" s="169"/>
      <c r="MG442" s="169"/>
      <c r="MH442" s="169"/>
      <c r="MI442" s="169"/>
      <c r="MJ442" s="169"/>
      <c r="MK442" s="169"/>
      <c r="ML442" s="169"/>
      <c r="MM442" s="169"/>
    </row>
    <row r="443" spans="1:351" s="170" customFormat="1" ht="15" customHeight="1" outlineLevel="1" x14ac:dyDescent="0.25">
      <c r="A443" s="161"/>
      <c r="B443" s="162"/>
      <c r="C443" s="163"/>
      <c r="D443" s="163"/>
      <c r="E443" s="164"/>
      <c r="F443" s="174" t="s">
        <v>155</v>
      </c>
      <c r="G443" s="175" t="s">
        <v>39</v>
      </c>
      <c r="H443" s="167">
        <f>C434*7</f>
        <v>38.64</v>
      </c>
      <c r="I443" s="168">
        <v>0.12</v>
      </c>
      <c r="J443" s="164">
        <f t="shared" si="67"/>
        <v>4.6368</v>
      </c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  <c r="CB443" s="169"/>
      <c r="CC443" s="169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69"/>
      <c r="CN443" s="169"/>
      <c r="CO443" s="169"/>
      <c r="CP443" s="169"/>
      <c r="CQ443" s="169"/>
      <c r="CR443" s="169"/>
      <c r="CS443" s="169"/>
      <c r="CT443" s="169"/>
      <c r="CU443" s="169"/>
      <c r="CV443" s="169"/>
      <c r="CW443" s="169"/>
      <c r="CX443" s="169"/>
      <c r="CY443" s="169"/>
      <c r="CZ443" s="169"/>
      <c r="DA443" s="169"/>
      <c r="DB443" s="169"/>
      <c r="DC443" s="169"/>
      <c r="DD443" s="169"/>
      <c r="DE443" s="169"/>
      <c r="DF443" s="169"/>
      <c r="DG443" s="169"/>
      <c r="DH443" s="169"/>
      <c r="DI443" s="169"/>
      <c r="DJ443" s="169"/>
      <c r="DK443" s="169"/>
      <c r="DL443" s="169"/>
      <c r="DM443" s="169"/>
      <c r="DN443" s="169"/>
      <c r="DO443" s="169"/>
      <c r="DP443" s="169"/>
      <c r="DQ443" s="169"/>
      <c r="DR443" s="169"/>
      <c r="DS443" s="169"/>
      <c r="DT443" s="169"/>
      <c r="DU443" s="169"/>
      <c r="DV443" s="169"/>
      <c r="DW443" s="169"/>
      <c r="DX443" s="169"/>
      <c r="DY443" s="169"/>
      <c r="DZ443" s="169"/>
      <c r="EA443" s="169"/>
      <c r="EB443" s="169"/>
      <c r="EC443" s="169"/>
      <c r="ED443" s="169"/>
      <c r="EE443" s="169"/>
      <c r="EF443" s="169"/>
      <c r="EG443" s="169"/>
      <c r="EH443" s="169"/>
      <c r="EI443" s="169"/>
      <c r="EJ443" s="169"/>
      <c r="EK443" s="169"/>
      <c r="EL443" s="169"/>
      <c r="EM443" s="169"/>
      <c r="EN443" s="169"/>
      <c r="EO443" s="169"/>
      <c r="EP443" s="169"/>
      <c r="EQ443" s="169"/>
      <c r="ER443" s="169"/>
      <c r="ES443" s="169"/>
      <c r="ET443" s="169"/>
      <c r="EU443" s="169"/>
      <c r="EV443" s="169"/>
      <c r="EW443" s="169"/>
      <c r="EX443" s="169"/>
      <c r="EY443" s="169"/>
      <c r="EZ443" s="169"/>
      <c r="FA443" s="169"/>
      <c r="FB443" s="169"/>
      <c r="FC443" s="169"/>
      <c r="FD443" s="169"/>
      <c r="FE443" s="169"/>
      <c r="FF443" s="169"/>
      <c r="FG443" s="169"/>
      <c r="FH443" s="169"/>
      <c r="FI443" s="169"/>
      <c r="FJ443" s="169"/>
      <c r="FK443" s="169"/>
      <c r="FL443" s="169"/>
      <c r="FM443" s="169"/>
      <c r="FN443" s="169"/>
      <c r="FO443" s="169"/>
      <c r="FP443" s="169"/>
      <c r="FQ443" s="169"/>
      <c r="FR443" s="169"/>
      <c r="FS443" s="169"/>
      <c r="FT443" s="169"/>
      <c r="FU443" s="169"/>
      <c r="FV443" s="169"/>
      <c r="FW443" s="169"/>
      <c r="FX443" s="169"/>
      <c r="FY443" s="169"/>
      <c r="FZ443" s="169"/>
      <c r="GA443" s="169"/>
      <c r="GB443" s="169"/>
      <c r="GC443" s="169"/>
      <c r="GD443" s="169"/>
      <c r="GE443" s="169"/>
      <c r="GF443" s="169"/>
      <c r="GG443" s="169"/>
      <c r="GH443" s="169"/>
      <c r="GI443" s="169"/>
      <c r="GJ443" s="169"/>
      <c r="GK443" s="169"/>
      <c r="GL443" s="169"/>
      <c r="GM443" s="169"/>
      <c r="GN443" s="169"/>
      <c r="GO443" s="169"/>
      <c r="GP443" s="169"/>
      <c r="GQ443" s="169"/>
      <c r="GR443" s="169"/>
      <c r="GS443" s="169"/>
      <c r="GT443" s="169"/>
      <c r="GU443" s="169"/>
      <c r="GV443" s="169"/>
      <c r="GW443" s="169"/>
      <c r="GX443" s="169"/>
      <c r="GY443" s="169"/>
      <c r="GZ443" s="169"/>
      <c r="HA443" s="169"/>
      <c r="HB443" s="169"/>
      <c r="HC443" s="169"/>
      <c r="HD443" s="169"/>
      <c r="HE443" s="169"/>
      <c r="HF443" s="169"/>
      <c r="HG443" s="169"/>
      <c r="HH443" s="169"/>
      <c r="HI443" s="169"/>
      <c r="HJ443" s="169"/>
      <c r="HK443" s="169"/>
      <c r="HL443" s="169"/>
      <c r="HM443" s="169"/>
      <c r="HN443" s="169"/>
      <c r="HO443" s="169"/>
      <c r="HP443" s="169"/>
      <c r="HQ443" s="169"/>
      <c r="HR443" s="169"/>
      <c r="HS443" s="169"/>
      <c r="HT443" s="169"/>
      <c r="HU443" s="169"/>
      <c r="HV443" s="169"/>
      <c r="HW443" s="169"/>
      <c r="HX443" s="169"/>
      <c r="HY443" s="169"/>
      <c r="HZ443" s="169"/>
      <c r="IA443" s="169"/>
      <c r="IB443" s="169"/>
      <c r="IC443" s="169"/>
      <c r="ID443" s="169"/>
      <c r="IE443" s="169"/>
      <c r="IF443" s="169"/>
      <c r="IG443" s="169"/>
      <c r="IH443" s="169"/>
      <c r="II443" s="169"/>
      <c r="IJ443" s="169"/>
      <c r="IK443" s="169"/>
      <c r="IL443" s="169"/>
      <c r="IM443" s="169"/>
      <c r="IN443" s="169"/>
      <c r="IO443" s="169"/>
      <c r="IP443" s="169"/>
      <c r="IQ443" s="169"/>
      <c r="IR443" s="169"/>
      <c r="IS443" s="169"/>
      <c r="IT443" s="169"/>
      <c r="IU443" s="169"/>
      <c r="IV443" s="169"/>
      <c r="IW443" s="169"/>
      <c r="IX443" s="169"/>
      <c r="IY443" s="169"/>
      <c r="IZ443" s="169"/>
      <c r="JA443" s="169"/>
      <c r="JB443" s="169"/>
      <c r="JC443" s="169"/>
      <c r="JD443" s="169"/>
      <c r="JE443" s="169"/>
      <c r="JF443" s="169"/>
      <c r="JG443" s="169"/>
      <c r="JH443" s="169"/>
      <c r="JI443" s="169"/>
      <c r="JJ443" s="169"/>
      <c r="JK443" s="169"/>
      <c r="JL443" s="169"/>
      <c r="JM443" s="169"/>
      <c r="JN443" s="169"/>
      <c r="JO443" s="169"/>
      <c r="JP443" s="169"/>
      <c r="JQ443" s="169"/>
      <c r="JR443" s="169"/>
      <c r="JS443" s="169"/>
      <c r="JT443" s="169"/>
      <c r="JU443" s="169"/>
      <c r="JV443" s="169"/>
      <c r="JW443" s="169"/>
      <c r="JX443" s="169"/>
      <c r="JY443" s="169"/>
      <c r="JZ443" s="169"/>
      <c r="KA443" s="169"/>
      <c r="KB443" s="169"/>
      <c r="KC443" s="169"/>
      <c r="KD443" s="169"/>
      <c r="KE443" s="169"/>
      <c r="KF443" s="169"/>
      <c r="KG443" s="169"/>
      <c r="KH443" s="169"/>
      <c r="KI443" s="169"/>
      <c r="KJ443" s="169"/>
      <c r="KK443" s="169"/>
      <c r="KL443" s="169"/>
      <c r="KM443" s="169"/>
      <c r="KN443" s="169"/>
      <c r="KO443" s="169"/>
      <c r="KP443" s="169"/>
      <c r="KQ443" s="169"/>
      <c r="KR443" s="169"/>
      <c r="KS443" s="169"/>
      <c r="KT443" s="169"/>
      <c r="KU443" s="169"/>
      <c r="KV443" s="169"/>
      <c r="KW443" s="169"/>
      <c r="KX443" s="169"/>
      <c r="KY443" s="169"/>
      <c r="KZ443" s="169"/>
      <c r="LA443" s="169"/>
      <c r="LB443" s="169"/>
      <c r="LC443" s="169"/>
      <c r="LD443" s="169"/>
      <c r="LE443" s="169"/>
      <c r="LF443" s="169"/>
      <c r="LG443" s="169"/>
      <c r="LH443" s="169"/>
      <c r="LI443" s="169"/>
      <c r="LJ443" s="169"/>
      <c r="LK443" s="169"/>
      <c r="LL443" s="169"/>
      <c r="LM443" s="169"/>
      <c r="LN443" s="169"/>
      <c r="LO443" s="169"/>
      <c r="LP443" s="169"/>
      <c r="LQ443" s="169"/>
      <c r="LR443" s="169"/>
      <c r="LS443" s="169"/>
      <c r="LT443" s="169"/>
      <c r="LU443" s="169"/>
      <c r="LV443" s="169"/>
      <c r="LW443" s="169"/>
      <c r="LX443" s="169"/>
      <c r="LY443" s="169"/>
      <c r="LZ443" s="169"/>
      <c r="MA443" s="169"/>
      <c r="MB443" s="169"/>
      <c r="MC443" s="169"/>
      <c r="MD443" s="169"/>
      <c r="ME443" s="169"/>
      <c r="MF443" s="169"/>
      <c r="MG443" s="169"/>
      <c r="MH443" s="169"/>
      <c r="MI443" s="169"/>
      <c r="MJ443" s="169"/>
      <c r="MK443" s="169"/>
      <c r="ML443" s="169"/>
      <c r="MM443" s="169"/>
    </row>
    <row r="444" spans="1:351" s="170" customFormat="1" ht="15" customHeight="1" outlineLevel="1" x14ac:dyDescent="0.25">
      <c r="A444" s="161"/>
      <c r="B444" s="162"/>
      <c r="C444" s="163"/>
      <c r="D444" s="163"/>
      <c r="E444" s="164"/>
      <c r="F444" s="174" t="s">
        <v>156</v>
      </c>
      <c r="G444" s="175" t="s">
        <v>39</v>
      </c>
      <c r="H444" s="167">
        <f>C434*0.8</f>
        <v>4.4159999999999995</v>
      </c>
      <c r="I444" s="168">
        <v>1.77</v>
      </c>
      <c r="J444" s="164">
        <f t="shared" si="67"/>
        <v>7.8163199999999993</v>
      </c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  <c r="CB444" s="169"/>
      <c r="CC444" s="169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69"/>
      <c r="CN444" s="169"/>
      <c r="CO444" s="169"/>
      <c r="CP444" s="169"/>
      <c r="CQ444" s="169"/>
      <c r="CR444" s="169"/>
      <c r="CS444" s="169"/>
      <c r="CT444" s="169"/>
      <c r="CU444" s="169"/>
      <c r="CV444" s="169"/>
      <c r="CW444" s="169"/>
      <c r="CX444" s="169"/>
      <c r="CY444" s="169"/>
      <c r="CZ444" s="169"/>
      <c r="DA444" s="169"/>
      <c r="DB444" s="169"/>
      <c r="DC444" s="169"/>
      <c r="DD444" s="169"/>
      <c r="DE444" s="169"/>
      <c r="DF444" s="169"/>
      <c r="DG444" s="169"/>
      <c r="DH444" s="169"/>
      <c r="DI444" s="169"/>
      <c r="DJ444" s="169"/>
      <c r="DK444" s="169"/>
      <c r="DL444" s="169"/>
      <c r="DM444" s="169"/>
      <c r="DN444" s="169"/>
      <c r="DO444" s="169"/>
      <c r="DP444" s="169"/>
      <c r="DQ444" s="169"/>
      <c r="DR444" s="169"/>
      <c r="DS444" s="169"/>
      <c r="DT444" s="169"/>
      <c r="DU444" s="169"/>
      <c r="DV444" s="169"/>
      <c r="DW444" s="169"/>
      <c r="DX444" s="169"/>
      <c r="DY444" s="169"/>
      <c r="DZ444" s="169"/>
      <c r="EA444" s="169"/>
      <c r="EB444" s="169"/>
      <c r="EC444" s="169"/>
      <c r="ED444" s="169"/>
      <c r="EE444" s="169"/>
      <c r="EF444" s="169"/>
      <c r="EG444" s="169"/>
      <c r="EH444" s="169"/>
      <c r="EI444" s="169"/>
      <c r="EJ444" s="169"/>
      <c r="EK444" s="169"/>
      <c r="EL444" s="169"/>
      <c r="EM444" s="169"/>
      <c r="EN444" s="169"/>
      <c r="EO444" s="169"/>
      <c r="EP444" s="169"/>
      <c r="EQ444" s="169"/>
      <c r="ER444" s="169"/>
      <c r="ES444" s="169"/>
      <c r="ET444" s="169"/>
      <c r="EU444" s="169"/>
      <c r="EV444" s="169"/>
      <c r="EW444" s="169"/>
      <c r="EX444" s="169"/>
      <c r="EY444" s="169"/>
      <c r="EZ444" s="169"/>
      <c r="FA444" s="169"/>
      <c r="FB444" s="169"/>
      <c r="FC444" s="169"/>
      <c r="FD444" s="169"/>
      <c r="FE444" s="169"/>
      <c r="FF444" s="169"/>
      <c r="FG444" s="169"/>
      <c r="FH444" s="169"/>
      <c r="FI444" s="169"/>
      <c r="FJ444" s="169"/>
      <c r="FK444" s="169"/>
      <c r="FL444" s="169"/>
      <c r="FM444" s="169"/>
      <c r="FN444" s="169"/>
      <c r="FO444" s="169"/>
      <c r="FP444" s="169"/>
      <c r="FQ444" s="169"/>
      <c r="FR444" s="169"/>
      <c r="FS444" s="169"/>
      <c r="FT444" s="169"/>
      <c r="FU444" s="169"/>
      <c r="FV444" s="169"/>
      <c r="FW444" s="169"/>
      <c r="FX444" s="169"/>
      <c r="FY444" s="169"/>
      <c r="FZ444" s="169"/>
      <c r="GA444" s="169"/>
      <c r="GB444" s="169"/>
      <c r="GC444" s="169"/>
      <c r="GD444" s="169"/>
      <c r="GE444" s="169"/>
      <c r="GF444" s="169"/>
      <c r="GG444" s="169"/>
      <c r="GH444" s="169"/>
      <c r="GI444" s="169"/>
      <c r="GJ444" s="169"/>
      <c r="GK444" s="169"/>
      <c r="GL444" s="169"/>
      <c r="GM444" s="169"/>
      <c r="GN444" s="169"/>
      <c r="GO444" s="169"/>
      <c r="GP444" s="169"/>
      <c r="GQ444" s="169"/>
      <c r="GR444" s="169"/>
      <c r="GS444" s="169"/>
      <c r="GT444" s="169"/>
      <c r="GU444" s="169"/>
      <c r="GV444" s="169"/>
      <c r="GW444" s="169"/>
      <c r="GX444" s="169"/>
      <c r="GY444" s="169"/>
      <c r="GZ444" s="169"/>
      <c r="HA444" s="169"/>
      <c r="HB444" s="169"/>
      <c r="HC444" s="169"/>
      <c r="HD444" s="169"/>
      <c r="HE444" s="169"/>
      <c r="HF444" s="169"/>
      <c r="HG444" s="169"/>
      <c r="HH444" s="169"/>
      <c r="HI444" s="169"/>
      <c r="HJ444" s="169"/>
      <c r="HK444" s="169"/>
      <c r="HL444" s="169"/>
      <c r="HM444" s="169"/>
      <c r="HN444" s="169"/>
      <c r="HO444" s="169"/>
      <c r="HP444" s="169"/>
      <c r="HQ444" s="169"/>
      <c r="HR444" s="169"/>
      <c r="HS444" s="169"/>
      <c r="HT444" s="169"/>
      <c r="HU444" s="169"/>
      <c r="HV444" s="169"/>
      <c r="HW444" s="169"/>
      <c r="HX444" s="169"/>
      <c r="HY444" s="169"/>
      <c r="HZ444" s="169"/>
      <c r="IA444" s="169"/>
      <c r="IB444" s="169"/>
      <c r="IC444" s="169"/>
      <c r="ID444" s="169"/>
      <c r="IE444" s="169"/>
      <c r="IF444" s="169"/>
      <c r="IG444" s="169"/>
      <c r="IH444" s="169"/>
      <c r="II444" s="169"/>
      <c r="IJ444" s="169"/>
      <c r="IK444" s="169"/>
      <c r="IL444" s="169"/>
      <c r="IM444" s="169"/>
      <c r="IN444" s="169"/>
      <c r="IO444" s="169"/>
      <c r="IP444" s="169"/>
      <c r="IQ444" s="169"/>
      <c r="IR444" s="169"/>
      <c r="IS444" s="169"/>
      <c r="IT444" s="169"/>
      <c r="IU444" s="169"/>
      <c r="IV444" s="169"/>
      <c r="IW444" s="169"/>
      <c r="IX444" s="169"/>
      <c r="IY444" s="169"/>
      <c r="IZ444" s="169"/>
      <c r="JA444" s="169"/>
      <c r="JB444" s="169"/>
      <c r="JC444" s="169"/>
      <c r="JD444" s="169"/>
      <c r="JE444" s="169"/>
      <c r="JF444" s="169"/>
      <c r="JG444" s="169"/>
      <c r="JH444" s="169"/>
      <c r="JI444" s="169"/>
      <c r="JJ444" s="169"/>
      <c r="JK444" s="169"/>
      <c r="JL444" s="169"/>
      <c r="JM444" s="169"/>
      <c r="JN444" s="169"/>
      <c r="JO444" s="169"/>
      <c r="JP444" s="169"/>
      <c r="JQ444" s="169"/>
      <c r="JR444" s="169"/>
      <c r="JS444" s="169"/>
      <c r="JT444" s="169"/>
      <c r="JU444" s="169"/>
      <c r="JV444" s="169"/>
      <c r="JW444" s="169"/>
      <c r="JX444" s="169"/>
      <c r="JY444" s="169"/>
      <c r="JZ444" s="169"/>
      <c r="KA444" s="169"/>
      <c r="KB444" s="169"/>
      <c r="KC444" s="169"/>
      <c r="KD444" s="169"/>
      <c r="KE444" s="169"/>
      <c r="KF444" s="169"/>
      <c r="KG444" s="169"/>
      <c r="KH444" s="169"/>
      <c r="KI444" s="169"/>
      <c r="KJ444" s="169"/>
      <c r="KK444" s="169"/>
      <c r="KL444" s="169"/>
      <c r="KM444" s="169"/>
      <c r="KN444" s="169"/>
      <c r="KO444" s="169"/>
      <c r="KP444" s="169"/>
      <c r="KQ444" s="169"/>
      <c r="KR444" s="169"/>
      <c r="KS444" s="169"/>
      <c r="KT444" s="169"/>
      <c r="KU444" s="169"/>
      <c r="KV444" s="169"/>
      <c r="KW444" s="169"/>
      <c r="KX444" s="169"/>
      <c r="KY444" s="169"/>
      <c r="KZ444" s="169"/>
      <c r="LA444" s="169"/>
      <c r="LB444" s="169"/>
      <c r="LC444" s="169"/>
      <c r="LD444" s="169"/>
      <c r="LE444" s="169"/>
      <c r="LF444" s="169"/>
      <c r="LG444" s="169"/>
      <c r="LH444" s="169"/>
      <c r="LI444" s="169"/>
      <c r="LJ444" s="169"/>
      <c r="LK444" s="169"/>
      <c r="LL444" s="169"/>
      <c r="LM444" s="169"/>
      <c r="LN444" s="169"/>
      <c r="LO444" s="169"/>
      <c r="LP444" s="169"/>
      <c r="LQ444" s="169"/>
      <c r="LR444" s="169"/>
      <c r="LS444" s="169"/>
      <c r="LT444" s="169"/>
      <c r="LU444" s="169"/>
      <c r="LV444" s="169"/>
      <c r="LW444" s="169"/>
      <c r="LX444" s="169"/>
      <c r="LY444" s="169"/>
      <c r="LZ444" s="169"/>
      <c r="MA444" s="169"/>
      <c r="MB444" s="169"/>
      <c r="MC444" s="169"/>
      <c r="MD444" s="169"/>
      <c r="ME444" s="169"/>
      <c r="MF444" s="169"/>
      <c r="MG444" s="169"/>
      <c r="MH444" s="169"/>
      <c r="MI444" s="169"/>
      <c r="MJ444" s="169"/>
      <c r="MK444" s="169"/>
      <c r="ML444" s="169"/>
      <c r="MM444" s="169"/>
    </row>
    <row r="445" spans="1:351" s="181" customFormat="1" x14ac:dyDescent="0.25">
      <c r="A445" s="176"/>
      <c r="B445" s="177"/>
      <c r="C445" s="178"/>
      <c r="D445" s="168"/>
      <c r="E445" s="179"/>
      <c r="F445" s="180" t="s">
        <v>157</v>
      </c>
      <c r="G445" s="177" t="s">
        <v>10</v>
      </c>
      <c r="H445" s="178">
        <f>C434*40</f>
        <v>220.79999999999998</v>
      </c>
      <c r="I445" s="168">
        <v>0.19</v>
      </c>
      <c r="J445" s="179">
        <f t="shared" si="67"/>
        <v>41.951999999999998</v>
      </c>
    </row>
    <row r="446" spans="1:351" s="170" customFormat="1" ht="15" customHeight="1" outlineLevel="1" x14ac:dyDescent="0.25">
      <c r="A446" s="161"/>
      <c r="B446" s="162"/>
      <c r="C446" s="163"/>
      <c r="D446" s="163"/>
      <c r="E446" s="164"/>
      <c r="F446" s="174" t="s">
        <v>158</v>
      </c>
      <c r="G446" s="175" t="s">
        <v>39</v>
      </c>
      <c r="H446" s="167">
        <f>C434*7</f>
        <v>38.64</v>
      </c>
      <c r="I446" s="168">
        <v>0.27</v>
      </c>
      <c r="J446" s="164">
        <f t="shared" si="67"/>
        <v>10.4328</v>
      </c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  <c r="CB446" s="169"/>
      <c r="CC446" s="169"/>
      <c r="CD446" s="169"/>
      <c r="CE446" s="169"/>
      <c r="CF446" s="169"/>
      <c r="CG446" s="169"/>
      <c r="CH446" s="169"/>
      <c r="CI446" s="169"/>
      <c r="CJ446" s="169"/>
      <c r="CK446" s="169"/>
      <c r="CL446" s="169"/>
      <c r="CM446" s="169"/>
      <c r="CN446" s="169"/>
      <c r="CO446" s="169"/>
      <c r="CP446" s="169"/>
      <c r="CQ446" s="169"/>
      <c r="CR446" s="169"/>
      <c r="CS446" s="169"/>
      <c r="CT446" s="169"/>
      <c r="CU446" s="169"/>
      <c r="CV446" s="169"/>
      <c r="CW446" s="169"/>
      <c r="CX446" s="169"/>
      <c r="CY446" s="169"/>
      <c r="CZ446" s="169"/>
      <c r="DA446" s="169"/>
      <c r="DB446" s="169"/>
      <c r="DC446" s="169"/>
      <c r="DD446" s="169"/>
      <c r="DE446" s="169"/>
      <c r="DF446" s="169"/>
      <c r="DG446" s="169"/>
      <c r="DH446" s="169"/>
      <c r="DI446" s="169"/>
      <c r="DJ446" s="169"/>
      <c r="DK446" s="169"/>
      <c r="DL446" s="169"/>
      <c r="DM446" s="169"/>
      <c r="DN446" s="169"/>
      <c r="DO446" s="169"/>
      <c r="DP446" s="169"/>
      <c r="DQ446" s="169"/>
      <c r="DR446" s="169"/>
      <c r="DS446" s="169"/>
      <c r="DT446" s="169"/>
      <c r="DU446" s="169"/>
      <c r="DV446" s="169"/>
      <c r="DW446" s="169"/>
      <c r="DX446" s="169"/>
      <c r="DY446" s="169"/>
      <c r="DZ446" s="169"/>
      <c r="EA446" s="169"/>
      <c r="EB446" s="169"/>
      <c r="EC446" s="169"/>
      <c r="ED446" s="169"/>
      <c r="EE446" s="169"/>
      <c r="EF446" s="169"/>
      <c r="EG446" s="169"/>
      <c r="EH446" s="169"/>
      <c r="EI446" s="169"/>
      <c r="EJ446" s="169"/>
      <c r="EK446" s="169"/>
      <c r="EL446" s="169"/>
      <c r="EM446" s="169"/>
      <c r="EN446" s="169"/>
      <c r="EO446" s="169"/>
      <c r="EP446" s="169"/>
      <c r="EQ446" s="169"/>
      <c r="ER446" s="169"/>
      <c r="ES446" s="169"/>
      <c r="ET446" s="169"/>
      <c r="EU446" s="169"/>
      <c r="EV446" s="169"/>
      <c r="EW446" s="169"/>
      <c r="EX446" s="169"/>
      <c r="EY446" s="169"/>
      <c r="EZ446" s="169"/>
      <c r="FA446" s="169"/>
      <c r="FB446" s="169"/>
      <c r="FC446" s="169"/>
      <c r="FD446" s="169"/>
      <c r="FE446" s="169"/>
      <c r="FF446" s="169"/>
      <c r="FG446" s="169"/>
      <c r="FH446" s="169"/>
      <c r="FI446" s="169"/>
      <c r="FJ446" s="169"/>
      <c r="FK446" s="169"/>
      <c r="FL446" s="169"/>
      <c r="FM446" s="169"/>
      <c r="FN446" s="169"/>
      <c r="FO446" s="169"/>
      <c r="FP446" s="169"/>
      <c r="FQ446" s="169"/>
      <c r="FR446" s="169"/>
      <c r="FS446" s="169"/>
      <c r="FT446" s="169"/>
      <c r="FU446" s="169"/>
      <c r="FV446" s="169"/>
      <c r="FW446" s="169"/>
      <c r="FX446" s="169"/>
      <c r="FY446" s="169"/>
      <c r="FZ446" s="169"/>
      <c r="GA446" s="169"/>
      <c r="GB446" s="169"/>
      <c r="GC446" s="169"/>
      <c r="GD446" s="169"/>
      <c r="GE446" s="169"/>
      <c r="GF446" s="169"/>
      <c r="GG446" s="169"/>
      <c r="GH446" s="169"/>
      <c r="GI446" s="169"/>
      <c r="GJ446" s="169"/>
      <c r="GK446" s="169"/>
      <c r="GL446" s="169"/>
      <c r="GM446" s="169"/>
      <c r="GN446" s="169"/>
      <c r="GO446" s="169"/>
      <c r="GP446" s="169"/>
      <c r="GQ446" s="169"/>
      <c r="GR446" s="169"/>
      <c r="GS446" s="169"/>
      <c r="GT446" s="169"/>
      <c r="GU446" s="169"/>
      <c r="GV446" s="169"/>
      <c r="GW446" s="169"/>
      <c r="GX446" s="169"/>
      <c r="GY446" s="169"/>
      <c r="GZ446" s="169"/>
      <c r="HA446" s="169"/>
      <c r="HB446" s="169"/>
      <c r="HC446" s="169"/>
      <c r="HD446" s="169"/>
      <c r="HE446" s="169"/>
      <c r="HF446" s="169"/>
      <c r="HG446" s="169"/>
      <c r="HH446" s="169"/>
      <c r="HI446" s="169"/>
      <c r="HJ446" s="169"/>
      <c r="HK446" s="169"/>
      <c r="HL446" s="169"/>
      <c r="HM446" s="169"/>
      <c r="HN446" s="169"/>
      <c r="HO446" s="169"/>
      <c r="HP446" s="169"/>
      <c r="HQ446" s="169"/>
      <c r="HR446" s="169"/>
      <c r="HS446" s="169"/>
      <c r="HT446" s="169"/>
      <c r="HU446" s="169"/>
      <c r="HV446" s="169"/>
      <c r="HW446" s="169"/>
      <c r="HX446" s="169"/>
      <c r="HY446" s="169"/>
      <c r="HZ446" s="169"/>
      <c r="IA446" s="169"/>
      <c r="IB446" s="169"/>
      <c r="IC446" s="169"/>
      <c r="ID446" s="169"/>
      <c r="IE446" s="169"/>
      <c r="IF446" s="169"/>
      <c r="IG446" s="169"/>
      <c r="IH446" s="169"/>
      <c r="II446" s="169"/>
      <c r="IJ446" s="169"/>
      <c r="IK446" s="169"/>
      <c r="IL446" s="169"/>
      <c r="IM446" s="169"/>
      <c r="IN446" s="169"/>
      <c r="IO446" s="169"/>
      <c r="IP446" s="169"/>
      <c r="IQ446" s="169"/>
      <c r="IR446" s="169"/>
      <c r="IS446" s="169"/>
      <c r="IT446" s="169"/>
      <c r="IU446" s="169"/>
      <c r="IV446" s="169"/>
      <c r="IW446" s="169"/>
      <c r="IX446" s="169"/>
      <c r="IY446" s="169"/>
      <c r="IZ446" s="169"/>
      <c r="JA446" s="169"/>
      <c r="JB446" s="169"/>
      <c r="JC446" s="169"/>
      <c r="JD446" s="169"/>
      <c r="JE446" s="169"/>
      <c r="JF446" s="169"/>
      <c r="JG446" s="169"/>
      <c r="JH446" s="169"/>
      <c r="JI446" s="169"/>
      <c r="JJ446" s="169"/>
      <c r="JK446" s="169"/>
      <c r="JL446" s="169"/>
      <c r="JM446" s="169"/>
      <c r="JN446" s="169"/>
      <c r="JO446" s="169"/>
      <c r="JP446" s="169"/>
      <c r="JQ446" s="169"/>
      <c r="JR446" s="169"/>
      <c r="JS446" s="169"/>
      <c r="JT446" s="169"/>
      <c r="JU446" s="169"/>
      <c r="JV446" s="169"/>
      <c r="JW446" s="169"/>
      <c r="JX446" s="169"/>
      <c r="JY446" s="169"/>
      <c r="JZ446" s="169"/>
      <c r="KA446" s="169"/>
      <c r="KB446" s="169"/>
      <c r="KC446" s="169"/>
      <c r="KD446" s="169"/>
      <c r="KE446" s="169"/>
      <c r="KF446" s="169"/>
      <c r="KG446" s="169"/>
      <c r="KH446" s="169"/>
      <c r="KI446" s="169"/>
      <c r="KJ446" s="169"/>
      <c r="KK446" s="169"/>
      <c r="KL446" s="169"/>
      <c r="KM446" s="169"/>
      <c r="KN446" s="169"/>
      <c r="KO446" s="169"/>
      <c r="KP446" s="169"/>
      <c r="KQ446" s="169"/>
      <c r="KR446" s="169"/>
      <c r="KS446" s="169"/>
      <c r="KT446" s="169"/>
      <c r="KU446" s="169"/>
      <c r="KV446" s="169"/>
      <c r="KW446" s="169"/>
      <c r="KX446" s="169"/>
      <c r="KY446" s="169"/>
      <c r="KZ446" s="169"/>
      <c r="LA446" s="169"/>
      <c r="LB446" s="169"/>
      <c r="LC446" s="169"/>
      <c r="LD446" s="169"/>
      <c r="LE446" s="169"/>
      <c r="LF446" s="169"/>
      <c r="LG446" s="169"/>
      <c r="LH446" s="169"/>
      <c r="LI446" s="169"/>
      <c r="LJ446" s="169"/>
      <c r="LK446" s="169"/>
      <c r="LL446" s="169"/>
      <c r="LM446" s="169"/>
      <c r="LN446" s="169"/>
      <c r="LO446" s="169"/>
      <c r="LP446" s="169"/>
      <c r="LQ446" s="169"/>
      <c r="LR446" s="169"/>
      <c r="LS446" s="169"/>
      <c r="LT446" s="169"/>
      <c r="LU446" s="169"/>
      <c r="LV446" s="169"/>
      <c r="LW446" s="169"/>
      <c r="LX446" s="169"/>
      <c r="LY446" s="169"/>
      <c r="LZ446" s="169"/>
      <c r="MA446" s="169"/>
      <c r="MB446" s="169"/>
      <c r="MC446" s="169"/>
      <c r="MD446" s="169"/>
      <c r="ME446" s="169"/>
      <c r="MF446" s="169"/>
      <c r="MG446" s="169"/>
      <c r="MH446" s="169"/>
      <c r="MI446" s="169"/>
      <c r="MJ446" s="169"/>
      <c r="MK446" s="169"/>
      <c r="ML446" s="169"/>
      <c r="MM446" s="169"/>
    </row>
    <row r="447" spans="1:351" s="181" customFormat="1" x14ac:dyDescent="0.25">
      <c r="A447" s="176"/>
      <c r="B447" s="177"/>
      <c r="C447" s="178"/>
      <c r="D447" s="168"/>
      <c r="E447" s="179"/>
      <c r="F447" s="180" t="s">
        <v>160</v>
      </c>
      <c r="G447" s="177" t="s">
        <v>110</v>
      </c>
      <c r="H447" s="182">
        <f>C434*0.5</f>
        <v>2.76</v>
      </c>
      <c r="I447" s="168">
        <v>24.68</v>
      </c>
      <c r="J447" s="179">
        <f t="shared" si="67"/>
        <v>68.116799999999998</v>
      </c>
    </row>
    <row r="448" spans="1:351" s="181" customFormat="1" x14ac:dyDescent="0.25">
      <c r="A448" s="176"/>
      <c r="B448" s="177"/>
      <c r="C448" s="178"/>
      <c r="D448" s="168"/>
      <c r="E448" s="179"/>
      <c r="F448" s="165" t="s">
        <v>161</v>
      </c>
      <c r="G448" s="177" t="s">
        <v>162</v>
      </c>
      <c r="H448" s="178">
        <f>C434*1</f>
        <v>5.52</v>
      </c>
      <c r="I448" s="168">
        <v>1.33</v>
      </c>
      <c r="J448" s="179">
        <f t="shared" si="67"/>
        <v>7.3415999999999997</v>
      </c>
    </row>
    <row r="449" spans="1:351" s="181" customFormat="1" x14ac:dyDescent="0.25">
      <c r="A449" s="176"/>
      <c r="B449" s="177"/>
      <c r="C449" s="178"/>
      <c r="D449" s="168"/>
      <c r="E449" s="179"/>
      <c r="F449" s="180" t="s">
        <v>163</v>
      </c>
      <c r="G449" s="177" t="s">
        <v>12</v>
      </c>
      <c r="H449" s="178">
        <f>C434*0.15</f>
        <v>0.82799999999999996</v>
      </c>
      <c r="I449" s="168">
        <v>14</v>
      </c>
      <c r="J449" s="179">
        <f t="shared" si="67"/>
        <v>11.591999999999999</v>
      </c>
    </row>
    <row r="450" spans="1:351" s="181" customFormat="1" x14ac:dyDescent="0.25">
      <c r="A450" s="176" t="s">
        <v>204</v>
      </c>
      <c r="B450" s="177" t="s">
        <v>159</v>
      </c>
      <c r="C450" s="178">
        <v>8.61</v>
      </c>
      <c r="D450" s="168">
        <v>25</v>
      </c>
      <c r="E450" s="179">
        <f>C450*D450</f>
        <v>215.25</v>
      </c>
      <c r="F450" s="19" t="s">
        <v>33</v>
      </c>
      <c r="G450" s="38" t="s">
        <v>10</v>
      </c>
      <c r="H450" s="20">
        <f>C450*0.1</f>
        <v>0.86099999999999999</v>
      </c>
      <c r="I450" s="20">
        <v>138.9</v>
      </c>
      <c r="J450" s="25">
        <f t="shared" ref="J450:J451" si="68">H450*I450</f>
        <v>119.5929</v>
      </c>
    </row>
    <row r="451" spans="1:351" s="170" customFormat="1" ht="17.25" customHeight="1" outlineLevel="1" x14ac:dyDescent="0.25">
      <c r="A451" s="161" t="s">
        <v>205</v>
      </c>
      <c r="B451" s="162" t="s">
        <v>12</v>
      </c>
      <c r="C451" s="163">
        <v>27.3</v>
      </c>
      <c r="D451" s="163">
        <v>120</v>
      </c>
      <c r="E451" s="164">
        <f>C451*D451</f>
        <v>3276</v>
      </c>
      <c r="F451" s="165" t="s">
        <v>146</v>
      </c>
      <c r="G451" s="166" t="s">
        <v>15</v>
      </c>
      <c r="H451" s="167">
        <f>C451*1.2</f>
        <v>32.76</v>
      </c>
      <c r="I451" s="168">
        <v>30.4</v>
      </c>
      <c r="J451" s="164">
        <f t="shared" si="68"/>
        <v>995.90399999999988</v>
      </c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  <c r="CB451" s="169"/>
      <c r="CC451" s="169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69"/>
      <c r="CN451" s="169"/>
      <c r="CO451" s="169"/>
      <c r="CP451" s="169"/>
      <c r="CQ451" s="169"/>
      <c r="CR451" s="169"/>
      <c r="CS451" s="169"/>
      <c r="CT451" s="169"/>
      <c r="CU451" s="169"/>
      <c r="CV451" s="169"/>
      <c r="CW451" s="169"/>
      <c r="CX451" s="169"/>
      <c r="CY451" s="169"/>
      <c r="CZ451" s="169"/>
      <c r="DA451" s="169"/>
      <c r="DB451" s="169"/>
      <c r="DC451" s="169"/>
      <c r="DD451" s="169"/>
      <c r="DE451" s="169"/>
      <c r="DF451" s="169"/>
      <c r="DG451" s="169"/>
      <c r="DH451" s="169"/>
      <c r="DI451" s="169"/>
      <c r="DJ451" s="169"/>
      <c r="DK451" s="169"/>
      <c r="DL451" s="169"/>
      <c r="DM451" s="169"/>
      <c r="DN451" s="169"/>
      <c r="DO451" s="169"/>
      <c r="DP451" s="169"/>
      <c r="DQ451" s="169"/>
      <c r="DR451" s="169"/>
      <c r="DS451" s="169"/>
      <c r="DT451" s="169"/>
      <c r="DU451" s="169"/>
      <c r="DV451" s="169"/>
      <c r="DW451" s="169"/>
      <c r="DX451" s="169"/>
      <c r="DY451" s="169"/>
      <c r="DZ451" s="169"/>
      <c r="EA451" s="169"/>
      <c r="EB451" s="169"/>
      <c r="EC451" s="169"/>
      <c r="ED451" s="169"/>
      <c r="EE451" s="169"/>
      <c r="EF451" s="169"/>
      <c r="EG451" s="169"/>
      <c r="EH451" s="169"/>
      <c r="EI451" s="169"/>
      <c r="EJ451" s="169"/>
      <c r="EK451" s="169"/>
      <c r="EL451" s="169"/>
      <c r="EM451" s="169"/>
      <c r="EN451" s="169"/>
      <c r="EO451" s="169"/>
      <c r="EP451" s="169"/>
      <c r="EQ451" s="169"/>
      <c r="ER451" s="169"/>
      <c r="ES451" s="169"/>
      <c r="ET451" s="169"/>
      <c r="EU451" s="169"/>
      <c r="EV451" s="169"/>
      <c r="EW451" s="169"/>
      <c r="EX451" s="169"/>
      <c r="EY451" s="169"/>
      <c r="EZ451" s="169"/>
      <c r="FA451" s="169"/>
      <c r="FB451" s="169"/>
      <c r="FC451" s="169"/>
      <c r="FD451" s="169"/>
      <c r="FE451" s="169"/>
      <c r="FF451" s="169"/>
      <c r="FG451" s="169"/>
      <c r="FH451" s="169"/>
      <c r="FI451" s="169"/>
      <c r="FJ451" s="169"/>
      <c r="FK451" s="169"/>
      <c r="FL451" s="169"/>
      <c r="FM451" s="169"/>
      <c r="FN451" s="169"/>
      <c r="FO451" s="169"/>
      <c r="FP451" s="169"/>
      <c r="FQ451" s="169"/>
      <c r="FR451" s="169"/>
      <c r="FS451" s="169"/>
      <c r="FT451" s="169"/>
      <c r="FU451" s="169"/>
      <c r="FV451" s="169"/>
      <c r="FW451" s="169"/>
      <c r="FX451" s="169"/>
      <c r="FY451" s="169"/>
      <c r="FZ451" s="169"/>
      <c r="GA451" s="169"/>
      <c r="GB451" s="169"/>
      <c r="GC451" s="169"/>
      <c r="GD451" s="169"/>
      <c r="GE451" s="169"/>
      <c r="GF451" s="169"/>
      <c r="GG451" s="169"/>
      <c r="GH451" s="169"/>
      <c r="GI451" s="169"/>
      <c r="GJ451" s="169"/>
      <c r="GK451" s="169"/>
      <c r="GL451" s="169"/>
      <c r="GM451" s="169"/>
      <c r="GN451" s="169"/>
      <c r="GO451" s="169"/>
      <c r="GP451" s="169"/>
      <c r="GQ451" s="169"/>
      <c r="GR451" s="169"/>
      <c r="GS451" s="169"/>
      <c r="GT451" s="169"/>
      <c r="GU451" s="169"/>
      <c r="GV451" s="169"/>
      <c r="GW451" s="169"/>
      <c r="GX451" s="169"/>
      <c r="GY451" s="169"/>
      <c r="GZ451" s="169"/>
      <c r="HA451" s="169"/>
      <c r="HB451" s="169"/>
      <c r="HC451" s="169"/>
      <c r="HD451" s="169"/>
      <c r="HE451" s="169"/>
      <c r="HF451" s="169"/>
      <c r="HG451" s="169"/>
      <c r="HH451" s="169"/>
      <c r="HI451" s="169"/>
      <c r="HJ451" s="169"/>
      <c r="HK451" s="169"/>
      <c r="HL451" s="169"/>
      <c r="HM451" s="169"/>
      <c r="HN451" s="169"/>
      <c r="HO451" s="169"/>
      <c r="HP451" s="169"/>
      <c r="HQ451" s="169"/>
      <c r="HR451" s="169"/>
      <c r="HS451" s="169"/>
      <c r="HT451" s="169"/>
      <c r="HU451" s="169"/>
      <c r="HV451" s="169"/>
      <c r="HW451" s="169"/>
      <c r="HX451" s="169"/>
      <c r="HY451" s="169"/>
      <c r="HZ451" s="169"/>
      <c r="IA451" s="169"/>
      <c r="IB451" s="169"/>
      <c r="IC451" s="169"/>
      <c r="ID451" s="169"/>
      <c r="IE451" s="169"/>
      <c r="IF451" s="169"/>
      <c r="IG451" s="169"/>
      <c r="IH451" s="169"/>
      <c r="II451" s="169"/>
      <c r="IJ451" s="169"/>
      <c r="IK451" s="169"/>
      <c r="IL451" s="169"/>
      <c r="IM451" s="169"/>
      <c r="IN451" s="169"/>
      <c r="IO451" s="169"/>
      <c r="IP451" s="169"/>
      <c r="IQ451" s="169"/>
      <c r="IR451" s="169"/>
      <c r="IS451" s="169"/>
      <c r="IT451" s="169"/>
      <c r="IU451" s="169"/>
      <c r="IV451" s="169"/>
      <c r="IW451" s="169"/>
      <c r="IX451" s="169"/>
      <c r="IY451" s="169"/>
      <c r="IZ451" s="169"/>
      <c r="JA451" s="169"/>
      <c r="JB451" s="169"/>
      <c r="JC451" s="169"/>
      <c r="JD451" s="169"/>
      <c r="JE451" s="169"/>
      <c r="JF451" s="169"/>
      <c r="JG451" s="169"/>
      <c r="JH451" s="169"/>
      <c r="JI451" s="169"/>
      <c r="JJ451" s="169"/>
      <c r="JK451" s="169"/>
      <c r="JL451" s="169"/>
      <c r="JM451" s="169"/>
      <c r="JN451" s="169"/>
      <c r="JO451" s="169"/>
      <c r="JP451" s="169"/>
      <c r="JQ451" s="169"/>
      <c r="JR451" s="169"/>
      <c r="JS451" s="169"/>
      <c r="JT451" s="169"/>
      <c r="JU451" s="169"/>
      <c r="JV451" s="169"/>
      <c r="JW451" s="169"/>
      <c r="JX451" s="169"/>
      <c r="JY451" s="169"/>
      <c r="JZ451" s="169"/>
      <c r="KA451" s="169"/>
      <c r="KB451" s="169"/>
      <c r="KC451" s="169"/>
      <c r="KD451" s="169"/>
      <c r="KE451" s="169"/>
      <c r="KF451" s="169"/>
      <c r="KG451" s="169"/>
      <c r="KH451" s="169"/>
      <c r="KI451" s="169"/>
      <c r="KJ451" s="169"/>
      <c r="KK451" s="169"/>
      <c r="KL451" s="169"/>
      <c r="KM451" s="169"/>
      <c r="KN451" s="169"/>
      <c r="KO451" s="169"/>
      <c r="KP451" s="169"/>
      <c r="KQ451" s="169"/>
      <c r="KR451" s="169"/>
      <c r="KS451" s="169"/>
      <c r="KT451" s="169"/>
      <c r="KU451" s="169"/>
      <c r="KV451" s="169"/>
      <c r="KW451" s="169"/>
      <c r="KX451" s="169"/>
      <c r="KY451" s="169"/>
      <c r="KZ451" s="169"/>
      <c r="LA451" s="169"/>
      <c r="LB451" s="169"/>
      <c r="LC451" s="169"/>
      <c r="LD451" s="169"/>
      <c r="LE451" s="169"/>
      <c r="LF451" s="169"/>
      <c r="LG451" s="169"/>
      <c r="LH451" s="169"/>
      <c r="LI451" s="169"/>
      <c r="LJ451" s="169"/>
      <c r="LK451" s="169"/>
      <c r="LL451" s="169"/>
      <c r="LM451" s="169"/>
      <c r="LN451" s="169"/>
      <c r="LO451" s="169"/>
      <c r="LP451" s="169"/>
      <c r="LQ451" s="169"/>
      <c r="LR451" s="169"/>
      <c r="LS451" s="169"/>
      <c r="LT451" s="169"/>
      <c r="LU451" s="169"/>
      <c r="LV451" s="169"/>
      <c r="LW451" s="169"/>
      <c r="LX451" s="169"/>
      <c r="LY451" s="169"/>
      <c r="LZ451" s="169"/>
      <c r="MA451" s="169"/>
      <c r="MB451" s="169"/>
      <c r="MC451" s="169"/>
      <c r="MD451" s="169"/>
      <c r="ME451" s="169"/>
      <c r="MF451" s="169"/>
      <c r="MG451" s="169"/>
      <c r="MH451" s="169"/>
      <c r="MI451" s="169"/>
      <c r="MJ451" s="169"/>
      <c r="MK451" s="169"/>
      <c r="ML451" s="169"/>
      <c r="MM451" s="169"/>
    </row>
    <row r="452" spans="1:351" s="170" customFormat="1" ht="16.5" customHeight="1" outlineLevel="1" x14ac:dyDescent="0.25">
      <c r="A452" s="171"/>
      <c r="B452" s="172"/>
      <c r="C452" s="172"/>
      <c r="D452" s="172"/>
      <c r="E452" s="173"/>
      <c r="F452" s="174" t="s">
        <v>147</v>
      </c>
      <c r="G452" s="175" t="s">
        <v>12</v>
      </c>
      <c r="H452" s="167">
        <f>C451*1</f>
        <v>27.3</v>
      </c>
      <c r="I452" s="168">
        <v>11.64</v>
      </c>
      <c r="J452" s="164">
        <f>H452*I452</f>
        <v>317.77200000000005</v>
      </c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69"/>
      <c r="CN452" s="169"/>
      <c r="CO452" s="169"/>
      <c r="CP452" s="169"/>
      <c r="CQ452" s="169"/>
      <c r="CR452" s="169"/>
      <c r="CS452" s="169"/>
      <c r="CT452" s="169"/>
      <c r="CU452" s="169"/>
      <c r="CV452" s="169"/>
      <c r="CW452" s="169"/>
      <c r="CX452" s="169"/>
      <c r="CY452" s="169"/>
      <c r="CZ452" s="169"/>
      <c r="DA452" s="169"/>
      <c r="DB452" s="169"/>
      <c r="DC452" s="169"/>
      <c r="DD452" s="169"/>
      <c r="DE452" s="169"/>
      <c r="DF452" s="169"/>
      <c r="DG452" s="169"/>
      <c r="DH452" s="169"/>
      <c r="DI452" s="169"/>
      <c r="DJ452" s="169"/>
      <c r="DK452" s="169"/>
      <c r="DL452" s="169"/>
      <c r="DM452" s="169"/>
      <c r="DN452" s="169"/>
      <c r="DO452" s="169"/>
      <c r="DP452" s="169"/>
      <c r="DQ452" s="169"/>
      <c r="DR452" s="169"/>
      <c r="DS452" s="169"/>
      <c r="DT452" s="169"/>
      <c r="DU452" s="169"/>
      <c r="DV452" s="169"/>
      <c r="DW452" s="169"/>
      <c r="DX452" s="169"/>
      <c r="DY452" s="169"/>
      <c r="DZ452" s="169"/>
      <c r="EA452" s="169"/>
      <c r="EB452" s="169"/>
      <c r="EC452" s="169"/>
      <c r="ED452" s="169"/>
      <c r="EE452" s="169"/>
      <c r="EF452" s="169"/>
      <c r="EG452" s="169"/>
      <c r="EH452" s="169"/>
      <c r="EI452" s="169"/>
      <c r="EJ452" s="169"/>
      <c r="EK452" s="169"/>
      <c r="EL452" s="169"/>
      <c r="EM452" s="169"/>
      <c r="EN452" s="169"/>
      <c r="EO452" s="169"/>
      <c r="EP452" s="169"/>
      <c r="EQ452" s="169"/>
      <c r="ER452" s="169"/>
      <c r="ES452" s="169"/>
      <c r="ET452" s="169"/>
      <c r="EU452" s="169"/>
      <c r="EV452" s="169"/>
      <c r="EW452" s="169"/>
      <c r="EX452" s="169"/>
      <c r="EY452" s="169"/>
      <c r="EZ452" s="169"/>
      <c r="FA452" s="169"/>
      <c r="FB452" s="169"/>
      <c r="FC452" s="169"/>
      <c r="FD452" s="169"/>
      <c r="FE452" s="169"/>
      <c r="FF452" s="169"/>
      <c r="FG452" s="169"/>
      <c r="FH452" s="169"/>
      <c r="FI452" s="169"/>
      <c r="FJ452" s="169"/>
      <c r="FK452" s="169"/>
      <c r="FL452" s="169"/>
      <c r="FM452" s="169"/>
      <c r="FN452" s="169"/>
      <c r="FO452" s="169"/>
      <c r="FP452" s="169"/>
      <c r="FQ452" s="169"/>
      <c r="FR452" s="169"/>
      <c r="FS452" s="169"/>
      <c r="FT452" s="169"/>
      <c r="FU452" s="169"/>
      <c r="FV452" s="169"/>
      <c r="FW452" s="169"/>
      <c r="FX452" s="169"/>
      <c r="FY452" s="169"/>
      <c r="FZ452" s="169"/>
      <c r="GA452" s="169"/>
      <c r="GB452" s="169"/>
      <c r="GC452" s="169"/>
      <c r="GD452" s="169"/>
      <c r="GE452" s="169"/>
      <c r="GF452" s="169"/>
      <c r="GG452" s="169"/>
      <c r="GH452" s="169"/>
      <c r="GI452" s="169"/>
      <c r="GJ452" s="169"/>
      <c r="GK452" s="169"/>
      <c r="GL452" s="169"/>
      <c r="GM452" s="169"/>
      <c r="GN452" s="169"/>
      <c r="GO452" s="169"/>
      <c r="GP452" s="169"/>
      <c r="GQ452" s="169"/>
      <c r="GR452" s="169"/>
      <c r="GS452" s="169"/>
      <c r="GT452" s="169"/>
      <c r="GU452" s="169"/>
      <c r="GV452" s="169"/>
      <c r="GW452" s="169"/>
      <c r="GX452" s="169"/>
      <c r="GY452" s="169"/>
      <c r="GZ452" s="169"/>
      <c r="HA452" s="169"/>
      <c r="HB452" s="169"/>
      <c r="HC452" s="169"/>
      <c r="HD452" s="169"/>
      <c r="HE452" s="169"/>
      <c r="HF452" s="169"/>
      <c r="HG452" s="169"/>
      <c r="HH452" s="169"/>
      <c r="HI452" s="169"/>
      <c r="HJ452" s="169"/>
      <c r="HK452" s="169"/>
      <c r="HL452" s="169"/>
      <c r="HM452" s="169"/>
      <c r="HN452" s="169"/>
      <c r="HO452" s="169"/>
      <c r="HP452" s="169"/>
      <c r="HQ452" s="169"/>
      <c r="HR452" s="169"/>
      <c r="HS452" s="169"/>
      <c r="HT452" s="169"/>
      <c r="HU452" s="169"/>
      <c r="HV452" s="169"/>
      <c r="HW452" s="169"/>
      <c r="HX452" s="169"/>
      <c r="HY452" s="169"/>
      <c r="HZ452" s="169"/>
      <c r="IA452" s="169"/>
      <c r="IB452" s="169"/>
      <c r="IC452" s="169"/>
      <c r="ID452" s="169"/>
      <c r="IE452" s="169"/>
      <c r="IF452" s="169"/>
      <c r="IG452" s="169"/>
      <c r="IH452" s="169"/>
      <c r="II452" s="169"/>
      <c r="IJ452" s="169"/>
      <c r="IK452" s="169"/>
      <c r="IL452" s="169"/>
      <c r="IM452" s="169"/>
      <c r="IN452" s="169"/>
      <c r="IO452" s="169"/>
      <c r="IP452" s="169"/>
      <c r="IQ452" s="169"/>
      <c r="IR452" s="169"/>
      <c r="IS452" s="169"/>
      <c r="IT452" s="169"/>
      <c r="IU452" s="169"/>
      <c r="IV452" s="169"/>
      <c r="IW452" s="169"/>
      <c r="IX452" s="169"/>
      <c r="IY452" s="169"/>
      <c r="IZ452" s="169"/>
      <c r="JA452" s="169"/>
      <c r="JB452" s="169"/>
      <c r="JC452" s="169"/>
      <c r="JD452" s="169"/>
      <c r="JE452" s="169"/>
      <c r="JF452" s="169"/>
      <c r="JG452" s="169"/>
      <c r="JH452" s="169"/>
      <c r="JI452" s="169"/>
      <c r="JJ452" s="169"/>
      <c r="JK452" s="169"/>
      <c r="JL452" s="169"/>
      <c r="JM452" s="169"/>
      <c r="JN452" s="169"/>
      <c r="JO452" s="169"/>
      <c r="JP452" s="169"/>
      <c r="JQ452" s="169"/>
      <c r="JR452" s="169"/>
      <c r="JS452" s="169"/>
      <c r="JT452" s="169"/>
      <c r="JU452" s="169"/>
      <c r="JV452" s="169"/>
      <c r="JW452" s="169"/>
      <c r="JX452" s="169"/>
      <c r="JY452" s="169"/>
      <c r="JZ452" s="169"/>
      <c r="KA452" s="169"/>
      <c r="KB452" s="169"/>
      <c r="KC452" s="169"/>
      <c r="KD452" s="169"/>
      <c r="KE452" s="169"/>
      <c r="KF452" s="169"/>
      <c r="KG452" s="169"/>
      <c r="KH452" s="169"/>
      <c r="KI452" s="169"/>
      <c r="KJ452" s="169"/>
      <c r="KK452" s="169"/>
      <c r="KL452" s="169"/>
      <c r="KM452" s="169"/>
      <c r="KN452" s="169"/>
      <c r="KO452" s="169"/>
      <c r="KP452" s="169"/>
      <c r="KQ452" s="169"/>
      <c r="KR452" s="169"/>
      <c r="KS452" s="169"/>
      <c r="KT452" s="169"/>
      <c r="KU452" s="169"/>
      <c r="KV452" s="169"/>
      <c r="KW452" s="169"/>
      <c r="KX452" s="169"/>
      <c r="KY452" s="169"/>
      <c r="KZ452" s="169"/>
      <c r="LA452" s="169"/>
      <c r="LB452" s="169"/>
      <c r="LC452" s="169"/>
      <c r="LD452" s="169"/>
      <c r="LE452" s="169"/>
      <c r="LF452" s="169"/>
      <c r="LG452" s="169"/>
      <c r="LH452" s="169"/>
      <c r="LI452" s="169"/>
      <c r="LJ452" s="169"/>
      <c r="LK452" s="169"/>
      <c r="LL452" s="169"/>
      <c r="LM452" s="169"/>
      <c r="LN452" s="169"/>
      <c r="LO452" s="169"/>
      <c r="LP452" s="169"/>
      <c r="LQ452" s="169"/>
      <c r="LR452" s="169"/>
      <c r="LS452" s="169"/>
      <c r="LT452" s="169"/>
      <c r="LU452" s="169"/>
      <c r="LV452" s="169"/>
      <c r="LW452" s="169"/>
      <c r="LX452" s="169"/>
      <c r="LY452" s="169"/>
      <c r="LZ452" s="169"/>
      <c r="MA452" s="169"/>
      <c r="MB452" s="169"/>
      <c r="MC452" s="169"/>
      <c r="MD452" s="169"/>
      <c r="ME452" s="169"/>
      <c r="MF452" s="169"/>
      <c r="MG452" s="169"/>
      <c r="MH452" s="169"/>
      <c r="MI452" s="169"/>
      <c r="MJ452" s="169"/>
      <c r="MK452" s="169"/>
      <c r="ML452" s="169"/>
      <c r="MM452" s="169"/>
    </row>
    <row r="453" spans="1:351" s="191" customFormat="1" ht="14.25" customHeight="1" x14ac:dyDescent="0.2">
      <c r="A453" s="171"/>
      <c r="B453" s="145"/>
      <c r="C453" s="146"/>
      <c r="D453" s="145"/>
      <c r="E453" s="145"/>
      <c r="F453" s="142" t="s">
        <v>206</v>
      </c>
      <c r="G453" s="143" t="s">
        <v>15</v>
      </c>
      <c r="H453" s="144">
        <f>C451*1.1</f>
        <v>30.030000000000005</v>
      </c>
      <c r="I453" s="144">
        <v>30</v>
      </c>
      <c r="J453" s="144">
        <f>I453*H453</f>
        <v>900.90000000000009</v>
      </c>
    </row>
    <row r="454" spans="1:351" s="191" customFormat="1" ht="14.25" customHeight="1" x14ac:dyDescent="0.2">
      <c r="A454" s="171"/>
      <c r="B454" s="145"/>
      <c r="C454" s="146"/>
      <c r="D454" s="145"/>
      <c r="E454" s="145"/>
      <c r="F454" s="142" t="s">
        <v>207</v>
      </c>
      <c r="G454" s="143" t="s">
        <v>12</v>
      </c>
      <c r="H454" s="144">
        <f>C451*1.2</f>
        <v>32.76</v>
      </c>
      <c r="I454" s="144">
        <v>5.08</v>
      </c>
      <c r="J454" s="144">
        <f>I454*H454</f>
        <v>166.42079999999999</v>
      </c>
    </row>
    <row r="455" spans="1:351" s="191" customFormat="1" ht="14.25" customHeight="1" x14ac:dyDescent="0.2">
      <c r="A455" s="171"/>
      <c r="B455" s="145"/>
      <c r="C455" s="146"/>
      <c r="D455" s="145"/>
      <c r="E455" s="145"/>
      <c r="F455" s="142" t="s">
        <v>208</v>
      </c>
      <c r="G455" s="143" t="s">
        <v>15</v>
      </c>
      <c r="H455" s="144">
        <f>C451*1.1</f>
        <v>30.030000000000005</v>
      </c>
      <c r="I455" s="144">
        <v>4.45</v>
      </c>
      <c r="J455" s="144">
        <f>I455*H455</f>
        <v>133.63350000000003</v>
      </c>
    </row>
    <row r="456" spans="1:351" s="170" customFormat="1" ht="15" customHeight="1" outlineLevel="1" x14ac:dyDescent="0.25">
      <c r="A456" s="161"/>
      <c r="B456" s="162"/>
      <c r="C456" s="163"/>
      <c r="D456" s="163"/>
      <c r="E456" s="164"/>
      <c r="F456" s="174" t="s">
        <v>148</v>
      </c>
      <c r="G456" s="175" t="s">
        <v>12</v>
      </c>
      <c r="H456" s="167">
        <f>C451*3.2</f>
        <v>87.360000000000014</v>
      </c>
      <c r="I456" s="168">
        <v>18.04</v>
      </c>
      <c r="J456" s="164">
        <f>H456*I456</f>
        <v>1575.9744000000001</v>
      </c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  <c r="CB456" s="169"/>
      <c r="CC456" s="169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69"/>
      <c r="CN456" s="169"/>
      <c r="CO456" s="169"/>
      <c r="CP456" s="169"/>
      <c r="CQ456" s="169"/>
      <c r="CR456" s="169"/>
      <c r="CS456" s="169"/>
      <c r="CT456" s="169"/>
      <c r="CU456" s="169"/>
      <c r="CV456" s="169"/>
      <c r="CW456" s="169"/>
      <c r="CX456" s="169"/>
      <c r="CY456" s="169"/>
      <c r="CZ456" s="169"/>
      <c r="DA456" s="169"/>
      <c r="DB456" s="169"/>
      <c r="DC456" s="169"/>
      <c r="DD456" s="169"/>
      <c r="DE456" s="169"/>
      <c r="DF456" s="169"/>
      <c r="DG456" s="169"/>
      <c r="DH456" s="169"/>
      <c r="DI456" s="169"/>
      <c r="DJ456" s="169"/>
      <c r="DK456" s="169"/>
      <c r="DL456" s="169"/>
      <c r="DM456" s="169"/>
      <c r="DN456" s="169"/>
      <c r="DO456" s="169"/>
      <c r="DP456" s="169"/>
      <c r="DQ456" s="169"/>
      <c r="DR456" s="169"/>
      <c r="DS456" s="169"/>
      <c r="DT456" s="169"/>
      <c r="DU456" s="169"/>
      <c r="DV456" s="169"/>
      <c r="DW456" s="169"/>
      <c r="DX456" s="169"/>
      <c r="DY456" s="169"/>
      <c r="DZ456" s="169"/>
      <c r="EA456" s="169"/>
      <c r="EB456" s="169"/>
      <c r="EC456" s="169"/>
      <c r="ED456" s="169"/>
      <c r="EE456" s="169"/>
      <c r="EF456" s="169"/>
      <c r="EG456" s="169"/>
      <c r="EH456" s="169"/>
      <c r="EI456" s="169"/>
      <c r="EJ456" s="169"/>
      <c r="EK456" s="169"/>
      <c r="EL456" s="169"/>
      <c r="EM456" s="169"/>
      <c r="EN456" s="169"/>
      <c r="EO456" s="169"/>
      <c r="EP456" s="169"/>
      <c r="EQ456" s="169"/>
      <c r="ER456" s="169"/>
      <c r="ES456" s="169"/>
      <c r="ET456" s="169"/>
      <c r="EU456" s="169"/>
      <c r="EV456" s="169"/>
      <c r="EW456" s="169"/>
      <c r="EX456" s="169"/>
      <c r="EY456" s="169"/>
      <c r="EZ456" s="169"/>
      <c r="FA456" s="169"/>
      <c r="FB456" s="169"/>
      <c r="FC456" s="169"/>
      <c r="FD456" s="169"/>
      <c r="FE456" s="169"/>
      <c r="FF456" s="169"/>
      <c r="FG456" s="169"/>
      <c r="FH456" s="169"/>
      <c r="FI456" s="169"/>
      <c r="FJ456" s="169"/>
      <c r="FK456" s="169"/>
      <c r="FL456" s="169"/>
      <c r="FM456" s="169"/>
      <c r="FN456" s="169"/>
      <c r="FO456" s="169"/>
      <c r="FP456" s="169"/>
      <c r="FQ456" s="169"/>
      <c r="FR456" s="169"/>
      <c r="FS456" s="169"/>
      <c r="FT456" s="169"/>
      <c r="FU456" s="169"/>
      <c r="FV456" s="169"/>
      <c r="FW456" s="169"/>
      <c r="FX456" s="169"/>
      <c r="FY456" s="169"/>
      <c r="FZ456" s="169"/>
      <c r="GA456" s="169"/>
      <c r="GB456" s="169"/>
      <c r="GC456" s="169"/>
      <c r="GD456" s="169"/>
      <c r="GE456" s="169"/>
      <c r="GF456" s="169"/>
      <c r="GG456" s="169"/>
      <c r="GH456" s="169"/>
      <c r="GI456" s="169"/>
      <c r="GJ456" s="169"/>
      <c r="GK456" s="169"/>
      <c r="GL456" s="169"/>
      <c r="GM456" s="169"/>
      <c r="GN456" s="169"/>
      <c r="GO456" s="169"/>
      <c r="GP456" s="169"/>
      <c r="GQ456" s="169"/>
      <c r="GR456" s="169"/>
      <c r="GS456" s="169"/>
      <c r="GT456" s="169"/>
      <c r="GU456" s="169"/>
      <c r="GV456" s="169"/>
      <c r="GW456" s="169"/>
      <c r="GX456" s="169"/>
      <c r="GY456" s="169"/>
      <c r="GZ456" s="169"/>
      <c r="HA456" s="169"/>
      <c r="HB456" s="169"/>
      <c r="HC456" s="169"/>
      <c r="HD456" s="169"/>
      <c r="HE456" s="169"/>
      <c r="HF456" s="169"/>
      <c r="HG456" s="169"/>
      <c r="HH456" s="169"/>
      <c r="HI456" s="169"/>
      <c r="HJ456" s="169"/>
      <c r="HK456" s="169"/>
      <c r="HL456" s="169"/>
      <c r="HM456" s="169"/>
      <c r="HN456" s="169"/>
      <c r="HO456" s="169"/>
      <c r="HP456" s="169"/>
      <c r="HQ456" s="169"/>
      <c r="HR456" s="169"/>
      <c r="HS456" s="169"/>
      <c r="HT456" s="169"/>
      <c r="HU456" s="169"/>
      <c r="HV456" s="169"/>
      <c r="HW456" s="169"/>
      <c r="HX456" s="169"/>
      <c r="HY456" s="169"/>
      <c r="HZ456" s="169"/>
      <c r="IA456" s="169"/>
      <c r="IB456" s="169"/>
      <c r="IC456" s="169"/>
      <c r="ID456" s="169"/>
      <c r="IE456" s="169"/>
      <c r="IF456" s="169"/>
      <c r="IG456" s="169"/>
      <c r="IH456" s="169"/>
      <c r="II456" s="169"/>
      <c r="IJ456" s="169"/>
      <c r="IK456" s="169"/>
      <c r="IL456" s="169"/>
      <c r="IM456" s="169"/>
      <c r="IN456" s="169"/>
      <c r="IO456" s="169"/>
      <c r="IP456" s="169"/>
      <c r="IQ456" s="169"/>
      <c r="IR456" s="169"/>
      <c r="IS456" s="169"/>
      <c r="IT456" s="169"/>
      <c r="IU456" s="169"/>
      <c r="IV456" s="169"/>
      <c r="IW456" s="169"/>
      <c r="IX456" s="169"/>
      <c r="IY456" s="169"/>
      <c r="IZ456" s="169"/>
      <c r="JA456" s="169"/>
      <c r="JB456" s="169"/>
      <c r="JC456" s="169"/>
      <c r="JD456" s="169"/>
      <c r="JE456" s="169"/>
      <c r="JF456" s="169"/>
      <c r="JG456" s="169"/>
      <c r="JH456" s="169"/>
      <c r="JI456" s="169"/>
      <c r="JJ456" s="169"/>
      <c r="JK456" s="169"/>
      <c r="JL456" s="169"/>
      <c r="JM456" s="169"/>
      <c r="JN456" s="169"/>
      <c r="JO456" s="169"/>
      <c r="JP456" s="169"/>
      <c r="JQ456" s="169"/>
      <c r="JR456" s="169"/>
      <c r="JS456" s="169"/>
      <c r="JT456" s="169"/>
      <c r="JU456" s="169"/>
      <c r="JV456" s="169"/>
      <c r="JW456" s="169"/>
      <c r="JX456" s="169"/>
      <c r="JY456" s="169"/>
      <c r="JZ456" s="169"/>
      <c r="KA456" s="169"/>
      <c r="KB456" s="169"/>
      <c r="KC456" s="169"/>
      <c r="KD456" s="169"/>
      <c r="KE456" s="169"/>
      <c r="KF456" s="169"/>
      <c r="KG456" s="169"/>
      <c r="KH456" s="169"/>
      <c r="KI456" s="169"/>
      <c r="KJ456" s="169"/>
      <c r="KK456" s="169"/>
      <c r="KL456" s="169"/>
      <c r="KM456" s="169"/>
      <c r="KN456" s="169"/>
      <c r="KO456" s="169"/>
      <c r="KP456" s="169"/>
      <c r="KQ456" s="169"/>
      <c r="KR456" s="169"/>
      <c r="KS456" s="169"/>
      <c r="KT456" s="169"/>
      <c r="KU456" s="169"/>
      <c r="KV456" s="169"/>
      <c r="KW456" s="169"/>
      <c r="KX456" s="169"/>
      <c r="KY456" s="169"/>
      <c r="KZ456" s="169"/>
      <c r="LA456" s="169"/>
      <c r="LB456" s="169"/>
      <c r="LC456" s="169"/>
      <c r="LD456" s="169"/>
      <c r="LE456" s="169"/>
      <c r="LF456" s="169"/>
      <c r="LG456" s="169"/>
      <c r="LH456" s="169"/>
      <c r="LI456" s="169"/>
      <c r="LJ456" s="169"/>
      <c r="LK456" s="169"/>
      <c r="LL456" s="169"/>
      <c r="LM456" s="169"/>
      <c r="LN456" s="169"/>
      <c r="LO456" s="169"/>
      <c r="LP456" s="169"/>
      <c r="LQ456" s="169"/>
      <c r="LR456" s="169"/>
      <c r="LS456" s="169"/>
      <c r="LT456" s="169"/>
      <c r="LU456" s="169"/>
      <c r="LV456" s="169"/>
      <c r="LW456" s="169"/>
      <c r="LX456" s="169"/>
      <c r="LY456" s="169"/>
      <c r="LZ456" s="169"/>
      <c r="MA456" s="169"/>
      <c r="MB456" s="169"/>
      <c r="MC456" s="169"/>
      <c r="MD456" s="169"/>
      <c r="ME456" s="169"/>
      <c r="MF456" s="169"/>
      <c r="MG456" s="169"/>
      <c r="MH456" s="169"/>
      <c r="MI456" s="169"/>
      <c r="MJ456" s="169"/>
      <c r="MK456" s="169"/>
      <c r="ML456" s="169"/>
      <c r="MM456" s="169"/>
    </row>
    <row r="457" spans="1:351" s="170" customFormat="1" ht="15" customHeight="1" outlineLevel="1" x14ac:dyDescent="0.25">
      <c r="A457" s="161"/>
      <c r="B457" s="162"/>
      <c r="C457" s="163"/>
      <c r="D457" s="163"/>
      <c r="E457" s="164"/>
      <c r="F457" s="174" t="s">
        <v>149</v>
      </c>
      <c r="G457" s="175" t="s">
        <v>39</v>
      </c>
      <c r="H457" s="167">
        <f>C451*0.8</f>
        <v>21.840000000000003</v>
      </c>
      <c r="I457" s="168">
        <v>3.3</v>
      </c>
      <c r="J457" s="164">
        <f t="shared" ref="J457:J470" si="69">H457*I457</f>
        <v>72.072000000000003</v>
      </c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  <c r="CW457" s="169"/>
      <c r="CX457" s="169"/>
      <c r="CY457" s="169"/>
      <c r="CZ457" s="169"/>
      <c r="DA457" s="169"/>
      <c r="DB457" s="169"/>
      <c r="DC457" s="169"/>
      <c r="DD457" s="169"/>
      <c r="DE457" s="169"/>
      <c r="DF457" s="169"/>
      <c r="DG457" s="169"/>
      <c r="DH457" s="169"/>
      <c r="DI457" s="169"/>
      <c r="DJ457" s="169"/>
      <c r="DK457" s="169"/>
      <c r="DL457" s="169"/>
      <c r="DM457" s="169"/>
      <c r="DN457" s="169"/>
      <c r="DO457" s="169"/>
      <c r="DP457" s="169"/>
      <c r="DQ457" s="169"/>
      <c r="DR457" s="169"/>
      <c r="DS457" s="169"/>
      <c r="DT457" s="169"/>
      <c r="DU457" s="169"/>
      <c r="DV457" s="169"/>
      <c r="DW457" s="169"/>
      <c r="DX457" s="169"/>
      <c r="DY457" s="169"/>
      <c r="DZ457" s="169"/>
      <c r="EA457" s="169"/>
      <c r="EB457" s="169"/>
      <c r="EC457" s="169"/>
      <c r="ED457" s="169"/>
      <c r="EE457" s="169"/>
      <c r="EF457" s="169"/>
      <c r="EG457" s="169"/>
      <c r="EH457" s="169"/>
      <c r="EI457" s="169"/>
      <c r="EJ457" s="169"/>
      <c r="EK457" s="169"/>
      <c r="EL457" s="169"/>
      <c r="EM457" s="169"/>
      <c r="EN457" s="169"/>
      <c r="EO457" s="169"/>
      <c r="EP457" s="169"/>
      <c r="EQ457" s="169"/>
      <c r="ER457" s="169"/>
      <c r="ES457" s="169"/>
      <c r="ET457" s="169"/>
      <c r="EU457" s="169"/>
      <c r="EV457" s="169"/>
      <c r="EW457" s="169"/>
      <c r="EX457" s="169"/>
      <c r="EY457" s="169"/>
      <c r="EZ457" s="169"/>
      <c r="FA457" s="169"/>
      <c r="FB457" s="169"/>
      <c r="FC457" s="169"/>
      <c r="FD457" s="169"/>
      <c r="FE457" s="169"/>
      <c r="FF457" s="169"/>
      <c r="FG457" s="169"/>
      <c r="FH457" s="169"/>
      <c r="FI457" s="169"/>
      <c r="FJ457" s="169"/>
      <c r="FK457" s="169"/>
      <c r="FL457" s="169"/>
      <c r="FM457" s="169"/>
      <c r="FN457" s="169"/>
      <c r="FO457" s="169"/>
      <c r="FP457" s="169"/>
      <c r="FQ457" s="169"/>
      <c r="FR457" s="169"/>
      <c r="FS457" s="169"/>
      <c r="FT457" s="169"/>
      <c r="FU457" s="169"/>
      <c r="FV457" s="169"/>
      <c r="FW457" s="169"/>
      <c r="FX457" s="169"/>
      <c r="FY457" s="169"/>
      <c r="FZ457" s="169"/>
      <c r="GA457" s="169"/>
      <c r="GB457" s="169"/>
      <c r="GC457" s="169"/>
      <c r="GD457" s="169"/>
      <c r="GE457" s="169"/>
      <c r="GF457" s="169"/>
      <c r="GG457" s="169"/>
      <c r="GH457" s="169"/>
      <c r="GI457" s="169"/>
      <c r="GJ457" s="169"/>
      <c r="GK457" s="169"/>
      <c r="GL457" s="169"/>
      <c r="GM457" s="169"/>
      <c r="GN457" s="169"/>
      <c r="GO457" s="169"/>
      <c r="GP457" s="169"/>
      <c r="GQ457" s="169"/>
      <c r="GR457" s="169"/>
      <c r="GS457" s="169"/>
      <c r="GT457" s="169"/>
      <c r="GU457" s="169"/>
      <c r="GV457" s="169"/>
      <c r="GW457" s="169"/>
      <c r="GX457" s="169"/>
      <c r="GY457" s="169"/>
      <c r="GZ457" s="169"/>
      <c r="HA457" s="169"/>
      <c r="HB457" s="169"/>
      <c r="HC457" s="169"/>
      <c r="HD457" s="169"/>
      <c r="HE457" s="169"/>
      <c r="HF457" s="169"/>
      <c r="HG457" s="169"/>
      <c r="HH457" s="169"/>
      <c r="HI457" s="169"/>
      <c r="HJ457" s="169"/>
      <c r="HK457" s="169"/>
      <c r="HL457" s="169"/>
      <c r="HM457" s="169"/>
      <c r="HN457" s="169"/>
      <c r="HO457" s="169"/>
      <c r="HP457" s="169"/>
      <c r="HQ457" s="169"/>
      <c r="HR457" s="169"/>
      <c r="HS457" s="169"/>
      <c r="HT457" s="169"/>
      <c r="HU457" s="169"/>
      <c r="HV457" s="169"/>
      <c r="HW457" s="169"/>
      <c r="HX457" s="169"/>
      <c r="HY457" s="169"/>
      <c r="HZ457" s="169"/>
      <c r="IA457" s="169"/>
      <c r="IB457" s="169"/>
      <c r="IC457" s="169"/>
      <c r="ID457" s="169"/>
      <c r="IE457" s="169"/>
      <c r="IF457" s="169"/>
      <c r="IG457" s="169"/>
      <c r="IH457" s="169"/>
      <c r="II457" s="169"/>
      <c r="IJ457" s="169"/>
      <c r="IK457" s="169"/>
      <c r="IL457" s="169"/>
      <c r="IM457" s="169"/>
      <c r="IN457" s="169"/>
      <c r="IO457" s="169"/>
      <c r="IP457" s="169"/>
      <c r="IQ457" s="169"/>
      <c r="IR457" s="169"/>
      <c r="IS457" s="169"/>
      <c r="IT457" s="169"/>
      <c r="IU457" s="169"/>
      <c r="IV457" s="169"/>
      <c r="IW457" s="169"/>
      <c r="IX457" s="169"/>
      <c r="IY457" s="169"/>
      <c r="IZ457" s="169"/>
      <c r="JA457" s="169"/>
      <c r="JB457" s="169"/>
      <c r="JC457" s="169"/>
      <c r="JD457" s="169"/>
      <c r="JE457" s="169"/>
      <c r="JF457" s="169"/>
      <c r="JG457" s="169"/>
      <c r="JH457" s="169"/>
      <c r="JI457" s="169"/>
      <c r="JJ457" s="169"/>
      <c r="JK457" s="169"/>
      <c r="JL457" s="169"/>
      <c r="JM457" s="169"/>
      <c r="JN457" s="169"/>
      <c r="JO457" s="169"/>
      <c r="JP457" s="169"/>
      <c r="JQ457" s="169"/>
      <c r="JR457" s="169"/>
      <c r="JS457" s="169"/>
      <c r="JT457" s="169"/>
      <c r="JU457" s="169"/>
      <c r="JV457" s="169"/>
      <c r="JW457" s="169"/>
      <c r="JX457" s="169"/>
      <c r="JY457" s="169"/>
      <c r="JZ457" s="169"/>
      <c r="KA457" s="169"/>
      <c r="KB457" s="169"/>
      <c r="KC457" s="169"/>
      <c r="KD457" s="169"/>
      <c r="KE457" s="169"/>
      <c r="KF457" s="169"/>
      <c r="KG457" s="169"/>
      <c r="KH457" s="169"/>
      <c r="KI457" s="169"/>
      <c r="KJ457" s="169"/>
      <c r="KK457" s="169"/>
      <c r="KL457" s="169"/>
      <c r="KM457" s="169"/>
      <c r="KN457" s="169"/>
      <c r="KO457" s="169"/>
      <c r="KP457" s="169"/>
      <c r="KQ457" s="169"/>
      <c r="KR457" s="169"/>
      <c r="KS457" s="169"/>
      <c r="KT457" s="169"/>
      <c r="KU457" s="169"/>
      <c r="KV457" s="169"/>
      <c r="KW457" s="169"/>
      <c r="KX457" s="169"/>
      <c r="KY457" s="169"/>
      <c r="KZ457" s="169"/>
      <c r="LA457" s="169"/>
      <c r="LB457" s="169"/>
      <c r="LC457" s="169"/>
      <c r="LD457" s="169"/>
      <c r="LE457" s="169"/>
      <c r="LF457" s="169"/>
      <c r="LG457" s="169"/>
      <c r="LH457" s="169"/>
      <c r="LI457" s="169"/>
      <c r="LJ457" s="169"/>
      <c r="LK457" s="169"/>
      <c r="LL457" s="169"/>
      <c r="LM457" s="169"/>
      <c r="LN457" s="169"/>
      <c r="LO457" s="169"/>
      <c r="LP457" s="169"/>
      <c r="LQ457" s="169"/>
      <c r="LR457" s="169"/>
      <c r="LS457" s="169"/>
      <c r="LT457" s="169"/>
      <c r="LU457" s="169"/>
      <c r="LV457" s="169"/>
      <c r="LW457" s="169"/>
      <c r="LX457" s="169"/>
      <c r="LY457" s="169"/>
      <c r="LZ457" s="169"/>
      <c r="MA457" s="169"/>
      <c r="MB457" s="169"/>
      <c r="MC457" s="169"/>
      <c r="MD457" s="169"/>
      <c r="ME457" s="169"/>
      <c r="MF457" s="169"/>
      <c r="MG457" s="169"/>
      <c r="MH457" s="169"/>
      <c r="MI457" s="169"/>
      <c r="MJ457" s="169"/>
      <c r="MK457" s="169"/>
      <c r="ML457" s="169"/>
      <c r="MM457" s="169"/>
    </row>
    <row r="458" spans="1:351" s="170" customFormat="1" ht="15" customHeight="1" outlineLevel="1" x14ac:dyDescent="0.25">
      <c r="A458" s="161"/>
      <c r="B458" s="162"/>
      <c r="C458" s="163"/>
      <c r="D458" s="163"/>
      <c r="E458" s="164"/>
      <c r="F458" s="174" t="s">
        <v>150</v>
      </c>
      <c r="G458" s="175" t="s">
        <v>39</v>
      </c>
      <c r="H458" s="167">
        <f>C451*0.8</f>
        <v>21.840000000000003</v>
      </c>
      <c r="I458" s="168">
        <v>1.5</v>
      </c>
      <c r="J458" s="164">
        <f t="shared" si="69"/>
        <v>32.760000000000005</v>
      </c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  <c r="CW458" s="169"/>
      <c r="CX458" s="169"/>
      <c r="CY458" s="169"/>
      <c r="CZ458" s="169"/>
      <c r="DA458" s="169"/>
      <c r="DB458" s="169"/>
      <c r="DC458" s="169"/>
      <c r="DD458" s="169"/>
      <c r="DE458" s="169"/>
      <c r="DF458" s="169"/>
      <c r="DG458" s="169"/>
      <c r="DH458" s="169"/>
      <c r="DI458" s="169"/>
      <c r="DJ458" s="169"/>
      <c r="DK458" s="169"/>
      <c r="DL458" s="169"/>
      <c r="DM458" s="169"/>
      <c r="DN458" s="169"/>
      <c r="DO458" s="169"/>
      <c r="DP458" s="169"/>
      <c r="DQ458" s="169"/>
      <c r="DR458" s="169"/>
      <c r="DS458" s="169"/>
      <c r="DT458" s="169"/>
      <c r="DU458" s="169"/>
      <c r="DV458" s="169"/>
      <c r="DW458" s="169"/>
      <c r="DX458" s="169"/>
      <c r="DY458" s="169"/>
      <c r="DZ458" s="169"/>
      <c r="EA458" s="169"/>
      <c r="EB458" s="169"/>
      <c r="EC458" s="169"/>
      <c r="ED458" s="169"/>
      <c r="EE458" s="169"/>
      <c r="EF458" s="169"/>
      <c r="EG458" s="169"/>
      <c r="EH458" s="169"/>
      <c r="EI458" s="169"/>
      <c r="EJ458" s="169"/>
      <c r="EK458" s="169"/>
      <c r="EL458" s="169"/>
      <c r="EM458" s="169"/>
      <c r="EN458" s="169"/>
      <c r="EO458" s="169"/>
      <c r="EP458" s="169"/>
      <c r="EQ458" s="169"/>
      <c r="ER458" s="169"/>
      <c r="ES458" s="169"/>
      <c r="ET458" s="169"/>
      <c r="EU458" s="169"/>
      <c r="EV458" s="169"/>
      <c r="EW458" s="169"/>
      <c r="EX458" s="169"/>
      <c r="EY458" s="169"/>
      <c r="EZ458" s="169"/>
      <c r="FA458" s="169"/>
      <c r="FB458" s="169"/>
      <c r="FC458" s="169"/>
      <c r="FD458" s="169"/>
      <c r="FE458" s="169"/>
      <c r="FF458" s="169"/>
      <c r="FG458" s="169"/>
      <c r="FH458" s="169"/>
      <c r="FI458" s="169"/>
      <c r="FJ458" s="169"/>
      <c r="FK458" s="169"/>
      <c r="FL458" s="169"/>
      <c r="FM458" s="169"/>
      <c r="FN458" s="169"/>
      <c r="FO458" s="169"/>
      <c r="FP458" s="169"/>
      <c r="FQ458" s="169"/>
      <c r="FR458" s="169"/>
      <c r="FS458" s="169"/>
      <c r="FT458" s="169"/>
      <c r="FU458" s="169"/>
      <c r="FV458" s="169"/>
      <c r="FW458" s="169"/>
      <c r="FX458" s="169"/>
      <c r="FY458" s="169"/>
      <c r="FZ458" s="169"/>
      <c r="GA458" s="169"/>
      <c r="GB458" s="169"/>
      <c r="GC458" s="169"/>
      <c r="GD458" s="169"/>
      <c r="GE458" s="169"/>
      <c r="GF458" s="169"/>
      <c r="GG458" s="169"/>
      <c r="GH458" s="169"/>
      <c r="GI458" s="169"/>
      <c r="GJ458" s="169"/>
      <c r="GK458" s="169"/>
      <c r="GL458" s="169"/>
      <c r="GM458" s="169"/>
      <c r="GN458" s="169"/>
      <c r="GO458" s="169"/>
      <c r="GP458" s="169"/>
      <c r="GQ458" s="169"/>
      <c r="GR458" s="169"/>
      <c r="GS458" s="169"/>
      <c r="GT458" s="169"/>
      <c r="GU458" s="169"/>
      <c r="GV458" s="169"/>
      <c r="GW458" s="169"/>
      <c r="GX458" s="169"/>
      <c r="GY458" s="169"/>
      <c r="GZ458" s="169"/>
      <c r="HA458" s="169"/>
      <c r="HB458" s="169"/>
      <c r="HC458" s="169"/>
      <c r="HD458" s="169"/>
      <c r="HE458" s="169"/>
      <c r="HF458" s="169"/>
      <c r="HG458" s="169"/>
      <c r="HH458" s="169"/>
      <c r="HI458" s="169"/>
      <c r="HJ458" s="169"/>
      <c r="HK458" s="169"/>
      <c r="HL458" s="169"/>
      <c r="HM458" s="169"/>
      <c r="HN458" s="169"/>
      <c r="HO458" s="169"/>
      <c r="HP458" s="169"/>
      <c r="HQ458" s="169"/>
      <c r="HR458" s="169"/>
      <c r="HS458" s="169"/>
      <c r="HT458" s="169"/>
      <c r="HU458" s="169"/>
      <c r="HV458" s="169"/>
      <c r="HW458" s="169"/>
      <c r="HX458" s="169"/>
      <c r="HY458" s="169"/>
      <c r="HZ458" s="169"/>
      <c r="IA458" s="169"/>
      <c r="IB458" s="169"/>
      <c r="IC458" s="169"/>
      <c r="ID458" s="169"/>
      <c r="IE458" s="169"/>
      <c r="IF458" s="169"/>
      <c r="IG458" s="169"/>
      <c r="IH458" s="169"/>
      <c r="II458" s="169"/>
      <c r="IJ458" s="169"/>
      <c r="IK458" s="169"/>
      <c r="IL458" s="169"/>
      <c r="IM458" s="169"/>
      <c r="IN458" s="169"/>
      <c r="IO458" s="169"/>
      <c r="IP458" s="169"/>
      <c r="IQ458" s="169"/>
      <c r="IR458" s="169"/>
      <c r="IS458" s="169"/>
      <c r="IT458" s="169"/>
      <c r="IU458" s="169"/>
      <c r="IV458" s="169"/>
      <c r="IW458" s="169"/>
      <c r="IX458" s="169"/>
      <c r="IY458" s="169"/>
      <c r="IZ458" s="169"/>
      <c r="JA458" s="169"/>
      <c r="JB458" s="169"/>
      <c r="JC458" s="169"/>
      <c r="JD458" s="169"/>
      <c r="JE458" s="169"/>
      <c r="JF458" s="169"/>
      <c r="JG458" s="169"/>
      <c r="JH458" s="169"/>
      <c r="JI458" s="169"/>
      <c r="JJ458" s="169"/>
      <c r="JK458" s="169"/>
      <c r="JL458" s="169"/>
      <c r="JM458" s="169"/>
      <c r="JN458" s="169"/>
      <c r="JO458" s="169"/>
      <c r="JP458" s="169"/>
      <c r="JQ458" s="169"/>
      <c r="JR458" s="169"/>
      <c r="JS458" s="169"/>
      <c r="JT458" s="169"/>
      <c r="JU458" s="169"/>
      <c r="JV458" s="169"/>
      <c r="JW458" s="169"/>
      <c r="JX458" s="169"/>
      <c r="JY458" s="169"/>
      <c r="JZ458" s="169"/>
      <c r="KA458" s="169"/>
      <c r="KB458" s="169"/>
      <c r="KC458" s="169"/>
      <c r="KD458" s="169"/>
      <c r="KE458" s="169"/>
      <c r="KF458" s="169"/>
      <c r="KG458" s="169"/>
      <c r="KH458" s="169"/>
      <c r="KI458" s="169"/>
      <c r="KJ458" s="169"/>
      <c r="KK458" s="169"/>
      <c r="KL458" s="169"/>
      <c r="KM458" s="169"/>
      <c r="KN458" s="169"/>
      <c r="KO458" s="169"/>
      <c r="KP458" s="169"/>
      <c r="KQ458" s="169"/>
      <c r="KR458" s="169"/>
      <c r="KS458" s="169"/>
      <c r="KT458" s="169"/>
      <c r="KU458" s="169"/>
      <c r="KV458" s="169"/>
      <c r="KW458" s="169"/>
      <c r="KX458" s="169"/>
      <c r="KY458" s="169"/>
      <c r="KZ458" s="169"/>
      <c r="LA458" s="169"/>
      <c r="LB458" s="169"/>
      <c r="LC458" s="169"/>
      <c r="LD458" s="169"/>
      <c r="LE458" s="169"/>
      <c r="LF458" s="169"/>
      <c r="LG458" s="169"/>
      <c r="LH458" s="169"/>
      <c r="LI458" s="169"/>
      <c r="LJ458" s="169"/>
      <c r="LK458" s="169"/>
      <c r="LL458" s="169"/>
      <c r="LM458" s="169"/>
      <c r="LN458" s="169"/>
      <c r="LO458" s="169"/>
      <c r="LP458" s="169"/>
      <c r="LQ458" s="169"/>
      <c r="LR458" s="169"/>
      <c r="LS458" s="169"/>
      <c r="LT458" s="169"/>
      <c r="LU458" s="169"/>
      <c r="LV458" s="169"/>
      <c r="LW458" s="169"/>
      <c r="LX458" s="169"/>
      <c r="LY458" s="169"/>
      <c r="LZ458" s="169"/>
      <c r="MA458" s="169"/>
      <c r="MB458" s="169"/>
      <c r="MC458" s="169"/>
      <c r="MD458" s="169"/>
      <c r="ME458" s="169"/>
      <c r="MF458" s="169"/>
      <c r="MG458" s="169"/>
      <c r="MH458" s="169"/>
      <c r="MI458" s="169"/>
      <c r="MJ458" s="169"/>
      <c r="MK458" s="169"/>
      <c r="ML458" s="169"/>
      <c r="MM458" s="169"/>
    </row>
    <row r="459" spans="1:351" s="170" customFormat="1" ht="15" customHeight="1" outlineLevel="1" x14ac:dyDescent="0.25">
      <c r="A459" s="161"/>
      <c r="B459" s="162"/>
      <c r="C459" s="163"/>
      <c r="D459" s="163"/>
      <c r="E459" s="164"/>
      <c r="F459" s="174" t="s">
        <v>153</v>
      </c>
      <c r="G459" s="175" t="s">
        <v>39</v>
      </c>
      <c r="H459" s="167">
        <f>C451*0.2</f>
        <v>5.4600000000000009</v>
      </c>
      <c r="I459" s="168">
        <v>2.5499999999999998</v>
      </c>
      <c r="J459" s="164">
        <f t="shared" si="69"/>
        <v>13.923000000000002</v>
      </c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69"/>
      <c r="CN459" s="169"/>
      <c r="CO459" s="169"/>
      <c r="CP459" s="169"/>
      <c r="CQ459" s="169"/>
      <c r="CR459" s="169"/>
      <c r="CS459" s="169"/>
      <c r="CT459" s="169"/>
      <c r="CU459" s="169"/>
      <c r="CV459" s="169"/>
      <c r="CW459" s="169"/>
      <c r="CX459" s="169"/>
      <c r="CY459" s="169"/>
      <c r="CZ459" s="169"/>
      <c r="DA459" s="169"/>
      <c r="DB459" s="169"/>
      <c r="DC459" s="169"/>
      <c r="DD459" s="169"/>
      <c r="DE459" s="169"/>
      <c r="DF459" s="169"/>
      <c r="DG459" s="169"/>
      <c r="DH459" s="169"/>
      <c r="DI459" s="169"/>
      <c r="DJ459" s="169"/>
      <c r="DK459" s="169"/>
      <c r="DL459" s="169"/>
      <c r="DM459" s="169"/>
      <c r="DN459" s="169"/>
      <c r="DO459" s="169"/>
      <c r="DP459" s="169"/>
      <c r="DQ459" s="169"/>
      <c r="DR459" s="169"/>
      <c r="DS459" s="169"/>
      <c r="DT459" s="169"/>
      <c r="DU459" s="169"/>
      <c r="DV459" s="169"/>
      <c r="DW459" s="169"/>
      <c r="DX459" s="169"/>
      <c r="DY459" s="169"/>
      <c r="DZ459" s="169"/>
      <c r="EA459" s="169"/>
      <c r="EB459" s="169"/>
      <c r="EC459" s="169"/>
      <c r="ED459" s="169"/>
      <c r="EE459" s="169"/>
      <c r="EF459" s="169"/>
      <c r="EG459" s="169"/>
      <c r="EH459" s="169"/>
      <c r="EI459" s="169"/>
      <c r="EJ459" s="169"/>
      <c r="EK459" s="169"/>
      <c r="EL459" s="169"/>
      <c r="EM459" s="169"/>
      <c r="EN459" s="169"/>
      <c r="EO459" s="169"/>
      <c r="EP459" s="169"/>
      <c r="EQ459" s="169"/>
      <c r="ER459" s="169"/>
      <c r="ES459" s="169"/>
      <c r="ET459" s="169"/>
      <c r="EU459" s="169"/>
      <c r="EV459" s="169"/>
      <c r="EW459" s="169"/>
      <c r="EX459" s="169"/>
      <c r="EY459" s="169"/>
      <c r="EZ459" s="169"/>
      <c r="FA459" s="169"/>
      <c r="FB459" s="169"/>
      <c r="FC459" s="169"/>
      <c r="FD459" s="169"/>
      <c r="FE459" s="169"/>
      <c r="FF459" s="169"/>
      <c r="FG459" s="169"/>
      <c r="FH459" s="169"/>
      <c r="FI459" s="169"/>
      <c r="FJ459" s="169"/>
      <c r="FK459" s="169"/>
      <c r="FL459" s="169"/>
      <c r="FM459" s="169"/>
      <c r="FN459" s="169"/>
      <c r="FO459" s="169"/>
      <c r="FP459" s="169"/>
      <c r="FQ459" s="169"/>
      <c r="FR459" s="169"/>
      <c r="FS459" s="169"/>
      <c r="FT459" s="169"/>
      <c r="FU459" s="169"/>
      <c r="FV459" s="169"/>
      <c r="FW459" s="169"/>
      <c r="FX459" s="169"/>
      <c r="FY459" s="169"/>
      <c r="FZ459" s="169"/>
      <c r="GA459" s="169"/>
      <c r="GB459" s="169"/>
      <c r="GC459" s="169"/>
      <c r="GD459" s="169"/>
      <c r="GE459" s="169"/>
      <c r="GF459" s="169"/>
      <c r="GG459" s="169"/>
      <c r="GH459" s="169"/>
      <c r="GI459" s="169"/>
      <c r="GJ459" s="169"/>
      <c r="GK459" s="169"/>
      <c r="GL459" s="169"/>
      <c r="GM459" s="169"/>
      <c r="GN459" s="169"/>
      <c r="GO459" s="169"/>
      <c r="GP459" s="169"/>
      <c r="GQ459" s="169"/>
      <c r="GR459" s="169"/>
      <c r="GS459" s="169"/>
      <c r="GT459" s="169"/>
      <c r="GU459" s="169"/>
      <c r="GV459" s="169"/>
      <c r="GW459" s="169"/>
      <c r="GX459" s="169"/>
      <c r="GY459" s="169"/>
      <c r="GZ459" s="169"/>
      <c r="HA459" s="169"/>
      <c r="HB459" s="169"/>
      <c r="HC459" s="169"/>
      <c r="HD459" s="169"/>
      <c r="HE459" s="169"/>
      <c r="HF459" s="169"/>
      <c r="HG459" s="169"/>
      <c r="HH459" s="169"/>
      <c r="HI459" s="169"/>
      <c r="HJ459" s="169"/>
      <c r="HK459" s="169"/>
      <c r="HL459" s="169"/>
      <c r="HM459" s="169"/>
      <c r="HN459" s="169"/>
      <c r="HO459" s="169"/>
      <c r="HP459" s="169"/>
      <c r="HQ459" s="169"/>
      <c r="HR459" s="169"/>
      <c r="HS459" s="169"/>
      <c r="HT459" s="169"/>
      <c r="HU459" s="169"/>
      <c r="HV459" s="169"/>
      <c r="HW459" s="169"/>
      <c r="HX459" s="169"/>
      <c r="HY459" s="169"/>
      <c r="HZ459" s="169"/>
      <c r="IA459" s="169"/>
      <c r="IB459" s="169"/>
      <c r="IC459" s="169"/>
      <c r="ID459" s="169"/>
      <c r="IE459" s="169"/>
      <c r="IF459" s="169"/>
      <c r="IG459" s="169"/>
      <c r="IH459" s="169"/>
      <c r="II459" s="169"/>
      <c r="IJ459" s="169"/>
      <c r="IK459" s="169"/>
      <c r="IL459" s="169"/>
      <c r="IM459" s="169"/>
      <c r="IN459" s="169"/>
      <c r="IO459" s="169"/>
      <c r="IP459" s="169"/>
      <c r="IQ459" s="169"/>
      <c r="IR459" s="169"/>
      <c r="IS459" s="169"/>
      <c r="IT459" s="169"/>
      <c r="IU459" s="169"/>
      <c r="IV459" s="169"/>
      <c r="IW459" s="169"/>
      <c r="IX459" s="169"/>
      <c r="IY459" s="169"/>
      <c r="IZ459" s="169"/>
      <c r="JA459" s="169"/>
      <c r="JB459" s="169"/>
      <c r="JC459" s="169"/>
      <c r="JD459" s="169"/>
      <c r="JE459" s="169"/>
      <c r="JF459" s="169"/>
      <c r="JG459" s="169"/>
      <c r="JH459" s="169"/>
      <c r="JI459" s="169"/>
      <c r="JJ459" s="169"/>
      <c r="JK459" s="169"/>
      <c r="JL459" s="169"/>
      <c r="JM459" s="169"/>
      <c r="JN459" s="169"/>
      <c r="JO459" s="169"/>
      <c r="JP459" s="169"/>
      <c r="JQ459" s="169"/>
      <c r="JR459" s="169"/>
      <c r="JS459" s="169"/>
      <c r="JT459" s="169"/>
      <c r="JU459" s="169"/>
      <c r="JV459" s="169"/>
      <c r="JW459" s="169"/>
      <c r="JX459" s="169"/>
      <c r="JY459" s="169"/>
      <c r="JZ459" s="169"/>
      <c r="KA459" s="169"/>
      <c r="KB459" s="169"/>
      <c r="KC459" s="169"/>
      <c r="KD459" s="169"/>
      <c r="KE459" s="169"/>
      <c r="KF459" s="169"/>
      <c r="KG459" s="169"/>
      <c r="KH459" s="169"/>
      <c r="KI459" s="169"/>
      <c r="KJ459" s="169"/>
      <c r="KK459" s="169"/>
      <c r="KL459" s="169"/>
      <c r="KM459" s="169"/>
      <c r="KN459" s="169"/>
      <c r="KO459" s="169"/>
      <c r="KP459" s="169"/>
      <c r="KQ459" s="169"/>
      <c r="KR459" s="169"/>
      <c r="KS459" s="169"/>
      <c r="KT459" s="169"/>
      <c r="KU459" s="169"/>
      <c r="KV459" s="169"/>
      <c r="KW459" s="169"/>
      <c r="KX459" s="169"/>
      <c r="KY459" s="169"/>
      <c r="KZ459" s="169"/>
      <c r="LA459" s="169"/>
      <c r="LB459" s="169"/>
      <c r="LC459" s="169"/>
      <c r="LD459" s="169"/>
      <c r="LE459" s="169"/>
      <c r="LF459" s="169"/>
      <c r="LG459" s="169"/>
      <c r="LH459" s="169"/>
      <c r="LI459" s="169"/>
      <c r="LJ459" s="169"/>
      <c r="LK459" s="169"/>
      <c r="LL459" s="169"/>
      <c r="LM459" s="169"/>
      <c r="LN459" s="169"/>
      <c r="LO459" s="169"/>
      <c r="LP459" s="169"/>
      <c r="LQ459" s="169"/>
      <c r="LR459" s="169"/>
      <c r="LS459" s="169"/>
      <c r="LT459" s="169"/>
      <c r="LU459" s="169"/>
      <c r="LV459" s="169"/>
      <c r="LW459" s="169"/>
      <c r="LX459" s="169"/>
      <c r="LY459" s="169"/>
      <c r="LZ459" s="169"/>
      <c r="MA459" s="169"/>
      <c r="MB459" s="169"/>
      <c r="MC459" s="169"/>
      <c r="MD459" s="169"/>
      <c r="ME459" s="169"/>
      <c r="MF459" s="169"/>
      <c r="MG459" s="169"/>
      <c r="MH459" s="169"/>
      <c r="MI459" s="169"/>
      <c r="MJ459" s="169"/>
      <c r="MK459" s="169"/>
      <c r="ML459" s="169"/>
      <c r="MM459" s="169"/>
    </row>
    <row r="460" spans="1:351" s="170" customFormat="1" ht="15" customHeight="1" outlineLevel="1" x14ac:dyDescent="0.25">
      <c r="A460" s="161"/>
      <c r="B460" s="162"/>
      <c r="C460" s="163"/>
      <c r="D460" s="163"/>
      <c r="E460" s="164"/>
      <c r="F460" s="174" t="s">
        <v>154</v>
      </c>
      <c r="G460" s="175" t="s">
        <v>39</v>
      </c>
      <c r="H460" s="167">
        <f>C451*0.8</f>
        <v>21.840000000000003</v>
      </c>
      <c r="I460" s="168">
        <v>3</v>
      </c>
      <c r="J460" s="164">
        <f t="shared" si="69"/>
        <v>65.52000000000001</v>
      </c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  <c r="CW460" s="169"/>
      <c r="CX460" s="169"/>
      <c r="CY460" s="169"/>
      <c r="CZ460" s="169"/>
      <c r="DA460" s="169"/>
      <c r="DB460" s="169"/>
      <c r="DC460" s="169"/>
      <c r="DD460" s="169"/>
      <c r="DE460" s="169"/>
      <c r="DF460" s="169"/>
      <c r="DG460" s="169"/>
      <c r="DH460" s="169"/>
      <c r="DI460" s="169"/>
      <c r="DJ460" s="169"/>
      <c r="DK460" s="169"/>
      <c r="DL460" s="169"/>
      <c r="DM460" s="169"/>
      <c r="DN460" s="169"/>
      <c r="DO460" s="169"/>
      <c r="DP460" s="169"/>
      <c r="DQ460" s="169"/>
      <c r="DR460" s="169"/>
      <c r="DS460" s="169"/>
      <c r="DT460" s="169"/>
      <c r="DU460" s="169"/>
      <c r="DV460" s="169"/>
      <c r="DW460" s="169"/>
      <c r="DX460" s="169"/>
      <c r="DY460" s="169"/>
      <c r="DZ460" s="169"/>
      <c r="EA460" s="169"/>
      <c r="EB460" s="169"/>
      <c r="EC460" s="169"/>
      <c r="ED460" s="169"/>
      <c r="EE460" s="169"/>
      <c r="EF460" s="169"/>
      <c r="EG460" s="169"/>
      <c r="EH460" s="169"/>
      <c r="EI460" s="169"/>
      <c r="EJ460" s="169"/>
      <c r="EK460" s="169"/>
      <c r="EL460" s="169"/>
      <c r="EM460" s="169"/>
      <c r="EN460" s="169"/>
      <c r="EO460" s="169"/>
      <c r="EP460" s="169"/>
      <c r="EQ460" s="169"/>
      <c r="ER460" s="169"/>
      <c r="ES460" s="169"/>
      <c r="ET460" s="169"/>
      <c r="EU460" s="169"/>
      <c r="EV460" s="169"/>
      <c r="EW460" s="169"/>
      <c r="EX460" s="169"/>
      <c r="EY460" s="169"/>
      <c r="EZ460" s="169"/>
      <c r="FA460" s="169"/>
      <c r="FB460" s="169"/>
      <c r="FC460" s="169"/>
      <c r="FD460" s="169"/>
      <c r="FE460" s="169"/>
      <c r="FF460" s="169"/>
      <c r="FG460" s="169"/>
      <c r="FH460" s="169"/>
      <c r="FI460" s="169"/>
      <c r="FJ460" s="169"/>
      <c r="FK460" s="169"/>
      <c r="FL460" s="169"/>
      <c r="FM460" s="169"/>
      <c r="FN460" s="169"/>
      <c r="FO460" s="169"/>
      <c r="FP460" s="169"/>
      <c r="FQ460" s="169"/>
      <c r="FR460" s="169"/>
      <c r="FS460" s="169"/>
      <c r="FT460" s="169"/>
      <c r="FU460" s="169"/>
      <c r="FV460" s="169"/>
      <c r="FW460" s="169"/>
      <c r="FX460" s="169"/>
      <c r="FY460" s="169"/>
      <c r="FZ460" s="169"/>
      <c r="GA460" s="169"/>
      <c r="GB460" s="169"/>
      <c r="GC460" s="169"/>
      <c r="GD460" s="169"/>
      <c r="GE460" s="169"/>
      <c r="GF460" s="169"/>
      <c r="GG460" s="169"/>
      <c r="GH460" s="169"/>
      <c r="GI460" s="169"/>
      <c r="GJ460" s="169"/>
      <c r="GK460" s="169"/>
      <c r="GL460" s="169"/>
      <c r="GM460" s="169"/>
      <c r="GN460" s="169"/>
      <c r="GO460" s="169"/>
      <c r="GP460" s="169"/>
      <c r="GQ460" s="169"/>
      <c r="GR460" s="169"/>
      <c r="GS460" s="169"/>
      <c r="GT460" s="169"/>
      <c r="GU460" s="169"/>
      <c r="GV460" s="169"/>
      <c r="GW460" s="169"/>
      <c r="GX460" s="169"/>
      <c r="GY460" s="169"/>
      <c r="GZ460" s="169"/>
      <c r="HA460" s="169"/>
      <c r="HB460" s="169"/>
      <c r="HC460" s="169"/>
      <c r="HD460" s="169"/>
      <c r="HE460" s="169"/>
      <c r="HF460" s="169"/>
      <c r="HG460" s="169"/>
      <c r="HH460" s="169"/>
      <c r="HI460" s="169"/>
      <c r="HJ460" s="169"/>
      <c r="HK460" s="169"/>
      <c r="HL460" s="169"/>
      <c r="HM460" s="169"/>
      <c r="HN460" s="169"/>
      <c r="HO460" s="169"/>
      <c r="HP460" s="169"/>
      <c r="HQ460" s="169"/>
      <c r="HR460" s="169"/>
      <c r="HS460" s="169"/>
      <c r="HT460" s="169"/>
      <c r="HU460" s="169"/>
      <c r="HV460" s="169"/>
      <c r="HW460" s="169"/>
      <c r="HX460" s="169"/>
      <c r="HY460" s="169"/>
      <c r="HZ460" s="169"/>
      <c r="IA460" s="169"/>
      <c r="IB460" s="169"/>
      <c r="IC460" s="169"/>
      <c r="ID460" s="169"/>
      <c r="IE460" s="169"/>
      <c r="IF460" s="169"/>
      <c r="IG460" s="169"/>
      <c r="IH460" s="169"/>
      <c r="II460" s="169"/>
      <c r="IJ460" s="169"/>
      <c r="IK460" s="169"/>
      <c r="IL460" s="169"/>
      <c r="IM460" s="169"/>
      <c r="IN460" s="169"/>
      <c r="IO460" s="169"/>
      <c r="IP460" s="169"/>
      <c r="IQ460" s="169"/>
      <c r="IR460" s="169"/>
      <c r="IS460" s="169"/>
      <c r="IT460" s="169"/>
      <c r="IU460" s="169"/>
      <c r="IV460" s="169"/>
      <c r="IW460" s="169"/>
      <c r="IX460" s="169"/>
      <c r="IY460" s="169"/>
      <c r="IZ460" s="169"/>
      <c r="JA460" s="169"/>
      <c r="JB460" s="169"/>
      <c r="JC460" s="169"/>
      <c r="JD460" s="169"/>
      <c r="JE460" s="169"/>
      <c r="JF460" s="169"/>
      <c r="JG460" s="169"/>
      <c r="JH460" s="169"/>
      <c r="JI460" s="169"/>
      <c r="JJ460" s="169"/>
      <c r="JK460" s="169"/>
      <c r="JL460" s="169"/>
      <c r="JM460" s="169"/>
      <c r="JN460" s="169"/>
      <c r="JO460" s="169"/>
      <c r="JP460" s="169"/>
      <c r="JQ460" s="169"/>
      <c r="JR460" s="169"/>
      <c r="JS460" s="169"/>
      <c r="JT460" s="169"/>
      <c r="JU460" s="169"/>
      <c r="JV460" s="169"/>
      <c r="JW460" s="169"/>
      <c r="JX460" s="169"/>
      <c r="JY460" s="169"/>
      <c r="JZ460" s="169"/>
      <c r="KA460" s="169"/>
      <c r="KB460" s="169"/>
      <c r="KC460" s="169"/>
      <c r="KD460" s="169"/>
      <c r="KE460" s="169"/>
      <c r="KF460" s="169"/>
      <c r="KG460" s="169"/>
      <c r="KH460" s="169"/>
      <c r="KI460" s="169"/>
      <c r="KJ460" s="169"/>
      <c r="KK460" s="169"/>
      <c r="KL460" s="169"/>
      <c r="KM460" s="169"/>
      <c r="KN460" s="169"/>
      <c r="KO460" s="169"/>
      <c r="KP460" s="169"/>
      <c r="KQ460" s="169"/>
      <c r="KR460" s="169"/>
      <c r="KS460" s="169"/>
      <c r="KT460" s="169"/>
      <c r="KU460" s="169"/>
      <c r="KV460" s="169"/>
      <c r="KW460" s="169"/>
      <c r="KX460" s="169"/>
      <c r="KY460" s="169"/>
      <c r="KZ460" s="169"/>
      <c r="LA460" s="169"/>
      <c r="LB460" s="169"/>
      <c r="LC460" s="169"/>
      <c r="LD460" s="169"/>
      <c r="LE460" s="169"/>
      <c r="LF460" s="169"/>
      <c r="LG460" s="169"/>
      <c r="LH460" s="169"/>
      <c r="LI460" s="169"/>
      <c r="LJ460" s="169"/>
      <c r="LK460" s="169"/>
      <c r="LL460" s="169"/>
      <c r="LM460" s="169"/>
      <c r="LN460" s="169"/>
      <c r="LO460" s="169"/>
      <c r="LP460" s="169"/>
      <c r="LQ460" s="169"/>
      <c r="LR460" s="169"/>
      <c r="LS460" s="169"/>
      <c r="LT460" s="169"/>
      <c r="LU460" s="169"/>
      <c r="LV460" s="169"/>
      <c r="LW460" s="169"/>
      <c r="LX460" s="169"/>
      <c r="LY460" s="169"/>
      <c r="LZ460" s="169"/>
      <c r="MA460" s="169"/>
      <c r="MB460" s="169"/>
      <c r="MC460" s="169"/>
      <c r="MD460" s="169"/>
      <c r="ME460" s="169"/>
      <c r="MF460" s="169"/>
      <c r="MG460" s="169"/>
      <c r="MH460" s="169"/>
      <c r="MI460" s="169"/>
      <c r="MJ460" s="169"/>
      <c r="MK460" s="169"/>
      <c r="ML460" s="169"/>
      <c r="MM460" s="169"/>
    </row>
    <row r="461" spans="1:351" s="170" customFormat="1" ht="15" customHeight="1" outlineLevel="1" x14ac:dyDescent="0.25">
      <c r="A461" s="161"/>
      <c r="B461" s="162"/>
      <c r="C461" s="163"/>
      <c r="D461" s="163"/>
      <c r="E461" s="164"/>
      <c r="F461" s="174" t="s">
        <v>155</v>
      </c>
      <c r="G461" s="175" t="s">
        <v>39</v>
      </c>
      <c r="H461" s="167">
        <f>C451*7</f>
        <v>191.1</v>
      </c>
      <c r="I461" s="168">
        <v>0.12</v>
      </c>
      <c r="J461" s="164">
        <f t="shared" si="69"/>
        <v>22.931999999999999</v>
      </c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  <c r="CW461" s="169"/>
      <c r="CX461" s="169"/>
      <c r="CY461" s="169"/>
      <c r="CZ461" s="169"/>
      <c r="DA461" s="169"/>
      <c r="DB461" s="169"/>
      <c r="DC461" s="169"/>
      <c r="DD461" s="169"/>
      <c r="DE461" s="169"/>
      <c r="DF461" s="169"/>
      <c r="DG461" s="169"/>
      <c r="DH461" s="169"/>
      <c r="DI461" s="169"/>
      <c r="DJ461" s="169"/>
      <c r="DK461" s="169"/>
      <c r="DL461" s="169"/>
      <c r="DM461" s="169"/>
      <c r="DN461" s="169"/>
      <c r="DO461" s="169"/>
      <c r="DP461" s="169"/>
      <c r="DQ461" s="169"/>
      <c r="DR461" s="169"/>
      <c r="DS461" s="169"/>
      <c r="DT461" s="169"/>
      <c r="DU461" s="169"/>
      <c r="DV461" s="169"/>
      <c r="DW461" s="169"/>
      <c r="DX461" s="169"/>
      <c r="DY461" s="169"/>
      <c r="DZ461" s="169"/>
      <c r="EA461" s="169"/>
      <c r="EB461" s="169"/>
      <c r="EC461" s="169"/>
      <c r="ED461" s="169"/>
      <c r="EE461" s="169"/>
      <c r="EF461" s="169"/>
      <c r="EG461" s="169"/>
      <c r="EH461" s="169"/>
      <c r="EI461" s="169"/>
      <c r="EJ461" s="169"/>
      <c r="EK461" s="169"/>
      <c r="EL461" s="169"/>
      <c r="EM461" s="169"/>
      <c r="EN461" s="169"/>
      <c r="EO461" s="169"/>
      <c r="EP461" s="169"/>
      <c r="EQ461" s="169"/>
      <c r="ER461" s="169"/>
      <c r="ES461" s="169"/>
      <c r="ET461" s="169"/>
      <c r="EU461" s="169"/>
      <c r="EV461" s="169"/>
      <c r="EW461" s="169"/>
      <c r="EX461" s="169"/>
      <c r="EY461" s="169"/>
      <c r="EZ461" s="169"/>
      <c r="FA461" s="169"/>
      <c r="FB461" s="169"/>
      <c r="FC461" s="169"/>
      <c r="FD461" s="169"/>
      <c r="FE461" s="169"/>
      <c r="FF461" s="169"/>
      <c r="FG461" s="169"/>
      <c r="FH461" s="169"/>
      <c r="FI461" s="169"/>
      <c r="FJ461" s="169"/>
      <c r="FK461" s="169"/>
      <c r="FL461" s="169"/>
      <c r="FM461" s="169"/>
      <c r="FN461" s="169"/>
      <c r="FO461" s="169"/>
      <c r="FP461" s="169"/>
      <c r="FQ461" s="169"/>
      <c r="FR461" s="169"/>
      <c r="FS461" s="169"/>
      <c r="FT461" s="169"/>
      <c r="FU461" s="169"/>
      <c r="FV461" s="169"/>
      <c r="FW461" s="169"/>
      <c r="FX461" s="169"/>
      <c r="FY461" s="169"/>
      <c r="FZ461" s="169"/>
      <c r="GA461" s="169"/>
      <c r="GB461" s="169"/>
      <c r="GC461" s="169"/>
      <c r="GD461" s="169"/>
      <c r="GE461" s="169"/>
      <c r="GF461" s="169"/>
      <c r="GG461" s="169"/>
      <c r="GH461" s="169"/>
      <c r="GI461" s="169"/>
      <c r="GJ461" s="169"/>
      <c r="GK461" s="169"/>
      <c r="GL461" s="169"/>
      <c r="GM461" s="169"/>
      <c r="GN461" s="169"/>
      <c r="GO461" s="169"/>
      <c r="GP461" s="169"/>
      <c r="GQ461" s="169"/>
      <c r="GR461" s="169"/>
      <c r="GS461" s="169"/>
      <c r="GT461" s="169"/>
      <c r="GU461" s="169"/>
      <c r="GV461" s="169"/>
      <c r="GW461" s="169"/>
      <c r="GX461" s="169"/>
      <c r="GY461" s="169"/>
      <c r="GZ461" s="169"/>
      <c r="HA461" s="169"/>
      <c r="HB461" s="169"/>
      <c r="HC461" s="169"/>
      <c r="HD461" s="169"/>
      <c r="HE461" s="169"/>
      <c r="HF461" s="169"/>
      <c r="HG461" s="169"/>
      <c r="HH461" s="169"/>
      <c r="HI461" s="169"/>
      <c r="HJ461" s="169"/>
      <c r="HK461" s="169"/>
      <c r="HL461" s="169"/>
      <c r="HM461" s="169"/>
      <c r="HN461" s="169"/>
      <c r="HO461" s="169"/>
      <c r="HP461" s="169"/>
      <c r="HQ461" s="169"/>
      <c r="HR461" s="169"/>
      <c r="HS461" s="169"/>
      <c r="HT461" s="169"/>
      <c r="HU461" s="169"/>
      <c r="HV461" s="169"/>
      <c r="HW461" s="169"/>
      <c r="HX461" s="169"/>
      <c r="HY461" s="169"/>
      <c r="HZ461" s="169"/>
      <c r="IA461" s="169"/>
      <c r="IB461" s="169"/>
      <c r="IC461" s="169"/>
      <c r="ID461" s="169"/>
      <c r="IE461" s="169"/>
      <c r="IF461" s="169"/>
      <c r="IG461" s="169"/>
      <c r="IH461" s="169"/>
      <c r="II461" s="169"/>
      <c r="IJ461" s="169"/>
      <c r="IK461" s="169"/>
      <c r="IL461" s="169"/>
      <c r="IM461" s="169"/>
      <c r="IN461" s="169"/>
      <c r="IO461" s="169"/>
      <c r="IP461" s="169"/>
      <c r="IQ461" s="169"/>
      <c r="IR461" s="169"/>
      <c r="IS461" s="169"/>
      <c r="IT461" s="169"/>
      <c r="IU461" s="169"/>
      <c r="IV461" s="169"/>
      <c r="IW461" s="169"/>
      <c r="IX461" s="169"/>
      <c r="IY461" s="169"/>
      <c r="IZ461" s="169"/>
      <c r="JA461" s="169"/>
      <c r="JB461" s="169"/>
      <c r="JC461" s="169"/>
      <c r="JD461" s="169"/>
      <c r="JE461" s="169"/>
      <c r="JF461" s="169"/>
      <c r="JG461" s="169"/>
      <c r="JH461" s="169"/>
      <c r="JI461" s="169"/>
      <c r="JJ461" s="169"/>
      <c r="JK461" s="169"/>
      <c r="JL461" s="169"/>
      <c r="JM461" s="169"/>
      <c r="JN461" s="169"/>
      <c r="JO461" s="169"/>
      <c r="JP461" s="169"/>
      <c r="JQ461" s="169"/>
      <c r="JR461" s="169"/>
      <c r="JS461" s="169"/>
      <c r="JT461" s="169"/>
      <c r="JU461" s="169"/>
      <c r="JV461" s="169"/>
      <c r="JW461" s="169"/>
      <c r="JX461" s="169"/>
      <c r="JY461" s="169"/>
      <c r="JZ461" s="169"/>
      <c r="KA461" s="169"/>
      <c r="KB461" s="169"/>
      <c r="KC461" s="169"/>
      <c r="KD461" s="169"/>
      <c r="KE461" s="169"/>
      <c r="KF461" s="169"/>
      <c r="KG461" s="169"/>
      <c r="KH461" s="169"/>
      <c r="KI461" s="169"/>
      <c r="KJ461" s="169"/>
      <c r="KK461" s="169"/>
      <c r="KL461" s="169"/>
      <c r="KM461" s="169"/>
      <c r="KN461" s="169"/>
      <c r="KO461" s="169"/>
      <c r="KP461" s="169"/>
      <c r="KQ461" s="169"/>
      <c r="KR461" s="169"/>
      <c r="KS461" s="169"/>
      <c r="KT461" s="169"/>
      <c r="KU461" s="169"/>
      <c r="KV461" s="169"/>
      <c r="KW461" s="169"/>
      <c r="KX461" s="169"/>
      <c r="KY461" s="169"/>
      <c r="KZ461" s="169"/>
      <c r="LA461" s="169"/>
      <c r="LB461" s="169"/>
      <c r="LC461" s="169"/>
      <c r="LD461" s="169"/>
      <c r="LE461" s="169"/>
      <c r="LF461" s="169"/>
      <c r="LG461" s="169"/>
      <c r="LH461" s="169"/>
      <c r="LI461" s="169"/>
      <c r="LJ461" s="169"/>
      <c r="LK461" s="169"/>
      <c r="LL461" s="169"/>
      <c r="LM461" s="169"/>
      <c r="LN461" s="169"/>
      <c r="LO461" s="169"/>
      <c r="LP461" s="169"/>
      <c r="LQ461" s="169"/>
      <c r="LR461" s="169"/>
      <c r="LS461" s="169"/>
      <c r="LT461" s="169"/>
      <c r="LU461" s="169"/>
      <c r="LV461" s="169"/>
      <c r="LW461" s="169"/>
      <c r="LX461" s="169"/>
      <c r="LY461" s="169"/>
      <c r="LZ461" s="169"/>
      <c r="MA461" s="169"/>
      <c r="MB461" s="169"/>
      <c r="MC461" s="169"/>
      <c r="MD461" s="169"/>
      <c r="ME461" s="169"/>
      <c r="MF461" s="169"/>
      <c r="MG461" s="169"/>
      <c r="MH461" s="169"/>
      <c r="MI461" s="169"/>
      <c r="MJ461" s="169"/>
      <c r="MK461" s="169"/>
      <c r="ML461" s="169"/>
      <c r="MM461" s="169"/>
    </row>
    <row r="462" spans="1:351" s="170" customFormat="1" ht="15" customHeight="1" outlineLevel="1" x14ac:dyDescent="0.25">
      <c r="A462" s="161"/>
      <c r="B462" s="162"/>
      <c r="C462" s="163"/>
      <c r="D462" s="163"/>
      <c r="E462" s="164"/>
      <c r="F462" s="174" t="s">
        <v>156</v>
      </c>
      <c r="G462" s="175" t="s">
        <v>39</v>
      </c>
      <c r="H462" s="167">
        <f>C451*0.8</f>
        <v>21.840000000000003</v>
      </c>
      <c r="I462" s="168">
        <v>1.77</v>
      </c>
      <c r="J462" s="164">
        <f t="shared" si="69"/>
        <v>38.656800000000004</v>
      </c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  <c r="CW462" s="169"/>
      <c r="CX462" s="169"/>
      <c r="CY462" s="169"/>
      <c r="CZ462" s="169"/>
      <c r="DA462" s="169"/>
      <c r="DB462" s="169"/>
      <c r="DC462" s="169"/>
      <c r="DD462" s="169"/>
      <c r="DE462" s="169"/>
      <c r="DF462" s="169"/>
      <c r="DG462" s="169"/>
      <c r="DH462" s="169"/>
      <c r="DI462" s="169"/>
      <c r="DJ462" s="169"/>
      <c r="DK462" s="169"/>
      <c r="DL462" s="169"/>
      <c r="DM462" s="169"/>
      <c r="DN462" s="169"/>
      <c r="DO462" s="169"/>
      <c r="DP462" s="169"/>
      <c r="DQ462" s="169"/>
      <c r="DR462" s="169"/>
      <c r="DS462" s="169"/>
      <c r="DT462" s="169"/>
      <c r="DU462" s="169"/>
      <c r="DV462" s="169"/>
      <c r="DW462" s="169"/>
      <c r="DX462" s="169"/>
      <c r="DY462" s="169"/>
      <c r="DZ462" s="169"/>
      <c r="EA462" s="169"/>
      <c r="EB462" s="169"/>
      <c r="EC462" s="169"/>
      <c r="ED462" s="169"/>
      <c r="EE462" s="169"/>
      <c r="EF462" s="169"/>
      <c r="EG462" s="169"/>
      <c r="EH462" s="169"/>
      <c r="EI462" s="169"/>
      <c r="EJ462" s="169"/>
      <c r="EK462" s="169"/>
      <c r="EL462" s="169"/>
      <c r="EM462" s="169"/>
      <c r="EN462" s="169"/>
      <c r="EO462" s="169"/>
      <c r="EP462" s="169"/>
      <c r="EQ462" s="169"/>
      <c r="ER462" s="169"/>
      <c r="ES462" s="169"/>
      <c r="ET462" s="169"/>
      <c r="EU462" s="169"/>
      <c r="EV462" s="169"/>
      <c r="EW462" s="169"/>
      <c r="EX462" s="169"/>
      <c r="EY462" s="169"/>
      <c r="EZ462" s="169"/>
      <c r="FA462" s="169"/>
      <c r="FB462" s="169"/>
      <c r="FC462" s="169"/>
      <c r="FD462" s="169"/>
      <c r="FE462" s="169"/>
      <c r="FF462" s="169"/>
      <c r="FG462" s="169"/>
      <c r="FH462" s="169"/>
      <c r="FI462" s="169"/>
      <c r="FJ462" s="169"/>
      <c r="FK462" s="169"/>
      <c r="FL462" s="169"/>
      <c r="FM462" s="169"/>
      <c r="FN462" s="169"/>
      <c r="FO462" s="169"/>
      <c r="FP462" s="169"/>
      <c r="FQ462" s="169"/>
      <c r="FR462" s="169"/>
      <c r="FS462" s="169"/>
      <c r="FT462" s="169"/>
      <c r="FU462" s="169"/>
      <c r="FV462" s="169"/>
      <c r="FW462" s="169"/>
      <c r="FX462" s="169"/>
      <c r="FY462" s="169"/>
      <c r="FZ462" s="169"/>
      <c r="GA462" s="169"/>
      <c r="GB462" s="169"/>
      <c r="GC462" s="169"/>
      <c r="GD462" s="169"/>
      <c r="GE462" s="169"/>
      <c r="GF462" s="169"/>
      <c r="GG462" s="169"/>
      <c r="GH462" s="169"/>
      <c r="GI462" s="169"/>
      <c r="GJ462" s="169"/>
      <c r="GK462" s="169"/>
      <c r="GL462" s="169"/>
      <c r="GM462" s="169"/>
      <c r="GN462" s="169"/>
      <c r="GO462" s="169"/>
      <c r="GP462" s="169"/>
      <c r="GQ462" s="169"/>
      <c r="GR462" s="169"/>
      <c r="GS462" s="169"/>
      <c r="GT462" s="169"/>
      <c r="GU462" s="169"/>
      <c r="GV462" s="169"/>
      <c r="GW462" s="169"/>
      <c r="GX462" s="169"/>
      <c r="GY462" s="169"/>
      <c r="GZ462" s="169"/>
      <c r="HA462" s="169"/>
      <c r="HB462" s="169"/>
      <c r="HC462" s="169"/>
      <c r="HD462" s="169"/>
      <c r="HE462" s="169"/>
      <c r="HF462" s="169"/>
      <c r="HG462" s="169"/>
      <c r="HH462" s="169"/>
      <c r="HI462" s="169"/>
      <c r="HJ462" s="169"/>
      <c r="HK462" s="169"/>
      <c r="HL462" s="169"/>
      <c r="HM462" s="169"/>
      <c r="HN462" s="169"/>
      <c r="HO462" s="169"/>
      <c r="HP462" s="169"/>
      <c r="HQ462" s="169"/>
      <c r="HR462" s="169"/>
      <c r="HS462" s="169"/>
      <c r="HT462" s="169"/>
      <c r="HU462" s="169"/>
      <c r="HV462" s="169"/>
      <c r="HW462" s="169"/>
      <c r="HX462" s="169"/>
      <c r="HY462" s="169"/>
      <c r="HZ462" s="169"/>
      <c r="IA462" s="169"/>
      <c r="IB462" s="169"/>
      <c r="IC462" s="169"/>
      <c r="ID462" s="169"/>
      <c r="IE462" s="169"/>
      <c r="IF462" s="169"/>
      <c r="IG462" s="169"/>
      <c r="IH462" s="169"/>
      <c r="II462" s="169"/>
      <c r="IJ462" s="169"/>
      <c r="IK462" s="169"/>
      <c r="IL462" s="169"/>
      <c r="IM462" s="169"/>
      <c r="IN462" s="169"/>
      <c r="IO462" s="169"/>
      <c r="IP462" s="169"/>
      <c r="IQ462" s="169"/>
      <c r="IR462" s="169"/>
      <c r="IS462" s="169"/>
      <c r="IT462" s="169"/>
      <c r="IU462" s="169"/>
      <c r="IV462" s="169"/>
      <c r="IW462" s="169"/>
      <c r="IX462" s="169"/>
      <c r="IY462" s="169"/>
      <c r="IZ462" s="169"/>
      <c r="JA462" s="169"/>
      <c r="JB462" s="169"/>
      <c r="JC462" s="169"/>
      <c r="JD462" s="169"/>
      <c r="JE462" s="169"/>
      <c r="JF462" s="169"/>
      <c r="JG462" s="169"/>
      <c r="JH462" s="169"/>
      <c r="JI462" s="169"/>
      <c r="JJ462" s="169"/>
      <c r="JK462" s="169"/>
      <c r="JL462" s="169"/>
      <c r="JM462" s="169"/>
      <c r="JN462" s="169"/>
      <c r="JO462" s="169"/>
      <c r="JP462" s="169"/>
      <c r="JQ462" s="169"/>
      <c r="JR462" s="169"/>
      <c r="JS462" s="169"/>
      <c r="JT462" s="169"/>
      <c r="JU462" s="169"/>
      <c r="JV462" s="169"/>
      <c r="JW462" s="169"/>
      <c r="JX462" s="169"/>
      <c r="JY462" s="169"/>
      <c r="JZ462" s="169"/>
      <c r="KA462" s="169"/>
      <c r="KB462" s="169"/>
      <c r="KC462" s="169"/>
      <c r="KD462" s="169"/>
      <c r="KE462" s="169"/>
      <c r="KF462" s="169"/>
      <c r="KG462" s="169"/>
      <c r="KH462" s="169"/>
      <c r="KI462" s="169"/>
      <c r="KJ462" s="169"/>
      <c r="KK462" s="169"/>
      <c r="KL462" s="169"/>
      <c r="KM462" s="169"/>
      <c r="KN462" s="169"/>
      <c r="KO462" s="169"/>
      <c r="KP462" s="169"/>
      <c r="KQ462" s="169"/>
      <c r="KR462" s="169"/>
      <c r="KS462" s="169"/>
      <c r="KT462" s="169"/>
      <c r="KU462" s="169"/>
      <c r="KV462" s="169"/>
      <c r="KW462" s="169"/>
      <c r="KX462" s="169"/>
      <c r="KY462" s="169"/>
      <c r="KZ462" s="169"/>
      <c r="LA462" s="169"/>
      <c r="LB462" s="169"/>
      <c r="LC462" s="169"/>
      <c r="LD462" s="169"/>
      <c r="LE462" s="169"/>
      <c r="LF462" s="169"/>
      <c r="LG462" s="169"/>
      <c r="LH462" s="169"/>
      <c r="LI462" s="169"/>
      <c r="LJ462" s="169"/>
      <c r="LK462" s="169"/>
      <c r="LL462" s="169"/>
      <c r="LM462" s="169"/>
      <c r="LN462" s="169"/>
      <c r="LO462" s="169"/>
      <c r="LP462" s="169"/>
      <c r="LQ462" s="169"/>
      <c r="LR462" s="169"/>
      <c r="LS462" s="169"/>
      <c r="LT462" s="169"/>
      <c r="LU462" s="169"/>
      <c r="LV462" s="169"/>
      <c r="LW462" s="169"/>
      <c r="LX462" s="169"/>
      <c r="LY462" s="169"/>
      <c r="LZ462" s="169"/>
      <c r="MA462" s="169"/>
      <c r="MB462" s="169"/>
      <c r="MC462" s="169"/>
      <c r="MD462" s="169"/>
      <c r="ME462" s="169"/>
      <c r="MF462" s="169"/>
      <c r="MG462" s="169"/>
      <c r="MH462" s="169"/>
      <c r="MI462" s="169"/>
      <c r="MJ462" s="169"/>
      <c r="MK462" s="169"/>
      <c r="ML462" s="169"/>
      <c r="MM462" s="169"/>
    </row>
    <row r="463" spans="1:351" s="181" customFormat="1" x14ac:dyDescent="0.25">
      <c r="A463" s="176"/>
      <c r="B463" s="177"/>
      <c r="C463" s="178"/>
      <c r="D463" s="168"/>
      <c r="E463" s="179"/>
      <c r="F463" s="180" t="s">
        <v>157</v>
      </c>
      <c r="G463" s="177" t="s">
        <v>10</v>
      </c>
      <c r="H463" s="178">
        <f>C451*40</f>
        <v>1092</v>
      </c>
      <c r="I463" s="168">
        <v>0.19</v>
      </c>
      <c r="J463" s="179">
        <f t="shared" si="69"/>
        <v>207.48</v>
      </c>
    </row>
    <row r="464" spans="1:351" s="170" customFormat="1" ht="15" customHeight="1" outlineLevel="1" x14ac:dyDescent="0.25">
      <c r="A464" s="161"/>
      <c r="B464" s="162"/>
      <c r="C464" s="163"/>
      <c r="D464" s="163"/>
      <c r="E464" s="164"/>
      <c r="F464" s="174" t="s">
        <v>158</v>
      </c>
      <c r="G464" s="175" t="s">
        <v>39</v>
      </c>
      <c r="H464" s="167">
        <f>C451*7</f>
        <v>191.1</v>
      </c>
      <c r="I464" s="168">
        <v>0.27</v>
      </c>
      <c r="J464" s="164">
        <f t="shared" si="69"/>
        <v>51.597000000000001</v>
      </c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  <c r="CW464" s="169"/>
      <c r="CX464" s="169"/>
      <c r="CY464" s="169"/>
      <c r="CZ464" s="169"/>
      <c r="DA464" s="169"/>
      <c r="DB464" s="169"/>
      <c r="DC464" s="169"/>
      <c r="DD464" s="169"/>
      <c r="DE464" s="169"/>
      <c r="DF464" s="169"/>
      <c r="DG464" s="169"/>
      <c r="DH464" s="169"/>
      <c r="DI464" s="169"/>
      <c r="DJ464" s="169"/>
      <c r="DK464" s="169"/>
      <c r="DL464" s="169"/>
      <c r="DM464" s="169"/>
      <c r="DN464" s="169"/>
      <c r="DO464" s="169"/>
      <c r="DP464" s="169"/>
      <c r="DQ464" s="169"/>
      <c r="DR464" s="169"/>
      <c r="DS464" s="169"/>
      <c r="DT464" s="169"/>
      <c r="DU464" s="169"/>
      <c r="DV464" s="169"/>
      <c r="DW464" s="169"/>
      <c r="DX464" s="169"/>
      <c r="DY464" s="169"/>
      <c r="DZ464" s="169"/>
      <c r="EA464" s="169"/>
      <c r="EB464" s="169"/>
      <c r="EC464" s="169"/>
      <c r="ED464" s="169"/>
      <c r="EE464" s="169"/>
      <c r="EF464" s="169"/>
      <c r="EG464" s="169"/>
      <c r="EH464" s="169"/>
      <c r="EI464" s="169"/>
      <c r="EJ464" s="169"/>
      <c r="EK464" s="169"/>
      <c r="EL464" s="169"/>
      <c r="EM464" s="169"/>
      <c r="EN464" s="169"/>
      <c r="EO464" s="169"/>
      <c r="EP464" s="169"/>
      <c r="EQ464" s="169"/>
      <c r="ER464" s="169"/>
      <c r="ES464" s="169"/>
      <c r="ET464" s="169"/>
      <c r="EU464" s="169"/>
      <c r="EV464" s="169"/>
      <c r="EW464" s="169"/>
      <c r="EX464" s="169"/>
      <c r="EY464" s="169"/>
      <c r="EZ464" s="169"/>
      <c r="FA464" s="169"/>
      <c r="FB464" s="169"/>
      <c r="FC464" s="169"/>
      <c r="FD464" s="169"/>
      <c r="FE464" s="169"/>
      <c r="FF464" s="169"/>
      <c r="FG464" s="169"/>
      <c r="FH464" s="169"/>
      <c r="FI464" s="169"/>
      <c r="FJ464" s="169"/>
      <c r="FK464" s="169"/>
      <c r="FL464" s="169"/>
      <c r="FM464" s="169"/>
      <c r="FN464" s="169"/>
      <c r="FO464" s="169"/>
      <c r="FP464" s="169"/>
      <c r="FQ464" s="169"/>
      <c r="FR464" s="169"/>
      <c r="FS464" s="169"/>
      <c r="FT464" s="169"/>
      <c r="FU464" s="169"/>
      <c r="FV464" s="169"/>
      <c r="FW464" s="169"/>
      <c r="FX464" s="169"/>
      <c r="FY464" s="169"/>
      <c r="FZ464" s="169"/>
      <c r="GA464" s="169"/>
      <c r="GB464" s="169"/>
      <c r="GC464" s="169"/>
      <c r="GD464" s="169"/>
      <c r="GE464" s="169"/>
      <c r="GF464" s="169"/>
      <c r="GG464" s="169"/>
      <c r="GH464" s="169"/>
      <c r="GI464" s="169"/>
      <c r="GJ464" s="169"/>
      <c r="GK464" s="169"/>
      <c r="GL464" s="169"/>
      <c r="GM464" s="169"/>
      <c r="GN464" s="169"/>
      <c r="GO464" s="169"/>
      <c r="GP464" s="169"/>
      <c r="GQ464" s="169"/>
      <c r="GR464" s="169"/>
      <c r="GS464" s="169"/>
      <c r="GT464" s="169"/>
      <c r="GU464" s="169"/>
      <c r="GV464" s="169"/>
      <c r="GW464" s="169"/>
      <c r="GX464" s="169"/>
      <c r="GY464" s="169"/>
      <c r="GZ464" s="169"/>
      <c r="HA464" s="169"/>
      <c r="HB464" s="169"/>
      <c r="HC464" s="169"/>
      <c r="HD464" s="169"/>
      <c r="HE464" s="169"/>
      <c r="HF464" s="169"/>
      <c r="HG464" s="169"/>
      <c r="HH464" s="169"/>
      <c r="HI464" s="169"/>
      <c r="HJ464" s="169"/>
      <c r="HK464" s="169"/>
      <c r="HL464" s="169"/>
      <c r="HM464" s="169"/>
      <c r="HN464" s="169"/>
      <c r="HO464" s="169"/>
      <c r="HP464" s="169"/>
      <c r="HQ464" s="169"/>
      <c r="HR464" s="169"/>
      <c r="HS464" s="169"/>
      <c r="HT464" s="169"/>
      <c r="HU464" s="169"/>
      <c r="HV464" s="169"/>
      <c r="HW464" s="169"/>
      <c r="HX464" s="169"/>
      <c r="HY464" s="169"/>
      <c r="HZ464" s="169"/>
      <c r="IA464" s="169"/>
      <c r="IB464" s="169"/>
      <c r="IC464" s="169"/>
      <c r="ID464" s="169"/>
      <c r="IE464" s="169"/>
      <c r="IF464" s="169"/>
      <c r="IG464" s="169"/>
      <c r="IH464" s="169"/>
      <c r="II464" s="169"/>
      <c r="IJ464" s="169"/>
      <c r="IK464" s="169"/>
      <c r="IL464" s="169"/>
      <c r="IM464" s="169"/>
      <c r="IN464" s="169"/>
      <c r="IO464" s="169"/>
      <c r="IP464" s="169"/>
      <c r="IQ464" s="169"/>
      <c r="IR464" s="169"/>
      <c r="IS464" s="169"/>
      <c r="IT464" s="169"/>
      <c r="IU464" s="169"/>
      <c r="IV464" s="169"/>
      <c r="IW464" s="169"/>
      <c r="IX464" s="169"/>
      <c r="IY464" s="169"/>
      <c r="IZ464" s="169"/>
      <c r="JA464" s="169"/>
      <c r="JB464" s="169"/>
      <c r="JC464" s="169"/>
      <c r="JD464" s="169"/>
      <c r="JE464" s="169"/>
      <c r="JF464" s="169"/>
      <c r="JG464" s="169"/>
      <c r="JH464" s="169"/>
      <c r="JI464" s="169"/>
      <c r="JJ464" s="169"/>
      <c r="JK464" s="169"/>
      <c r="JL464" s="169"/>
      <c r="JM464" s="169"/>
      <c r="JN464" s="169"/>
      <c r="JO464" s="169"/>
      <c r="JP464" s="169"/>
      <c r="JQ464" s="169"/>
      <c r="JR464" s="169"/>
      <c r="JS464" s="169"/>
      <c r="JT464" s="169"/>
      <c r="JU464" s="169"/>
      <c r="JV464" s="169"/>
      <c r="JW464" s="169"/>
      <c r="JX464" s="169"/>
      <c r="JY464" s="169"/>
      <c r="JZ464" s="169"/>
      <c r="KA464" s="169"/>
      <c r="KB464" s="169"/>
      <c r="KC464" s="169"/>
      <c r="KD464" s="169"/>
      <c r="KE464" s="169"/>
      <c r="KF464" s="169"/>
      <c r="KG464" s="169"/>
      <c r="KH464" s="169"/>
      <c r="KI464" s="169"/>
      <c r="KJ464" s="169"/>
      <c r="KK464" s="169"/>
      <c r="KL464" s="169"/>
      <c r="KM464" s="169"/>
      <c r="KN464" s="169"/>
      <c r="KO464" s="169"/>
      <c r="KP464" s="169"/>
      <c r="KQ464" s="169"/>
      <c r="KR464" s="169"/>
      <c r="KS464" s="169"/>
      <c r="KT464" s="169"/>
      <c r="KU464" s="169"/>
      <c r="KV464" s="169"/>
      <c r="KW464" s="169"/>
      <c r="KX464" s="169"/>
      <c r="KY464" s="169"/>
      <c r="KZ464" s="169"/>
      <c r="LA464" s="169"/>
      <c r="LB464" s="169"/>
      <c r="LC464" s="169"/>
      <c r="LD464" s="169"/>
      <c r="LE464" s="169"/>
      <c r="LF464" s="169"/>
      <c r="LG464" s="169"/>
      <c r="LH464" s="169"/>
      <c r="LI464" s="169"/>
      <c r="LJ464" s="169"/>
      <c r="LK464" s="169"/>
      <c r="LL464" s="169"/>
      <c r="LM464" s="169"/>
      <c r="LN464" s="169"/>
      <c r="LO464" s="169"/>
      <c r="LP464" s="169"/>
      <c r="LQ464" s="169"/>
      <c r="LR464" s="169"/>
      <c r="LS464" s="169"/>
      <c r="LT464" s="169"/>
      <c r="LU464" s="169"/>
      <c r="LV464" s="169"/>
      <c r="LW464" s="169"/>
      <c r="LX464" s="169"/>
      <c r="LY464" s="169"/>
      <c r="LZ464" s="169"/>
      <c r="MA464" s="169"/>
      <c r="MB464" s="169"/>
      <c r="MC464" s="169"/>
      <c r="MD464" s="169"/>
      <c r="ME464" s="169"/>
      <c r="MF464" s="169"/>
      <c r="MG464" s="169"/>
      <c r="MH464" s="169"/>
      <c r="MI464" s="169"/>
      <c r="MJ464" s="169"/>
      <c r="MK464" s="169"/>
      <c r="ML464" s="169"/>
      <c r="MM464" s="169"/>
    </row>
    <row r="465" spans="1:10" s="79" customFormat="1" ht="14.25" customHeight="1" x14ac:dyDescent="0.2">
      <c r="A465" s="32"/>
      <c r="B465" s="33"/>
      <c r="C465" s="28"/>
      <c r="D465" s="28"/>
      <c r="E465" s="28"/>
      <c r="F465" s="37" t="s">
        <v>16</v>
      </c>
      <c r="G465" s="31" t="s">
        <v>17</v>
      </c>
      <c r="H465" s="56">
        <f>C451*0.15/10</f>
        <v>0.40949999999999998</v>
      </c>
      <c r="I465" s="55">
        <v>235.68</v>
      </c>
      <c r="J465" s="94">
        <f t="shared" si="69"/>
        <v>96.510959999999997</v>
      </c>
    </row>
    <row r="466" spans="1:10" s="181" customFormat="1" x14ac:dyDescent="0.25">
      <c r="A466" s="176"/>
      <c r="B466" s="177"/>
      <c r="C466" s="178"/>
      <c r="D466" s="168"/>
      <c r="E466" s="179"/>
      <c r="F466" s="180" t="s">
        <v>160</v>
      </c>
      <c r="G466" s="177" t="s">
        <v>110</v>
      </c>
      <c r="H466" s="182">
        <f>C451*0.5</f>
        <v>13.65</v>
      </c>
      <c r="I466" s="168">
        <v>24.68</v>
      </c>
      <c r="J466" s="179">
        <f t="shared" si="69"/>
        <v>336.88200000000001</v>
      </c>
    </row>
    <row r="467" spans="1:10" s="181" customFormat="1" x14ac:dyDescent="0.25">
      <c r="A467" s="176"/>
      <c r="B467" s="177"/>
      <c r="C467" s="178"/>
      <c r="D467" s="168"/>
      <c r="E467" s="179"/>
      <c r="F467" s="165" t="s">
        <v>161</v>
      </c>
      <c r="G467" s="177" t="s">
        <v>162</v>
      </c>
      <c r="H467" s="178">
        <f>C451*1</f>
        <v>27.3</v>
      </c>
      <c r="I467" s="168">
        <v>1.33</v>
      </c>
      <c r="J467" s="179">
        <f t="shared" si="69"/>
        <v>36.309000000000005</v>
      </c>
    </row>
    <row r="468" spans="1:10" s="181" customFormat="1" x14ac:dyDescent="0.25">
      <c r="A468" s="176"/>
      <c r="B468" s="177"/>
      <c r="C468" s="178"/>
      <c r="D468" s="168"/>
      <c r="E468" s="179"/>
      <c r="F468" s="180" t="s">
        <v>163</v>
      </c>
      <c r="G468" s="177" t="s">
        <v>12</v>
      </c>
      <c r="H468" s="178">
        <f>C451*0.15</f>
        <v>4.0949999999999998</v>
      </c>
      <c r="I468" s="168">
        <v>14</v>
      </c>
      <c r="J468" s="179">
        <f t="shared" si="69"/>
        <v>57.33</v>
      </c>
    </row>
    <row r="469" spans="1:10" ht="14.25" customHeight="1" x14ac:dyDescent="0.2">
      <c r="A469" s="32" t="s">
        <v>119</v>
      </c>
      <c r="B469" s="33" t="s">
        <v>12</v>
      </c>
      <c r="C469" s="28">
        <v>15.02</v>
      </c>
      <c r="D469" s="28">
        <v>25</v>
      </c>
      <c r="E469" s="28">
        <f>C469*D469</f>
        <v>375.5</v>
      </c>
      <c r="F469" s="32" t="s">
        <v>19</v>
      </c>
      <c r="G469" s="33" t="s">
        <v>12</v>
      </c>
      <c r="H469" s="28">
        <f>C469*1.2</f>
        <v>18.023999999999997</v>
      </c>
      <c r="I469" s="28">
        <v>5.63</v>
      </c>
      <c r="J469" s="80">
        <f t="shared" si="69"/>
        <v>101.47511999999999</v>
      </c>
    </row>
    <row r="470" spans="1:10" ht="14.25" customHeight="1" x14ac:dyDescent="0.2">
      <c r="A470" s="32"/>
      <c r="B470" s="33"/>
      <c r="C470" s="28"/>
      <c r="D470" s="83"/>
      <c r="E470" s="84"/>
      <c r="F470" s="32" t="s">
        <v>20</v>
      </c>
      <c r="G470" s="33" t="s">
        <v>11</v>
      </c>
      <c r="H470" s="56">
        <f>C469*0.2/25</f>
        <v>0.12016</v>
      </c>
      <c r="I470" s="83">
        <v>108</v>
      </c>
      <c r="J470" s="82">
        <f t="shared" si="69"/>
        <v>12.97728</v>
      </c>
    </row>
    <row r="471" spans="1:10" ht="14.25" customHeight="1" x14ac:dyDescent="0.2">
      <c r="A471" s="32" t="s">
        <v>167</v>
      </c>
      <c r="B471" s="33" t="s">
        <v>12</v>
      </c>
      <c r="C471" s="28">
        <v>15.02</v>
      </c>
      <c r="D471" s="28">
        <v>8</v>
      </c>
      <c r="E471" s="28">
        <f>C471*D471</f>
        <v>120.16</v>
      </c>
      <c r="F471" s="37" t="s">
        <v>16</v>
      </c>
      <c r="G471" s="31" t="s">
        <v>17</v>
      </c>
      <c r="H471" s="56">
        <f>C471*0.1/10</f>
        <v>0.1502</v>
      </c>
      <c r="I471" s="55">
        <v>235.68</v>
      </c>
      <c r="J471" s="80">
        <f>H471*I471</f>
        <v>35.399135999999999</v>
      </c>
    </row>
    <row r="472" spans="1:10" s="86" customFormat="1" ht="14.25" customHeight="1" x14ac:dyDescent="0.2">
      <c r="A472" s="87" t="s">
        <v>168</v>
      </c>
      <c r="B472" s="33" t="s">
        <v>12</v>
      </c>
      <c r="C472" s="56">
        <f>C471</f>
        <v>15.02</v>
      </c>
      <c r="D472" s="83">
        <v>45</v>
      </c>
      <c r="E472" s="84">
        <f>C472*D472</f>
        <v>675.9</v>
      </c>
      <c r="F472" s="32" t="s">
        <v>102</v>
      </c>
      <c r="G472" s="33" t="s">
        <v>18</v>
      </c>
      <c r="H472" s="56">
        <f>C472*5/30</f>
        <v>2.503333333333333</v>
      </c>
      <c r="I472" s="83">
        <v>130</v>
      </c>
      <c r="J472" s="82">
        <f>H472*I472</f>
        <v>325.43333333333328</v>
      </c>
    </row>
    <row r="473" spans="1:10" ht="14.25" customHeight="1" x14ac:dyDescent="0.2">
      <c r="A473" s="32" t="s">
        <v>169</v>
      </c>
      <c r="B473" s="33" t="s">
        <v>12</v>
      </c>
      <c r="C473" s="28">
        <f>C471</f>
        <v>15.02</v>
      </c>
      <c r="D473" s="83">
        <v>50</v>
      </c>
      <c r="E473" s="84">
        <f>C473*D473</f>
        <v>751</v>
      </c>
      <c r="F473" s="32" t="s">
        <v>20</v>
      </c>
      <c r="G473" s="33" t="s">
        <v>11</v>
      </c>
      <c r="H473" s="56">
        <f>C473*0.8/25</f>
        <v>0.48064000000000001</v>
      </c>
      <c r="I473" s="83">
        <v>108</v>
      </c>
      <c r="J473" s="82">
        <f t="shared" ref="J473:J487" si="70">H473*I473</f>
        <v>51.909120000000001</v>
      </c>
    </row>
    <row r="474" spans="1:10" ht="14.25" customHeight="1" x14ac:dyDescent="0.2">
      <c r="A474" s="32"/>
      <c r="B474" s="33"/>
      <c r="C474" s="28"/>
      <c r="D474" s="83"/>
      <c r="E474" s="84"/>
      <c r="F474" s="32" t="s">
        <v>22</v>
      </c>
      <c r="G474" s="33" t="s">
        <v>11</v>
      </c>
      <c r="H474" s="56">
        <f>C473*0.8/25</f>
        <v>0.48064000000000001</v>
      </c>
      <c r="I474" s="83">
        <v>183.45</v>
      </c>
      <c r="J474" s="82">
        <f t="shared" si="70"/>
        <v>88.173407999999995</v>
      </c>
    </row>
    <row r="475" spans="1:10" ht="14.25" customHeight="1" x14ac:dyDescent="0.2">
      <c r="A475" s="32" t="s">
        <v>170</v>
      </c>
      <c r="B475" s="33" t="s">
        <v>12</v>
      </c>
      <c r="C475" s="28">
        <f>C471</f>
        <v>15.02</v>
      </c>
      <c r="D475" s="83">
        <v>25</v>
      </c>
      <c r="E475" s="84">
        <f t="shared" ref="E475:E477" si="71">C475*D475</f>
        <v>375.5</v>
      </c>
      <c r="F475" s="32" t="s">
        <v>24</v>
      </c>
      <c r="G475" s="177" t="s">
        <v>12</v>
      </c>
      <c r="H475" s="178">
        <f>C475*0.15</f>
        <v>2.2529999999999997</v>
      </c>
      <c r="I475" s="168">
        <v>14</v>
      </c>
      <c r="J475" s="85">
        <f t="shared" si="70"/>
        <v>31.541999999999994</v>
      </c>
    </row>
    <row r="476" spans="1:10" ht="14.25" customHeight="1" x14ac:dyDescent="0.2">
      <c r="A476" s="32" t="s">
        <v>171</v>
      </c>
      <c r="B476" s="33" t="s">
        <v>12</v>
      </c>
      <c r="C476" s="28">
        <f>C471</f>
        <v>15.02</v>
      </c>
      <c r="D476" s="28">
        <v>5</v>
      </c>
      <c r="E476" s="28">
        <f t="shared" si="71"/>
        <v>75.099999999999994</v>
      </c>
      <c r="F476" s="37" t="s">
        <v>16</v>
      </c>
      <c r="G476" s="31" t="s">
        <v>17</v>
      </c>
      <c r="H476" s="56">
        <f>C476*0.1/10</f>
        <v>0.1502</v>
      </c>
      <c r="I476" s="55">
        <v>235.68</v>
      </c>
      <c r="J476" s="80">
        <f t="shared" si="70"/>
        <v>35.399135999999999</v>
      </c>
    </row>
    <row r="477" spans="1:10" s="79" customFormat="1" ht="14.25" customHeight="1" x14ac:dyDescent="0.2">
      <c r="A477" s="87" t="s">
        <v>172</v>
      </c>
      <c r="B477" s="33" t="s">
        <v>12</v>
      </c>
      <c r="C477" s="28">
        <f>C475</f>
        <v>15.02</v>
      </c>
      <c r="D477" s="28">
        <v>35</v>
      </c>
      <c r="E477" s="28">
        <f t="shared" si="71"/>
        <v>525.69999999999993</v>
      </c>
      <c r="F477" s="32" t="s">
        <v>111</v>
      </c>
      <c r="G477" s="33" t="s">
        <v>26</v>
      </c>
      <c r="H477" s="28">
        <f>C477*0.15</f>
        <v>2.2529999999999997</v>
      </c>
      <c r="I477" s="28">
        <v>296.74</v>
      </c>
      <c r="J477" s="80">
        <f t="shared" si="70"/>
        <v>668.55521999999996</v>
      </c>
    </row>
    <row r="478" spans="1:10" s="79" customFormat="1" ht="14.25" customHeight="1" x14ac:dyDescent="0.2">
      <c r="A478" s="32" t="s">
        <v>164</v>
      </c>
      <c r="B478" s="33" t="s">
        <v>12</v>
      </c>
      <c r="C478" s="56">
        <v>25.88</v>
      </c>
      <c r="D478" s="83">
        <v>25</v>
      </c>
      <c r="E478" s="84">
        <f>C478*D478</f>
        <v>647</v>
      </c>
      <c r="F478" s="32" t="s">
        <v>165</v>
      </c>
      <c r="G478" s="33" t="s">
        <v>12</v>
      </c>
      <c r="H478" s="56">
        <f>C478*1.2</f>
        <v>31.055999999999997</v>
      </c>
      <c r="I478" s="83">
        <v>8.94</v>
      </c>
      <c r="J478" s="160">
        <f t="shared" si="70"/>
        <v>277.64063999999996</v>
      </c>
    </row>
    <row r="479" spans="1:10" s="79" customFormat="1" ht="14.25" customHeight="1" x14ac:dyDescent="0.2">
      <c r="A479" s="32"/>
      <c r="B479" s="33"/>
      <c r="C479" s="28"/>
      <c r="D479" s="28"/>
      <c r="E479" s="84"/>
      <c r="F479" s="32" t="s">
        <v>20</v>
      </c>
      <c r="G479" s="33" t="s">
        <v>11</v>
      </c>
      <c r="H479" s="56">
        <f>C478*0.2/25</f>
        <v>0.20704</v>
      </c>
      <c r="I479" s="83">
        <v>108</v>
      </c>
      <c r="J479" s="80">
        <f t="shared" si="70"/>
        <v>22.360320000000002</v>
      </c>
    </row>
    <row r="480" spans="1:10" s="79" customFormat="1" ht="14.25" customHeight="1" x14ac:dyDescent="0.2">
      <c r="A480" s="32" t="s">
        <v>166</v>
      </c>
      <c r="B480" s="33" t="s">
        <v>12</v>
      </c>
      <c r="C480" s="28">
        <f>C478</f>
        <v>25.88</v>
      </c>
      <c r="D480" s="28">
        <v>30</v>
      </c>
      <c r="E480" s="28">
        <f>C480*D480</f>
        <v>776.4</v>
      </c>
      <c r="F480" s="32" t="s">
        <v>111</v>
      </c>
      <c r="G480" s="33" t="s">
        <v>26</v>
      </c>
      <c r="H480" s="28">
        <f>C480*0.1</f>
        <v>2.5880000000000001</v>
      </c>
      <c r="I480" s="28">
        <v>296.74</v>
      </c>
      <c r="J480" s="80">
        <f t="shared" si="70"/>
        <v>767.96312</v>
      </c>
    </row>
    <row r="481" spans="1:10" s="79" customFormat="1" ht="14.25" customHeight="1" x14ac:dyDescent="0.2">
      <c r="A481" s="32" t="s">
        <v>43</v>
      </c>
      <c r="B481" s="33" t="s">
        <v>15</v>
      </c>
      <c r="C481" s="28">
        <v>27.3</v>
      </c>
      <c r="D481" s="28">
        <v>10</v>
      </c>
      <c r="E481" s="28">
        <f t="shared" ref="E481:E483" si="72">C481*D481</f>
        <v>273</v>
      </c>
      <c r="F481" s="37" t="s">
        <v>16</v>
      </c>
      <c r="G481" s="31" t="s">
        <v>17</v>
      </c>
      <c r="H481" s="56">
        <f>C481*0.15/10</f>
        <v>0.40949999999999998</v>
      </c>
      <c r="I481" s="55">
        <v>235.68</v>
      </c>
      <c r="J481" s="94">
        <f t="shared" si="70"/>
        <v>96.510959999999997</v>
      </c>
    </row>
    <row r="482" spans="1:10" s="40" customFormat="1" ht="14.25" customHeight="1" x14ac:dyDescent="0.25">
      <c r="A482" s="87" t="s">
        <v>40</v>
      </c>
      <c r="B482" s="33" t="s">
        <v>15</v>
      </c>
      <c r="C482" s="56">
        <v>27.3</v>
      </c>
      <c r="D482" s="83">
        <v>45</v>
      </c>
      <c r="E482" s="84">
        <f t="shared" si="72"/>
        <v>1228.5</v>
      </c>
      <c r="F482" s="32" t="s">
        <v>102</v>
      </c>
      <c r="G482" s="33" t="s">
        <v>18</v>
      </c>
      <c r="H482" s="56">
        <f>C482*7/30</f>
        <v>6.37</v>
      </c>
      <c r="I482" s="83">
        <v>130</v>
      </c>
      <c r="J482" s="82">
        <f t="shared" si="70"/>
        <v>828.1</v>
      </c>
    </row>
    <row r="483" spans="1:10" ht="14.25" customHeight="1" x14ac:dyDescent="0.2">
      <c r="A483" s="87" t="s">
        <v>41</v>
      </c>
      <c r="B483" s="33" t="s">
        <v>15</v>
      </c>
      <c r="C483" s="56">
        <f>C482</f>
        <v>27.3</v>
      </c>
      <c r="D483" s="83">
        <v>50</v>
      </c>
      <c r="E483" s="84">
        <f t="shared" si="72"/>
        <v>1365</v>
      </c>
      <c r="F483" s="32" t="s">
        <v>20</v>
      </c>
      <c r="G483" s="33" t="s">
        <v>11</v>
      </c>
      <c r="H483" s="56">
        <f>C482*1.2/25</f>
        <v>1.3104</v>
      </c>
      <c r="I483" s="83">
        <v>108</v>
      </c>
      <c r="J483" s="82">
        <f t="shared" si="70"/>
        <v>141.5232</v>
      </c>
    </row>
    <row r="484" spans="1:10" s="79" customFormat="1" ht="14.25" customHeight="1" x14ac:dyDescent="0.2">
      <c r="A484" s="32"/>
      <c r="B484" s="33"/>
      <c r="C484" s="28"/>
      <c r="D484" s="83"/>
      <c r="E484" s="84"/>
      <c r="F484" s="32" t="s">
        <v>22</v>
      </c>
      <c r="G484" s="33" t="s">
        <v>11</v>
      </c>
      <c r="H484" s="56">
        <f>C483*0.9/25</f>
        <v>0.98280000000000001</v>
      </c>
      <c r="I484" s="83">
        <v>183.45</v>
      </c>
      <c r="J484" s="82">
        <f t="shared" si="70"/>
        <v>180.29465999999999</v>
      </c>
    </row>
    <row r="485" spans="1:10" s="93" customFormat="1" ht="14.25" customHeight="1" x14ac:dyDescent="0.25">
      <c r="A485" s="87" t="s">
        <v>42</v>
      </c>
      <c r="B485" s="33" t="s">
        <v>15</v>
      </c>
      <c r="C485" s="28">
        <f>C483</f>
        <v>27.3</v>
      </c>
      <c r="D485" s="83">
        <v>25</v>
      </c>
      <c r="E485" s="84">
        <f t="shared" ref="E485:E486" si="73">C485*D485</f>
        <v>682.5</v>
      </c>
      <c r="F485" s="32" t="s">
        <v>24</v>
      </c>
      <c r="G485" s="177" t="s">
        <v>12</v>
      </c>
      <c r="H485" s="178">
        <f>C485*0.15</f>
        <v>4.0949999999999998</v>
      </c>
      <c r="I485" s="168">
        <v>14</v>
      </c>
      <c r="J485" s="82">
        <f t="shared" si="70"/>
        <v>57.33</v>
      </c>
    </row>
    <row r="486" spans="1:10" s="79" customFormat="1" ht="14.25" customHeight="1" x14ac:dyDescent="0.2">
      <c r="A486" s="32" t="s">
        <v>43</v>
      </c>
      <c r="B486" s="33" t="s">
        <v>15</v>
      </c>
      <c r="C486" s="28">
        <f>C485</f>
        <v>27.3</v>
      </c>
      <c r="D486" s="28">
        <v>10</v>
      </c>
      <c r="E486" s="28">
        <f t="shared" si="73"/>
        <v>273</v>
      </c>
      <c r="F486" s="37" t="s">
        <v>16</v>
      </c>
      <c r="G486" s="31" t="s">
        <v>17</v>
      </c>
      <c r="H486" s="56">
        <f>C486*0.15/10</f>
        <v>0.40949999999999998</v>
      </c>
      <c r="I486" s="55">
        <v>235.68</v>
      </c>
      <c r="J486" s="94">
        <f t="shared" si="70"/>
        <v>96.510959999999997</v>
      </c>
    </row>
    <row r="487" spans="1:10" s="79" customFormat="1" ht="14.25" customHeight="1" x14ac:dyDescent="0.2">
      <c r="A487" s="32" t="s">
        <v>44</v>
      </c>
      <c r="B487" s="33" t="s">
        <v>15</v>
      </c>
      <c r="C487" s="28">
        <f>C486</f>
        <v>27.3</v>
      </c>
      <c r="D487" s="28">
        <v>50</v>
      </c>
      <c r="E487" s="28">
        <f>C487*D487</f>
        <v>1365</v>
      </c>
      <c r="F487" s="32" t="s">
        <v>111</v>
      </c>
      <c r="G487" s="33" t="s">
        <v>26</v>
      </c>
      <c r="H487" s="28">
        <f>C487*0.3</f>
        <v>8.19</v>
      </c>
      <c r="I487" s="28">
        <v>296.74</v>
      </c>
      <c r="J487" s="80">
        <f t="shared" si="70"/>
        <v>2430.3006</v>
      </c>
    </row>
    <row r="488" spans="1:10" s="79" customFormat="1" ht="14.25" customHeight="1" x14ac:dyDescent="0.2">
      <c r="A488" s="26" t="s">
        <v>13</v>
      </c>
      <c r="B488" s="41"/>
      <c r="C488" s="42"/>
      <c r="D488" s="42"/>
      <c r="E488" s="42">
        <f>SUM(E418:E487)</f>
        <v>14481.909999999998</v>
      </c>
      <c r="F488" s="29" t="s">
        <v>13</v>
      </c>
      <c r="G488" s="41"/>
      <c r="H488" s="42"/>
      <c r="I488" s="42"/>
      <c r="J488" s="43">
        <f>SUM(J418:J487)</f>
        <v>12522.030993333332</v>
      </c>
    </row>
    <row r="489" spans="1:10" s="79" customFormat="1" ht="14.25" customHeight="1" x14ac:dyDescent="0.2">
      <c r="A489" s="214" t="s">
        <v>45</v>
      </c>
      <c r="B489" s="215"/>
      <c r="C489" s="215"/>
      <c r="D489" s="215"/>
      <c r="E489" s="215"/>
      <c r="F489" s="215"/>
      <c r="G489" s="215"/>
      <c r="H489" s="215"/>
      <c r="I489" s="215"/>
      <c r="J489" s="223"/>
    </row>
    <row r="490" spans="1:10" s="79" customFormat="1" ht="14.25" customHeight="1" x14ac:dyDescent="0.2">
      <c r="A490" s="37" t="s">
        <v>46</v>
      </c>
      <c r="B490" s="31" t="s">
        <v>15</v>
      </c>
      <c r="C490" s="55">
        <v>27.3</v>
      </c>
      <c r="D490" s="55">
        <v>10</v>
      </c>
      <c r="E490" s="55">
        <f>C490*D490</f>
        <v>273</v>
      </c>
      <c r="F490" s="37" t="s">
        <v>16</v>
      </c>
      <c r="G490" s="31" t="s">
        <v>17</v>
      </c>
      <c r="H490" s="56">
        <f>C490*0.15/10</f>
        <v>0.40949999999999998</v>
      </c>
      <c r="I490" s="55">
        <v>235.68</v>
      </c>
      <c r="J490" s="80">
        <f>H490*I490</f>
        <v>96.510959999999997</v>
      </c>
    </row>
    <row r="491" spans="1:10" s="86" customFormat="1" ht="15" x14ac:dyDescent="0.25">
      <c r="A491" s="21" t="s">
        <v>217</v>
      </c>
      <c r="B491" s="22" t="s">
        <v>15</v>
      </c>
      <c r="C491" s="55">
        <f>C490</f>
        <v>27.3</v>
      </c>
      <c r="D491" s="24">
        <v>80</v>
      </c>
      <c r="E491" s="24">
        <f>C491*D491</f>
        <v>2184</v>
      </c>
      <c r="F491" s="21" t="s">
        <v>47</v>
      </c>
      <c r="G491" s="78" t="s">
        <v>11</v>
      </c>
      <c r="H491" s="95">
        <f>C491*70/25</f>
        <v>76.44</v>
      </c>
      <c r="I491" s="55">
        <v>168</v>
      </c>
      <c r="J491" s="80">
        <f>H491*I491</f>
        <v>12841.92</v>
      </c>
    </row>
    <row r="492" spans="1:10" s="97" customFormat="1" ht="14.25" customHeight="1" x14ac:dyDescent="0.2">
      <c r="A492" s="37" t="s">
        <v>218</v>
      </c>
      <c r="B492" s="31" t="s">
        <v>15</v>
      </c>
      <c r="C492" s="55">
        <v>27.3</v>
      </c>
      <c r="D492" s="55">
        <v>70</v>
      </c>
      <c r="E492" s="55">
        <f>C492*D492</f>
        <v>1911</v>
      </c>
      <c r="F492" s="37" t="s">
        <v>219</v>
      </c>
      <c r="G492" s="31" t="s">
        <v>15</v>
      </c>
      <c r="H492" s="56">
        <f>C492*1.1</f>
        <v>30.030000000000005</v>
      </c>
      <c r="I492" s="56">
        <v>112.88</v>
      </c>
      <c r="J492" s="96">
        <f t="shared" ref="J492:J500" si="74">H492*I492</f>
        <v>3389.7864000000004</v>
      </c>
    </row>
    <row r="493" spans="1:10" ht="14.25" customHeight="1" x14ac:dyDescent="0.2">
      <c r="A493" s="37"/>
      <c r="B493" s="31"/>
      <c r="C493" s="55"/>
      <c r="D493" s="55"/>
      <c r="E493" s="55"/>
      <c r="F493" s="37" t="s">
        <v>220</v>
      </c>
      <c r="G493" s="31" t="s">
        <v>110</v>
      </c>
      <c r="H493" s="56">
        <f>H492</f>
        <v>30.030000000000005</v>
      </c>
      <c r="I493" s="56">
        <v>79</v>
      </c>
      <c r="J493" s="96">
        <f t="shared" si="74"/>
        <v>2372.3700000000003</v>
      </c>
    </row>
    <row r="494" spans="1:10" s="97" customFormat="1" ht="14.25" customHeight="1" x14ac:dyDescent="0.2">
      <c r="A494" s="37" t="s">
        <v>222</v>
      </c>
      <c r="B494" s="31" t="s">
        <v>15</v>
      </c>
      <c r="C494" s="55">
        <f>C490</f>
        <v>27.3</v>
      </c>
      <c r="D494" s="55">
        <v>180</v>
      </c>
      <c r="E494" s="55">
        <f>C494*D494</f>
        <v>4914</v>
      </c>
      <c r="F494" s="37" t="s">
        <v>221</v>
      </c>
      <c r="G494" s="31" t="s">
        <v>15</v>
      </c>
      <c r="H494" s="56">
        <f>C494*1.1</f>
        <v>30.030000000000005</v>
      </c>
      <c r="I494" s="188">
        <v>625</v>
      </c>
      <c r="J494" s="96">
        <f t="shared" si="74"/>
        <v>18768.750000000004</v>
      </c>
    </row>
    <row r="495" spans="1:10" ht="14.25" customHeight="1" x14ac:dyDescent="0.2">
      <c r="A495" s="37"/>
      <c r="B495" s="31"/>
      <c r="C495" s="55"/>
      <c r="D495" s="55"/>
      <c r="E495" s="55"/>
      <c r="F495" s="37" t="s">
        <v>220</v>
      </c>
      <c r="G495" s="31" t="s">
        <v>110</v>
      </c>
      <c r="H495" s="56">
        <f>H494</f>
        <v>30.030000000000005</v>
      </c>
      <c r="I495" s="56">
        <v>79</v>
      </c>
      <c r="J495" s="96">
        <f t="shared" si="74"/>
        <v>2372.3700000000003</v>
      </c>
    </row>
    <row r="496" spans="1:10" ht="14.25" customHeight="1" x14ac:dyDescent="0.2">
      <c r="A496" s="37" t="s">
        <v>48</v>
      </c>
      <c r="B496" s="77" t="s">
        <v>12</v>
      </c>
      <c r="C496" s="55">
        <v>0.9</v>
      </c>
      <c r="D496" s="55">
        <v>40</v>
      </c>
      <c r="E496" s="55">
        <f>C496*D496</f>
        <v>36</v>
      </c>
      <c r="F496" s="37" t="s">
        <v>49</v>
      </c>
      <c r="G496" s="77" t="s">
        <v>12</v>
      </c>
      <c r="H496" s="56">
        <f>C496*1.1</f>
        <v>0.9900000000000001</v>
      </c>
      <c r="I496" s="56">
        <v>50</v>
      </c>
      <c r="J496" s="96">
        <f t="shared" si="74"/>
        <v>49.500000000000007</v>
      </c>
    </row>
    <row r="497" spans="1:10" ht="14.25" customHeight="1" x14ac:dyDescent="0.2">
      <c r="A497" s="91"/>
      <c r="B497" s="92"/>
      <c r="C497" s="74"/>
      <c r="D497" s="74"/>
      <c r="E497" s="74"/>
      <c r="F497" s="89" t="s">
        <v>50</v>
      </c>
      <c r="G497" s="98" t="s">
        <v>39</v>
      </c>
      <c r="H497" s="56">
        <f>C496*10</f>
        <v>9</v>
      </c>
      <c r="I497" s="90">
        <v>0.27</v>
      </c>
      <c r="J497" s="96">
        <f t="shared" si="74"/>
        <v>2.4300000000000002</v>
      </c>
    </row>
    <row r="498" spans="1:10" ht="14.25" customHeight="1" x14ac:dyDescent="0.2">
      <c r="A498" s="37" t="s">
        <v>223</v>
      </c>
      <c r="B498" s="31" t="s">
        <v>12</v>
      </c>
      <c r="C498" s="73">
        <v>15</v>
      </c>
      <c r="D498" s="73">
        <v>45</v>
      </c>
      <c r="E498" s="73">
        <f>D498*C498</f>
        <v>675</v>
      </c>
      <c r="F498" s="89" t="s">
        <v>224</v>
      </c>
      <c r="G498" s="31" t="s">
        <v>12</v>
      </c>
      <c r="H498" s="56">
        <f>C498*1.2</f>
        <v>18</v>
      </c>
      <c r="I498" s="188">
        <v>49.96</v>
      </c>
      <c r="J498" s="96">
        <f t="shared" si="74"/>
        <v>899.28</v>
      </c>
    </row>
    <row r="499" spans="1:10" ht="14.25" customHeight="1" x14ac:dyDescent="0.2">
      <c r="A499" s="91"/>
      <c r="B499" s="88"/>
      <c r="C499" s="74"/>
      <c r="D499" s="74"/>
      <c r="E499" s="74"/>
      <c r="F499" s="32" t="s">
        <v>111</v>
      </c>
      <c r="G499" s="33" t="s">
        <v>26</v>
      </c>
      <c r="H499" s="28">
        <f>C498*0.3</f>
        <v>4.5</v>
      </c>
      <c r="I499" s="28">
        <v>296.74</v>
      </c>
      <c r="J499" s="80">
        <f t="shared" si="74"/>
        <v>1335.33</v>
      </c>
    </row>
    <row r="500" spans="1:10" ht="14.25" customHeight="1" x14ac:dyDescent="0.2">
      <c r="A500" s="37"/>
      <c r="B500" s="31"/>
      <c r="C500" s="55"/>
      <c r="D500" s="55"/>
      <c r="E500" s="55"/>
      <c r="F500" s="37" t="s">
        <v>220</v>
      </c>
      <c r="G500" s="31" t="s">
        <v>110</v>
      </c>
      <c r="H500" s="56">
        <f>H499</f>
        <v>4.5</v>
      </c>
      <c r="I500" s="56">
        <v>19</v>
      </c>
      <c r="J500" s="96">
        <f t="shared" si="74"/>
        <v>85.5</v>
      </c>
    </row>
    <row r="501" spans="1:10" ht="14.25" customHeight="1" x14ac:dyDescent="0.2">
      <c r="A501" s="26" t="s">
        <v>13</v>
      </c>
      <c r="B501" s="39"/>
      <c r="C501" s="27"/>
      <c r="D501" s="42"/>
      <c r="E501" s="27">
        <f>SUM(E490:E500)</f>
        <v>9993</v>
      </c>
      <c r="F501" s="29" t="s">
        <v>13</v>
      </c>
      <c r="G501" s="39"/>
      <c r="H501" s="27"/>
      <c r="I501" s="27"/>
      <c r="J501" s="30">
        <f>SUM(J490:J500)</f>
        <v>42213.747360000008</v>
      </c>
    </row>
    <row r="502" spans="1:10" s="40" customFormat="1" ht="17.25" customHeight="1" x14ac:dyDescent="0.25">
      <c r="A502" s="44" t="s">
        <v>233</v>
      </c>
      <c r="B502" s="45"/>
      <c r="C502" s="46"/>
      <c r="D502" s="47"/>
      <c r="E502" s="46">
        <f>E501+E488+E416</f>
        <v>45782.31</v>
      </c>
      <c r="F502" s="48" t="s">
        <v>13</v>
      </c>
      <c r="G502" s="45"/>
      <c r="H502" s="46"/>
      <c r="I502" s="46"/>
      <c r="J502" s="49">
        <f>J501+J488+J416</f>
        <v>79491.581292000017</v>
      </c>
    </row>
    <row r="503" spans="1:10" s="40" customFormat="1" ht="17.25" customHeight="1" thickBot="1" x14ac:dyDescent="0.3">
      <c r="A503" s="50"/>
      <c r="B503" s="51"/>
      <c r="C503" s="52"/>
      <c r="D503" s="53"/>
      <c r="E503" s="52"/>
      <c r="F503" s="54"/>
      <c r="G503" s="51"/>
      <c r="H503" s="52"/>
      <c r="I503" s="52"/>
      <c r="J503" s="52"/>
    </row>
    <row r="504" spans="1:10" ht="20.25" customHeight="1" x14ac:dyDescent="0.25">
      <c r="A504" s="15"/>
      <c r="B504" s="16"/>
      <c r="C504" s="17"/>
      <c r="D504" s="213" t="s">
        <v>237</v>
      </c>
      <c r="E504" s="213"/>
      <c r="F504" s="213"/>
      <c r="G504" s="16"/>
      <c r="H504" s="17"/>
      <c r="I504" s="17"/>
      <c r="J504" s="18"/>
    </row>
    <row r="505" spans="1:10" ht="14.25" customHeight="1" x14ac:dyDescent="0.2">
      <c r="A505" s="214" t="s">
        <v>14</v>
      </c>
      <c r="B505" s="215"/>
      <c r="C505" s="215"/>
      <c r="D505" s="215"/>
      <c r="E505" s="215"/>
      <c r="F505" s="215"/>
      <c r="G505" s="215"/>
      <c r="H505" s="215"/>
      <c r="I505" s="215"/>
      <c r="J505" s="216"/>
    </row>
    <row r="506" spans="1:10" ht="14.25" customHeight="1" x14ac:dyDescent="0.2">
      <c r="A506" s="32" t="s">
        <v>119</v>
      </c>
      <c r="B506" s="33" t="s">
        <v>12</v>
      </c>
      <c r="C506" s="28">
        <v>13.36</v>
      </c>
      <c r="D506" s="28">
        <v>20</v>
      </c>
      <c r="E506" s="28">
        <f>C506*D506</f>
        <v>267.2</v>
      </c>
      <c r="F506" s="32" t="s">
        <v>19</v>
      </c>
      <c r="G506" s="33" t="s">
        <v>12</v>
      </c>
      <c r="H506" s="28">
        <f>C506*1.2</f>
        <v>16.032</v>
      </c>
      <c r="I506" s="28">
        <v>5.63</v>
      </c>
      <c r="J506" s="80">
        <f t="shared" ref="J506:J507" si="75">H506*I506</f>
        <v>90.260159999999999</v>
      </c>
    </row>
    <row r="507" spans="1:10" ht="14.25" customHeight="1" x14ac:dyDescent="0.2">
      <c r="A507" s="32"/>
      <c r="B507" s="33"/>
      <c r="C507" s="28"/>
      <c r="D507" s="83"/>
      <c r="E507" s="84"/>
      <c r="F507" s="32" t="s">
        <v>20</v>
      </c>
      <c r="G507" s="33" t="s">
        <v>11</v>
      </c>
      <c r="H507" s="56">
        <f>C506*0.2/25</f>
        <v>0.10688</v>
      </c>
      <c r="I507" s="83">
        <v>108</v>
      </c>
      <c r="J507" s="82">
        <f t="shared" si="75"/>
        <v>11.54304</v>
      </c>
    </row>
    <row r="508" spans="1:10" ht="14.25" customHeight="1" x14ac:dyDescent="0.2">
      <c r="A508" s="32" t="s">
        <v>69</v>
      </c>
      <c r="B508" s="33" t="s">
        <v>12</v>
      </c>
      <c r="C508" s="28">
        <v>9.2100000000000009</v>
      </c>
      <c r="D508" s="28">
        <v>7</v>
      </c>
      <c r="E508" s="28">
        <f>C508*D508</f>
        <v>64.47</v>
      </c>
      <c r="F508" s="37" t="s">
        <v>73</v>
      </c>
      <c r="G508" s="31" t="s">
        <v>74</v>
      </c>
      <c r="H508" s="56">
        <f>C508*0.05/10</f>
        <v>4.6050000000000008E-2</v>
      </c>
      <c r="I508" s="55">
        <v>402</v>
      </c>
      <c r="J508" s="80">
        <f>H508*I508</f>
        <v>18.512100000000004</v>
      </c>
    </row>
    <row r="509" spans="1:10" s="79" customFormat="1" ht="14.25" customHeight="1" x14ac:dyDescent="0.2">
      <c r="A509" s="87" t="s">
        <v>142</v>
      </c>
      <c r="B509" s="33" t="s">
        <v>12</v>
      </c>
      <c r="C509" s="28">
        <f>C508</f>
        <v>9.2100000000000009</v>
      </c>
      <c r="D509" s="28">
        <v>45</v>
      </c>
      <c r="E509" s="28">
        <f>C509*D509</f>
        <v>414.45000000000005</v>
      </c>
      <c r="F509" s="32" t="s">
        <v>108</v>
      </c>
      <c r="G509" s="33" t="s">
        <v>10</v>
      </c>
      <c r="H509" s="56">
        <f>C509*6/25</f>
        <v>2.2104000000000004</v>
      </c>
      <c r="I509" s="28">
        <v>65</v>
      </c>
      <c r="J509" s="80">
        <f>H509*I509</f>
        <v>143.67600000000002</v>
      </c>
    </row>
    <row r="510" spans="1:10" s="86" customFormat="1" ht="14.25" customHeight="1" x14ac:dyDescent="0.2">
      <c r="A510" s="87" t="s">
        <v>101</v>
      </c>
      <c r="B510" s="33" t="s">
        <v>12</v>
      </c>
      <c r="C510" s="56">
        <f>C508</f>
        <v>9.2100000000000009</v>
      </c>
      <c r="D510" s="83">
        <v>40</v>
      </c>
      <c r="E510" s="84">
        <f>C510*D510</f>
        <v>368.40000000000003</v>
      </c>
      <c r="F510" s="32" t="s">
        <v>102</v>
      </c>
      <c r="G510" s="33" t="s">
        <v>18</v>
      </c>
      <c r="H510" s="56">
        <f>C510*5/30</f>
        <v>1.5350000000000001</v>
      </c>
      <c r="I510" s="83">
        <v>130</v>
      </c>
      <c r="J510" s="82">
        <f>H510*I510</f>
        <v>199.55</v>
      </c>
    </row>
    <row r="511" spans="1:10" ht="14.25" customHeight="1" x14ac:dyDescent="0.2">
      <c r="A511" s="32" t="s">
        <v>21</v>
      </c>
      <c r="B511" s="33" t="s">
        <v>12</v>
      </c>
      <c r="C511" s="28">
        <f>C508</f>
        <v>9.2100000000000009</v>
      </c>
      <c r="D511" s="83">
        <v>45</v>
      </c>
      <c r="E511" s="84">
        <f>C511*D511</f>
        <v>414.45000000000005</v>
      </c>
      <c r="F511" s="32" t="s">
        <v>20</v>
      </c>
      <c r="G511" s="33" t="s">
        <v>11</v>
      </c>
      <c r="H511" s="56">
        <f>C511*0.8/25</f>
        <v>0.29472000000000004</v>
      </c>
      <c r="I511" s="83">
        <v>108</v>
      </c>
      <c r="J511" s="82">
        <f t="shared" ref="J511:J516" si="76">H511*I511</f>
        <v>31.829760000000004</v>
      </c>
    </row>
    <row r="512" spans="1:10" ht="14.25" customHeight="1" x14ac:dyDescent="0.2">
      <c r="A512" s="32"/>
      <c r="B512" s="33"/>
      <c r="C512" s="28"/>
      <c r="D512" s="83"/>
      <c r="E512" s="84"/>
      <c r="F512" s="32" t="s">
        <v>22</v>
      </c>
      <c r="G512" s="33" t="s">
        <v>11</v>
      </c>
      <c r="H512" s="56">
        <f>C511*0.8/25</f>
        <v>0.29472000000000004</v>
      </c>
      <c r="I512" s="83">
        <v>183.45</v>
      </c>
      <c r="J512" s="82">
        <f t="shared" si="76"/>
        <v>54.066384000000006</v>
      </c>
    </row>
    <row r="513" spans="1:351" ht="14.25" customHeight="1" x14ac:dyDescent="0.2">
      <c r="A513" s="32" t="s">
        <v>23</v>
      </c>
      <c r="B513" s="33" t="s">
        <v>12</v>
      </c>
      <c r="C513" s="28">
        <f>C508</f>
        <v>9.2100000000000009</v>
      </c>
      <c r="D513" s="83">
        <v>20</v>
      </c>
      <c r="E513" s="84">
        <f t="shared" ref="E513:E516" si="77">C513*D513</f>
        <v>184.20000000000002</v>
      </c>
      <c r="F513" s="32" t="s">
        <v>24</v>
      </c>
      <c r="G513" s="177" t="s">
        <v>12</v>
      </c>
      <c r="H513" s="178">
        <f>C513*0.15</f>
        <v>1.3815000000000002</v>
      </c>
      <c r="I513" s="168">
        <v>14</v>
      </c>
      <c r="J513" s="85">
        <f t="shared" si="76"/>
        <v>19.341000000000001</v>
      </c>
    </row>
    <row r="514" spans="1:351" ht="14.25" customHeight="1" x14ac:dyDescent="0.2">
      <c r="A514" s="32" t="s">
        <v>25</v>
      </c>
      <c r="B514" s="33" t="s">
        <v>12</v>
      </c>
      <c r="C514" s="28">
        <f>C508</f>
        <v>9.2100000000000009</v>
      </c>
      <c r="D514" s="28">
        <v>6</v>
      </c>
      <c r="E514" s="28">
        <f t="shared" si="77"/>
        <v>55.260000000000005</v>
      </c>
      <c r="F514" s="37" t="s">
        <v>16</v>
      </c>
      <c r="G514" s="31" t="s">
        <v>17</v>
      </c>
      <c r="H514" s="56">
        <f>C514*0.1/10</f>
        <v>9.2100000000000015E-2</v>
      </c>
      <c r="I514" s="55">
        <v>235.68</v>
      </c>
      <c r="J514" s="80">
        <f t="shared" si="76"/>
        <v>21.706128000000003</v>
      </c>
    </row>
    <row r="515" spans="1:351" s="79" customFormat="1" ht="14.25" customHeight="1" x14ac:dyDescent="0.2">
      <c r="A515" s="87" t="s">
        <v>72</v>
      </c>
      <c r="B515" s="33" t="s">
        <v>12</v>
      </c>
      <c r="C515" s="28">
        <v>9.2100000000000009</v>
      </c>
      <c r="D515" s="28">
        <v>30</v>
      </c>
      <c r="E515" s="28">
        <f t="shared" si="77"/>
        <v>276.3</v>
      </c>
      <c r="F515" s="32" t="s">
        <v>111</v>
      </c>
      <c r="G515" s="33" t="s">
        <v>26</v>
      </c>
      <c r="H515" s="28">
        <f>C515*0.15</f>
        <v>1.3815000000000002</v>
      </c>
      <c r="I515" s="28">
        <v>296.74</v>
      </c>
      <c r="J515" s="80">
        <f t="shared" si="76"/>
        <v>409.94631000000004</v>
      </c>
    </row>
    <row r="516" spans="1:351" s="86" customFormat="1" ht="14.25" customHeight="1" x14ac:dyDescent="0.2">
      <c r="A516" s="32" t="s">
        <v>27</v>
      </c>
      <c r="B516" s="33" t="s">
        <v>15</v>
      </c>
      <c r="C516" s="56">
        <v>36.71</v>
      </c>
      <c r="D516" s="83">
        <v>10</v>
      </c>
      <c r="E516" s="84">
        <f t="shared" si="77"/>
        <v>367.1</v>
      </c>
      <c r="F516" s="37" t="s">
        <v>73</v>
      </c>
      <c r="G516" s="31" t="s">
        <v>74</v>
      </c>
      <c r="H516" s="56">
        <f>C516*0.25/10</f>
        <v>0.91775000000000007</v>
      </c>
      <c r="I516" s="55">
        <v>402</v>
      </c>
      <c r="J516" s="80">
        <f t="shared" si="76"/>
        <v>368.93550000000005</v>
      </c>
    </row>
    <row r="517" spans="1:351" s="79" customFormat="1" ht="14.25" customHeight="1" x14ac:dyDescent="0.2">
      <c r="A517" s="87" t="s">
        <v>109</v>
      </c>
      <c r="B517" s="33" t="s">
        <v>15</v>
      </c>
      <c r="C517" s="28">
        <v>36.71</v>
      </c>
      <c r="D517" s="28">
        <v>45</v>
      </c>
      <c r="E517" s="28">
        <f>C517*D517</f>
        <v>1651.95</v>
      </c>
      <c r="F517" s="32" t="s">
        <v>108</v>
      </c>
      <c r="G517" s="33" t="s">
        <v>10</v>
      </c>
      <c r="H517" s="56">
        <f>C517*12.5/25</f>
        <v>18.355</v>
      </c>
      <c r="I517" s="28">
        <v>65</v>
      </c>
      <c r="J517" s="80">
        <f>H517*I517</f>
        <v>1193.075</v>
      </c>
    </row>
    <row r="518" spans="1:351" s="86" customFormat="1" ht="14.25" customHeight="1" x14ac:dyDescent="0.2">
      <c r="A518" s="87" t="s">
        <v>143</v>
      </c>
      <c r="B518" s="33" t="s">
        <v>15</v>
      </c>
      <c r="C518" s="56">
        <v>36.71</v>
      </c>
      <c r="D518" s="83">
        <v>50</v>
      </c>
      <c r="E518" s="84">
        <f t="shared" ref="E518" si="78">C518*D518</f>
        <v>1835.5</v>
      </c>
      <c r="F518" s="32" t="s">
        <v>102</v>
      </c>
      <c r="G518" s="33" t="s">
        <v>18</v>
      </c>
      <c r="H518" s="56">
        <f>C518*10/30</f>
        <v>12.236666666666668</v>
      </c>
      <c r="I518" s="83">
        <v>130</v>
      </c>
      <c r="J518" s="82">
        <f t="shared" ref="J518:J523" si="79">H518*I518</f>
        <v>1590.7666666666669</v>
      </c>
    </row>
    <row r="519" spans="1:351" s="79" customFormat="1" ht="14.25" customHeight="1" x14ac:dyDescent="0.2">
      <c r="A519" s="87" t="s">
        <v>28</v>
      </c>
      <c r="B519" s="33" t="s">
        <v>15</v>
      </c>
      <c r="C519" s="56">
        <f>C518</f>
        <v>36.71</v>
      </c>
      <c r="D519" s="83">
        <v>55</v>
      </c>
      <c r="E519" s="84">
        <f>C519*D519</f>
        <v>2019.05</v>
      </c>
      <c r="F519" s="32" t="s">
        <v>20</v>
      </c>
      <c r="G519" s="33" t="s">
        <v>11</v>
      </c>
      <c r="H519" s="56">
        <f>C519*1.2/25</f>
        <v>1.7620800000000001</v>
      </c>
      <c r="I519" s="83">
        <v>108</v>
      </c>
      <c r="J519" s="82">
        <f t="shared" si="79"/>
        <v>190.30464000000001</v>
      </c>
    </row>
    <row r="520" spans="1:351" ht="14.25" customHeight="1" x14ac:dyDescent="0.2">
      <c r="A520" s="32"/>
      <c r="B520" s="33"/>
      <c r="C520" s="28"/>
      <c r="D520" s="83"/>
      <c r="E520" s="84"/>
      <c r="F520" s="32" t="s">
        <v>22</v>
      </c>
      <c r="G520" s="33" t="s">
        <v>11</v>
      </c>
      <c r="H520" s="56">
        <f>C519*0.8/25</f>
        <v>1.17472</v>
      </c>
      <c r="I520" s="83">
        <v>183.45</v>
      </c>
      <c r="J520" s="82">
        <f t="shared" si="79"/>
        <v>215.50238399999998</v>
      </c>
    </row>
    <row r="521" spans="1:351" s="86" customFormat="1" ht="14.25" customHeight="1" x14ac:dyDescent="0.2">
      <c r="A521" s="87" t="s">
        <v>29</v>
      </c>
      <c r="B521" s="33" t="s">
        <v>15</v>
      </c>
      <c r="C521" s="56">
        <f>C519</f>
        <v>36.71</v>
      </c>
      <c r="D521" s="83">
        <v>20</v>
      </c>
      <c r="E521" s="84">
        <f>C521*D521</f>
        <v>734.2</v>
      </c>
      <c r="F521" s="32" t="s">
        <v>24</v>
      </c>
      <c r="G521" s="177" t="s">
        <v>12</v>
      </c>
      <c r="H521" s="178">
        <f>C521*0.15</f>
        <v>5.5065</v>
      </c>
      <c r="I521" s="168">
        <v>14</v>
      </c>
      <c r="J521" s="85">
        <f t="shared" si="79"/>
        <v>77.090999999999994</v>
      </c>
    </row>
    <row r="522" spans="1:351" ht="14.25" customHeight="1" x14ac:dyDescent="0.2">
      <c r="A522" s="87" t="s">
        <v>30</v>
      </c>
      <c r="B522" s="33" t="s">
        <v>15</v>
      </c>
      <c r="C522" s="28">
        <f>C521</f>
        <v>36.71</v>
      </c>
      <c r="D522" s="83">
        <v>8</v>
      </c>
      <c r="E522" s="84">
        <f>C522*D522</f>
        <v>293.68</v>
      </c>
      <c r="F522" s="37" t="s">
        <v>16</v>
      </c>
      <c r="G522" s="31" t="s">
        <v>17</v>
      </c>
      <c r="H522" s="56">
        <f>C522*0.15/10</f>
        <v>0.55064999999999997</v>
      </c>
      <c r="I522" s="55">
        <v>235.68</v>
      </c>
      <c r="J522" s="85">
        <f t="shared" si="79"/>
        <v>129.77719199999999</v>
      </c>
    </row>
    <row r="523" spans="1:351" s="79" customFormat="1" ht="14.25" customHeight="1" x14ac:dyDescent="0.2">
      <c r="A523" s="87" t="s">
        <v>201</v>
      </c>
      <c r="B523" s="33" t="s">
        <v>15</v>
      </c>
      <c r="C523" s="28">
        <v>36.71</v>
      </c>
      <c r="D523" s="28">
        <v>50</v>
      </c>
      <c r="E523" s="28">
        <f>C523*D523</f>
        <v>1835.5</v>
      </c>
      <c r="F523" s="32" t="s">
        <v>111</v>
      </c>
      <c r="G523" s="33" t="s">
        <v>26</v>
      </c>
      <c r="H523" s="28">
        <f>C523*0.3</f>
        <v>11.013</v>
      </c>
      <c r="I523" s="28">
        <v>296.74</v>
      </c>
      <c r="J523" s="80">
        <f t="shared" si="79"/>
        <v>3267.9976200000001</v>
      </c>
    </row>
    <row r="524" spans="1:351" ht="14.25" customHeight="1" x14ac:dyDescent="0.2">
      <c r="A524" s="26" t="s">
        <v>13</v>
      </c>
      <c r="B524" s="39"/>
      <c r="C524" s="27"/>
      <c r="D524" s="28"/>
      <c r="E524" s="27">
        <f>SUM(E506:E523)</f>
        <v>10781.710000000001</v>
      </c>
      <c r="F524" s="29" t="s">
        <v>13</v>
      </c>
      <c r="G524" s="39"/>
      <c r="H524" s="27"/>
      <c r="I524" s="27"/>
      <c r="J524" s="30">
        <f>SUM(J506:J523)</f>
        <v>8033.880884666668</v>
      </c>
    </row>
    <row r="525" spans="1:351" ht="14.25" customHeight="1" x14ac:dyDescent="0.2">
      <c r="A525" s="214" t="s">
        <v>38</v>
      </c>
      <c r="B525" s="215"/>
      <c r="C525" s="215"/>
      <c r="D525" s="215"/>
      <c r="E525" s="215"/>
      <c r="F525" s="215"/>
      <c r="G525" s="215"/>
      <c r="H525" s="215"/>
      <c r="I525" s="215"/>
      <c r="J525" s="223"/>
    </row>
    <row r="526" spans="1:351" s="170" customFormat="1" ht="28.5" outlineLevel="1" x14ac:dyDescent="0.25">
      <c r="A526" s="161" t="s">
        <v>209</v>
      </c>
      <c r="B526" s="162" t="s">
        <v>12</v>
      </c>
      <c r="C526" s="163">
        <v>3.27</v>
      </c>
      <c r="D526" s="163">
        <v>180</v>
      </c>
      <c r="E526" s="164">
        <f>C526*D526</f>
        <v>588.6</v>
      </c>
      <c r="F526" s="165" t="s">
        <v>146</v>
      </c>
      <c r="G526" s="166" t="s">
        <v>15</v>
      </c>
      <c r="H526" s="167">
        <f>C526*1.2</f>
        <v>3.9239999999999999</v>
      </c>
      <c r="I526" s="168">
        <v>30.4</v>
      </c>
      <c r="J526" s="164">
        <f t="shared" ref="J526" si="80">H526*I526</f>
        <v>119.28959999999999</v>
      </c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  <c r="CB526" s="169"/>
      <c r="CC526" s="169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69"/>
      <c r="CN526" s="169"/>
      <c r="CO526" s="169"/>
      <c r="CP526" s="169"/>
      <c r="CQ526" s="169"/>
      <c r="CR526" s="169"/>
      <c r="CS526" s="169"/>
      <c r="CT526" s="169"/>
      <c r="CU526" s="169"/>
      <c r="CV526" s="169"/>
      <c r="CW526" s="169"/>
      <c r="CX526" s="169"/>
      <c r="CY526" s="169"/>
      <c r="CZ526" s="169"/>
      <c r="DA526" s="169"/>
      <c r="DB526" s="169"/>
      <c r="DC526" s="169"/>
      <c r="DD526" s="169"/>
      <c r="DE526" s="169"/>
      <c r="DF526" s="169"/>
      <c r="DG526" s="169"/>
      <c r="DH526" s="169"/>
      <c r="DI526" s="169"/>
      <c r="DJ526" s="169"/>
      <c r="DK526" s="169"/>
      <c r="DL526" s="169"/>
      <c r="DM526" s="169"/>
      <c r="DN526" s="169"/>
      <c r="DO526" s="169"/>
      <c r="DP526" s="169"/>
      <c r="DQ526" s="169"/>
      <c r="DR526" s="169"/>
      <c r="DS526" s="169"/>
      <c r="DT526" s="169"/>
      <c r="DU526" s="169"/>
      <c r="DV526" s="169"/>
      <c r="DW526" s="169"/>
      <c r="DX526" s="169"/>
      <c r="DY526" s="169"/>
      <c r="DZ526" s="169"/>
      <c r="EA526" s="169"/>
      <c r="EB526" s="169"/>
      <c r="EC526" s="169"/>
      <c r="ED526" s="169"/>
      <c r="EE526" s="169"/>
      <c r="EF526" s="169"/>
      <c r="EG526" s="169"/>
      <c r="EH526" s="169"/>
      <c r="EI526" s="169"/>
      <c r="EJ526" s="169"/>
      <c r="EK526" s="169"/>
      <c r="EL526" s="169"/>
      <c r="EM526" s="169"/>
      <c r="EN526" s="169"/>
      <c r="EO526" s="169"/>
      <c r="EP526" s="169"/>
      <c r="EQ526" s="169"/>
      <c r="ER526" s="169"/>
      <c r="ES526" s="169"/>
      <c r="ET526" s="169"/>
      <c r="EU526" s="169"/>
      <c r="EV526" s="169"/>
      <c r="EW526" s="169"/>
      <c r="EX526" s="169"/>
      <c r="EY526" s="169"/>
      <c r="EZ526" s="169"/>
      <c r="FA526" s="169"/>
      <c r="FB526" s="169"/>
      <c r="FC526" s="169"/>
      <c r="FD526" s="169"/>
      <c r="FE526" s="169"/>
      <c r="FF526" s="169"/>
      <c r="FG526" s="169"/>
      <c r="FH526" s="169"/>
      <c r="FI526" s="169"/>
      <c r="FJ526" s="169"/>
      <c r="FK526" s="169"/>
      <c r="FL526" s="169"/>
      <c r="FM526" s="169"/>
      <c r="FN526" s="169"/>
      <c r="FO526" s="169"/>
      <c r="FP526" s="169"/>
      <c r="FQ526" s="169"/>
      <c r="FR526" s="169"/>
      <c r="FS526" s="169"/>
      <c r="FT526" s="169"/>
      <c r="FU526" s="169"/>
      <c r="FV526" s="169"/>
      <c r="FW526" s="169"/>
      <c r="FX526" s="169"/>
      <c r="FY526" s="169"/>
      <c r="FZ526" s="169"/>
      <c r="GA526" s="169"/>
      <c r="GB526" s="169"/>
      <c r="GC526" s="169"/>
      <c r="GD526" s="169"/>
      <c r="GE526" s="169"/>
      <c r="GF526" s="169"/>
      <c r="GG526" s="169"/>
      <c r="GH526" s="169"/>
      <c r="GI526" s="169"/>
      <c r="GJ526" s="169"/>
      <c r="GK526" s="169"/>
      <c r="GL526" s="169"/>
      <c r="GM526" s="169"/>
      <c r="GN526" s="169"/>
      <c r="GO526" s="169"/>
      <c r="GP526" s="169"/>
      <c r="GQ526" s="169"/>
      <c r="GR526" s="169"/>
      <c r="GS526" s="169"/>
      <c r="GT526" s="169"/>
      <c r="GU526" s="169"/>
      <c r="GV526" s="169"/>
      <c r="GW526" s="169"/>
      <c r="GX526" s="169"/>
      <c r="GY526" s="169"/>
      <c r="GZ526" s="169"/>
      <c r="HA526" s="169"/>
      <c r="HB526" s="169"/>
      <c r="HC526" s="169"/>
      <c r="HD526" s="169"/>
      <c r="HE526" s="169"/>
      <c r="HF526" s="169"/>
      <c r="HG526" s="169"/>
      <c r="HH526" s="169"/>
      <c r="HI526" s="169"/>
      <c r="HJ526" s="169"/>
      <c r="HK526" s="169"/>
      <c r="HL526" s="169"/>
      <c r="HM526" s="169"/>
      <c r="HN526" s="169"/>
      <c r="HO526" s="169"/>
      <c r="HP526" s="169"/>
      <c r="HQ526" s="169"/>
      <c r="HR526" s="169"/>
      <c r="HS526" s="169"/>
      <c r="HT526" s="169"/>
      <c r="HU526" s="169"/>
      <c r="HV526" s="169"/>
      <c r="HW526" s="169"/>
      <c r="HX526" s="169"/>
      <c r="HY526" s="169"/>
      <c r="HZ526" s="169"/>
      <c r="IA526" s="169"/>
      <c r="IB526" s="169"/>
      <c r="IC526" s="169"/>
      <c r="ID526" s="169"/>
      <c r="IE526" s="169"/>
      <c r="IF526" s="169"/>
      <c r="IG526" s="169"/>
      <c r="IH526" s="169"/>
      <c r="II526" s="169"/>
      <c r="IJ526" s="169"/>
      <c r="IK526" s="169"/>
      <c r="IL526" s="169"/>
      <c r="IM526" s="169"/>
      <c r="IN526" s="169"/>
      <c r="IO526" s="169"/>
      <c r="IP526" s="169"/>
      <c r="IQ526" s="169"/>
      <c r="IR526" s="169"/>
      <c r="IS526" s="169"/>
      <c r="IT526" s="169"/>
      <c r="IU526" s="169"/>
      <c r="IV526" s="169"/>
      <c r="IW526" s="169"/>
      <c r="IX526" s="169"/>
      <c r="IY526" s="169"/>
      <c r="IZ526" s="169"/>
      <c r="JA526" s="169"/>
      <c r="JB526" s="169"/>
      <c r="JC526" s="169"/>
      <c r="JD526" s="169"/>
      <c r="JE526" s="169"/>
      <c r="JF526" s="169"/>
      <c r="JG526" s="169"/>
      <c r="JH526" s="169"/>
      <c r="JI526" s="169"/>
      <c r="JJ526" s="169"/>
      <c r="JK526" s="169"/>
      <c r="JL526" s="169"/>
      <c r="JM526" s="169"/>
      <c r="JN526" s="169"/>
      <c r="JO526" s="169"/>
      <c r="JP526" s="169"/>
      <c r="JQ526" s="169"/>
      <c r="JR526" s="169"/>
      <c r="JS526" s="169"/>
      <c r="JT526" s="169"/>
      <c r="JU526" s="169"/>
      <c r="JV526" s="169"/>
      <c r="JW526" s="169"/>
      <c r="JX526" s="169"/>
      <c r="JY526" s="169"/>
      <c r="JZ526" s="169"/>
      <c r="KA526" s="169"/>
      <c r="KB526" s="169"/>
      <c r="KC526" s="169"/>
      <c r="KD526" s="169"/>
      <c r="KE526" s="169"/>
      <c r="KF526" s="169"/>
      <c r="KG526" s="169"/>
      <c r="KH526" s="169"/>
      <c r="KI526" s="169"/>
      <c r="KJ526" s="169"/>
      <c r="KK526" s="169"/>
      <c r="KL526" s="169"/>
      <c r="KM526" s="169"/>
      <c r="KN526" s="169"/>
      <c r="KO526" s="169"/>
      <c r="KP526" s="169"/>
      <c r="KQ526" s="169"/>
      <c r="KR526" s="169"/>
      <c r="KS526" s="169"/>
      <c r="KT526" s="169"/>
      <c r="KU526" s="169"/>
      <c r="KV526" s="169"/>
      <c r="KW526" s="169"/>
      <c r="KX526" s="169"/>
      <c r="KY526" s="169"/>
      <c r="KZ526" s="169"/>
      <c r="LA526" s="169"/>
      <c r="LB526" s="169"/>
      <c r="LC526" s="169"/>
      <c r="LD526" s="169"/>
      <c r="LE526" s="169"/>
      <c r="LF526" s="169"/>
      <c r="LG526" s="169"/>
      <c r="LH526" s="169"/>
      <c r="LI526" s="169"/>
      <c r="LJ526" s="169"/>
      <c r="LK526" s="169"/>
      <c r="LL526" s="169"/>
      <c r="LM526" s="169"/>
      <c r="LN526" s="169"/>
      <c r="LO526" s="169"/>
      <c r="LP526" s="169"/>
      <c r="LQ526" s="169"/>
      <c r="LR526" s="169"/>
      <c r="LS526" s="169"/>
      <c r="LT526" s="169"/>
      <c r="LU526" s="169"/>
      <c r="LV526" s="169"/>
      <c r="LW526" s="169"/>
      <c r="LX526" s="169"/>
      <c r="LY526" s="169"/>
      <c r="LZ526" s="169"/>
      <c r="MA526" s="169"/>
      <c r="MB526" s="169"/>
      <c r="MC526" s="169"/>
      <c r="MD526" s="169"/>
      <c r="ME526" s="169"/>
      <c r="MF526" s="169"/>
      <c r="MG526" s="169"/>
      <c r="MH526" s="169"/>
      <c r="MI526" s="169"/>
      <c r="MJ526" s="169"/>
      <c r="MK526" s="169"/>
      <c r="ML526" s="169"/>
      <c r="MM526" s="169"/>
    </row>
    <row r="527" spans="1:351" s="170" customFormat="1" ht="24.75" customHeight="1" outlineLevel="1" x14ac:dyDescent="0.25">
      <c r="A527" s="171"/>
      <c r="B527" s="172"/>
      <c r="C527" s="172"/>
      <c r="D527" s="172"/>
      <c r="E527" s="173"/>
      <c r="F527" s="174" t="s">
        <v>147</v>
      </c>
      <c r="G527" s="175" t="s">
        <v>12</v>
      </c>
      <c r="H527" s="167">
        <f>C526*1.6</f>
        <v>5.2320000000000002</v>
      </c>
      <c r="I527" s="168">
        <v>11.64</v>
      </c>
      <c r="J527" s="164">
        <f>H527*I527</f>
        <v>60.900480000000009</v>
      </c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  <c r="CW527" s="169"/>
      <c r="CX527" s="169"/>
      <c r="CY527" s="169"/>
      <c r="CZ527" s="169"/>
      <c r="DA527" s="169"/>
      <c r="DB527" s="169"/>
      <c r="DC527" s="169"/>
      <c r="DD527" s="169"/>
      <c r="DE527" s="169"/>
      <c r="DF527" s="169"/>
      <c r="DG527" s="169"/>
      <c r="DH527" s="169"/>
      <c r="DI527" s="169"/>
      <c r="DJ527" s="169"/>
      <c r="DK527" s="169"/>
      <c r="DL527" s="169"/>
      <c r="DM527" s="169"/>
      <c r="DN527" s="169"/>
      <c r="DO527" s="169"/>
      <c r="DP527" s="169"/>
      <c r="DQ527" s="169"/>
      <c r="DR527" s="169"/>
      <c r="DS527" s="169"/>
      <c r="DT527" s="169"/>
      <c r="DU527" s="169"/>
      <c r="DV527" s="169"/>
      <c r="DW527" s="169"/>
      <c r="DX527" s="169"/>
      <c r="DY527" s="169"/>
      <c r="DZ527" s="169"/>
      <c r="EA527" s="169"/>
      <c r="EB527" s="169"/>
      <c r="EC527" s="169"/>
      <c r="ED527" s="169"/>
      <c r="EE527" s="169"/>
      <c r="EF527" s="169"/>
      <c r="EG527" s="169"/>
      <c r="EH527" s="169"/>
      <c r="EI527" s="169"/>
      <c r="EJ527" s="169"/>
      <c r="EK527" s="169"/>
      <c r="EL527" s="169"/>
      <c r="EM527" s="169"/>
      <c r="EN527" s="169"/>
      <c r="EO527" s="169"/>
      <c r="EP527" s="169"/>
      <c r="EQ527" s="169"/>
      <c r="ER527" s="169"/>
      <c r="ES527" s="169"/>
      <c r="ET527" s="169"/>
      <c r="EU527" s="169"/>
      <c r="EV527" s="169"/>
      <c r="EW527" s="169"/>
      <c r="EX527" s="169"/>
      <c r="EY527" s="169"/>
      <c r="EZ527" s="169"/>
      <c r="FA527" s="169"/>
      <c r="FB527" s="169"/>
      <c r="FC527" s="169"/>
      <c r="FD527" s="169"/>
      <c r="FE527" s="169"/>
      <c r="FF527" s="169"/>
      <c r="FG527" s="169"/>
      <c r="FH527" s="169"/>
      <c r="FI527" s="169"/>
      <c r="FJ527" s="169"/>
      <c r="FK527" s="169"/>
      <c r="FL527" s="169"/>
      <c r="FM527" s="169"/>
      <c r="FN527" s="169"/>
      <c r="FO527" s="169"/>
      <c r="FP527" s="169"/>
      <c r="FQ527" s="169"/>
      <c r="FR527" s="169"/>
      <c r="FS527" s="169"/>
      <c r="FT527" s="169"/>
      <c r="FU527" s="169"/>
      <c r="FV527" s="169"/>
      <c r="FW527" s="169"/>
      <c r="FX527" s="169"/>
      <c r="FY527" s="169"/>
      <c r="FZ527" s="169"/>
      <c r="GA527" s="169"/>
      <c r="GB527" s="169"/>
      <c r="GC527" s="169"/>
      <c r="GD527" s="169"/>
      <c r="GE527" s="169"/>
      <c r="GF527" s="169"/>
      <c r="GG527" s="169"/>
      <c r="GH527" s="169"/>
      <c r="GI527" s="169"/>
      <c r="GJ527" s="169"/>
      <c r="GK527" s="169"/>
      <c r="GL527" s="169"/>
      <c r="GM527" s="169"/>
      <c r="GN527" s="169"/>
      <c r="GO527" s="169"/>
      <c r="GP527" s="169"/>
      <c r="GQ527" s="169"/>
      <c r="GR527" s="169"/>
      <c r="GS527" s="169"/>
      <c r="GT527" s="169"/>
      <c r="GU527" s="169"/>
      <c r="GV527" s="169"/>
      <c r="GW527" s="169"/>
      <c r="GX527" s="169"/>
      <c r="GY527" s="169"/>
      <c r="GZ527" s="169"/>
      <c r="HA527" s="169"/>
      <c r="HB527" s="169"/>
      <c r="HC527" s="169"/>
      <c r="HD527" s="169"/>
      <c r="HE527" s="169"/>
      <c r="HF527" s="169"/>
      <c r="HG527" s="169"/>
      <c r="HH527" s="169"/>
      <c r="HI527" s="169"/>
      <c r="HJ527" s="169"/>
      <c r="HK527" s="169"/>
      <c r="HL527" s="169"/>
      <c r="HM527" s="169"/>
      <c r="HN527" s="169"/>
      <c r="HO527" s="169"/>
      <c r="HP527" s="169"/>
      <c r="HQ527" s="169"/>
      <c r="HR527" s="169"/>
      <c r="HS527" s="169"/>
      <c r="HT527" s="169"/>
      <c r="HU527" s="169"/>
      <c r="HV527" s="169"/>
      <c r="HW527" s="169"/>
      <c r="HX527" s="169"/>
      <c r="HY527" s="169"/>
      <c r="HZ527" s="169"/>
      <c r="IA527" s="169"/>
      <c r="IB527" s="169"/>
      <c r="IC527" s="169"/>
      <c r="ID527" s="169"/>
      <c r="IE527" s="169"/>
      <c r="IF527" s="169"/>
      <c r="IG527" s="169"/>
      <c r="IH527" s="169"/>
      <c r="II527" s="169"/>
      <c r="IJ527" s="169"/>
      <c r="IK527" s="169"/>
      <c r="IL527" s="169"/>
      <c r="IM527" s="169"/>
      <c r="IN527" s="169"/>
      <c r="IO527" s="169"/>
      <c r="IP527" s="169"/>
      <c r="IQ527" s="169"/>
      <c r="IR527" s="169"/>
      <c r="IS527" s="169"/>
      <c r="IT527" s="169"/>
      <c r="IU527" s="169"/>
      <c r="IV527" s="169"/>
      <c r="IW527" s="169"/>
      <c r="IX527" s="169"/>
      <c r="IY527" s="169"/>
      <c r="IZ527" s="169"/>
      <c r="JA527" s="169"/>
      <c r="JB527" s="169"/>
      <c r="JC527" s="169"/>
      <c r="JD527" s="169"/>
      <c r="JE527" s="169"/>
      <c r="JF527" s="169"/>
      <c r="JG527" s="169"/>
      <c r="JH527" s="169"/>
      <c r="JI527" s="169"/>
      <c r="JJ527" s="169"/>
      <c r="JK527" s="169"/>
      <c r="JL527" s="169"/>
      <c r="JM527" s="169"/>
      <c r="JN527" s="169"/>
      <c r="JO527" s="169"/>
      <c r="JP527" s="169"/>
      <c r="JQ527" s="169"/>
      <c r="JR527" s="169"/>
      <c r="JS527" s="169"/>
      <c r="JT527" s="169"/>
      <c r="JU527" s="169"/>
      <c r="JV527" s="169"/>
      <c r="JW527" s="169"/>
      <c r="JX527" s="169"/>
      <c r="JY527" s="169"/>
      <c r="JZ527" s="169"/>
      <c r="KA527" s="169"/>
      <c r="KB527" s="169"/>
      <c r="KC527" s="169"/>
      <c r="KD527" s="169"/>
      <c r="KE527" s="169"/>
      <c r="KF527" s="169"/>
      <c r="KG527" s="169"/>
      <c r="KH527" s="169"/>
      <c r="KI527" s="169"/>
      <c r="KJ527" s="169"/>
      <c r="KK527" s="169"/>
      <c r="KL527" s="169"/>
      <c r="KM527" s="169"/>
      <c r="KN527" s="169"/>
      <c r="KO527" s="169"/>
      <c r="KP527" s="169"/>
      <c r="KQ527" s="169"/>
      <c r="KR527" s="169"/>
      <c r="KS527" s="169"/>
      <c r="KT527" s="169"/>
      <c r="KU527" s="169"/>
      <c r="KV527" s="169"/>
      <c r="KW527" s="169"/>
      <c r="KX527" s="169"/>
      <c r="KY527" s="169"/>
      <c r="KZ527" s="169"/>
      <c r="LA527" s="169"/>
      <c r="LB527" s="169"/>
      <c r="LC527" s="169"/>
      <c r="LD527" s="169"/>
      <c r="LE527" s="169"/>
      <c r="LF527" s="169"/>
      <c r="LG527" s="169"/>
      <c r="LH527" s="169"/>
      <c r="LI527" s="169"/>
      <c r="LJ527" s="169"/>
      <c r="LK527" s="169"/>
      <c r="LL527" s="169"/>
      <c r="LM527" s="169"/>
      <c r="LN527" s="169"/>
      <c r="LO527" s="169"/>
      <c r="LP527" s="169"/>
      <c r="LQ527" s="169"/>
      <c r="LR527" s="169"/>
      <c r="LS527" s="169"/>
      <c r="LT527" s="169"/>
      <c r="LU527" s="169"/>
      <c r="LV527" s="169"/>
      <c r="LW527" s="169"/>
      <c r="LX527" s="169"/>
      <c r="LY527" s="169"/>
      <c r="LZ527" s="169"/>
      <c r="MA527" s="169"/>
      <c r="MB527" s="169"/>
      <c r="MC527" s="169"/>
      <c r="MD527" s="169"/>
      <c r="ME527" s="169"/>
      <c r="MF527" s="169"/>
      <c r="MG527" s="169"/>
      <c r="MH527" s="169"/>
      <c r="MI527" s="169"/>
      <c r="MJ527" s="169"/>
      <c r="MK527" s="169"/>
      <c r="ML527" s="169"/>
      <c r="MM527" s="169"/>
    </row>
    <row r="528" spans="1:351" s="170" customFormat="1" ht="15" customHeight="1" outlineLevel="1" x14ac:dyDescent="0.25">
      <c r="A528" s="161"/>
      <c r="B528" s="162"/>
      <c r="C528" s="163"/>
      <c r="D528" s="163"/>
      <c r="E528" s="164"/>
      <c r="F528" s="174" t="s">
        <v>148</v>
      </c>
      <c r="G528" s="175" t="s">
        <v>12</v>
      </c>
      <c r="H528" s="167">
        <f>C526*2.9</f>
        <v>9.4830000000000005</v>
      </c>
      <c r="I528" s="168">
        <v>18.04</v>
      </c>
      <c r="J528" s="164">
        <f>H528*I528</f>
        <v>171.07332</v>
      </c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  <c r="CW528" s="169"/>
      <c r="CX528" s="169"/>
      <c r="CY528" s="169"/>
      <c r="CZ528" s="169"/>
      <c r="DA528" s="169"/>
      <c r="DB528" s="169"/>
      <c r="DC528" s="169"/>
      <c r="DD528" s="169"/>
      <c r="DE528" s="169"/>
      <c r="DF528" s="169"/>
      <c r="DG528" s="169"/>
      <c r="DH528" s="169"/>
      <c r="DI528" s="169"/>
      <c r="DJ528" s="169"/>
      <c r="DK528" s="169"/>
      <c r="DL528" s="169"/>
      <c r="DM528" s="169"/>
      <c r="DN528" s="169"/>
      <c r="DO528" s="169"/>
      <c r="DP528" s="169"/>
      <c r="DQ528" s="169"/>
      <c r="DR528" s="169"/>
      <c r="DS528" s="169"/>
      <c r="DT528" s="169"/>
      <c r="DU528" s="169"/>
      <c r="DV528" s="169"/>
      <c r="DW528" s="169"/>
      <c r="DX528" s="169"/>
      <c r="DY528" s="169"/>
      <c r="DZ528" s="169"/>
      <c r="EA528" s="169"/>
      <c r="EB528" s="169"/>
      <c r="EC528" s="169"/>
      <c r="ED528" s="169"/>
      <c r="EE528" s="169"/>
      <c r="EF528" s="169"/>
      <c r="EG528" s="169"/>
      <c r="EH528" s="169"/>
      <c r="EI528" s="169"/>
      <c r="EJ528" s="169"/>
      <c r="EK528" s="169"/>
      <c r="EL528" s="169"/>
      <c r="EM528" s="169"/>
      <c r="EN528" s="169"/>
      <c r="EO528" s="169"/>
      <c r="EP528" s="169"/>
      <c r="EQ528" s="169"/>
      <c r="ER528" s="169"/>
      <c r="ES528" s="169"/>
      <c r="ET528" s="169"/>
      <c r="EU528" s="169"/>
      <c r="EV528" s="169"/>
      <c r="EW528" s="169"/>
      <c r="EX528" s="169"/>
      <c r="EY528" s="169"/>
      <c r="EZ528" s="169"/>
      <c r="FA528" s="169"/>
      <c r="FB528" s="169"/>
      <c r="FC528" s="169"/>
      <c r="FD528" s="169"/>
      <c r="FE528" s="169"/>
      <c r="FF528" s="169"/>
      <c r="FG528" s="169"/>
      <c r="FH528" s="169"/>
      <c r="FI528" s="169"/>
      <c r="FJ528" s="169"/>
      <c r="FK528" s="169"/>
      <c r="FL528" s="169"/>
      <c r="FM528" s="169"/>
      <c r="FN528" s="169"/>
      <c r="FO528" s="169"/>
      <c r="FP528" s="169"/>
      <c r="FQ528" s="169"/>
      <c r="FR528" s="169"/>
      <c r="FS528" s="169"/>
      <c r="FT528" s="169"/>
      <c r="FU528" s="169"/>
      <c r="FV528" s="169"/>
      <c r="FW528" s="169"/>
      <c r="FX528" s="169"/>
      <c r="FY528" s="169"/>
      <c r="FZ528" s="169"/>
      <c r="GA528" s="169"/>
      <c r="GB528" s="169"/>
      <c r="GC528" s="169"/>
      <c r="GD528" s="169"/>
      <c r="GE528" s="169"/>
      <c r="GF528" s="169"/>
      <c r="GG528" s="169"/>
      <c r="GH528" s="169"/>
      <c r="GI528" s="169"/>
      <c r="GJ528" s="169"/>
      <c r="GK528" s="169"/>
      <c r="GL528" s="169"/>
      <c r="GM528" s="169"/>
      <c r="GN528" s="169"/>
      <c r="GO528" s="169"/>
      <c r="GP528" s="169"/>
      <c r="GQ528" s="169"/>
      <c r="GR528" s="169"/>
      <c r="GS528" s="169"/>
      <c r="GT528" s="169"/>
      <c r="GU528" s="169"/>
      <c r="GV528" s="169"/>
      <c r="GW528" s="169"/>
      <c r="GX528" s="169"/>
      <c r="GY528" s="169"/>
      <c r="GZ528" s="169"/>
      <c r="HA528" s="169"/>
      <c r="HB528" s="169"/>
      <c r="HC528" s="169"/>
      <c r="HD528" s="169"/>
      <c r="HE528" s="169"/>
      <c r="HF528" s="169"/>
      <c r="HG528" s="169"/>
      <c r="HH528" s="169"/>
      <c r="HI528" s="169"/>
      <c r="HJ528" s="169"/>
      <c r="HK528" s="169"/>
      <c r="HL528" s="169"/>
      <c r="HM528" s="169"/>
      <c r="HN528" s="169"/>
      <c r="HO528" s="169"/>
      <c r="HP528" s="169"/>
      <c r="HQ528" s="169"/>
      <c r="HR528" s="169"/>
      <c r="HS528" s="169"/>
      <c r="HT528" s="169"/>
      <c r="HU528" s="169"/>
      <c r="HV528" s="169"/>
      <c r="HW528" s="169"/>
      <c r="HX528" s="169"/>
      <c r="HY528" s="169"/>
      <c r="HZ528" s="169"/>
      <c r="IA528" s="169"/>
      <c r="IB528" s="169"/>
      <c r="IC528" s="169"/>
      <c r="ID528" s="169"/>
      <c r="IE528" s="169"/>
      <c r="IF528" s="169"/>
      <c r="IG528" s="169"/>
      <c r="IH528" s="169"/>
      <c r="II528" s="169"/>
      <c r="IJ528" s="169"/>
      <c r="IK528" s="169"/>
      <c r="IL528" s="169"/>
      <c r="IM528" s="169"/>
      <c r="IN528" s="169"/>
      <c r="IO528" s="169"/>
      <c r="IP528" s="169"/>
      <c r="IQ528" s="169"/>
      <c r="IR528" s="169"/>
      <c r="IS528" s="169"/>
      <c r="IT528" s="169"/>
      <c r="IU528" s="169"/>
      <c r="IV528" s="169"/>
      <c r="IW528" s="169"/>
      <c r="IX528" s="169"/>
      <c r="IY528" s="169"/>
      <c r="IZ528" s="169"/>
      <c r="JA528" s="169"/>
      <c r="JB528" s="169"/>
      <c r="JC528" s="169"/>
      <c r="JD528" s="169"/>
      <c r="JE528" s="169"/>
      <c r="JF528" s="169"/>
      <c r="JG528" s="169"/>
      <c r="JH528" s="169"/>
      <c r="JI528" s="169"/>
      <c r="JJ528" s="169"/>
      <c r="JK528" s="169"/>
      <c r="JL528" s="169"/>
      <c r="JM528" s="169"/>
      <c r="JN528" s="169"/>
      <c r="JO528" s="169"/>
      <c r="JP528" s="169"/>
      <c r="JQ528" s="169"/>
      <c r="JR528" s="169"/>
      <c r="JS528" s="169"/>
      <c r="JT528" s="169"/>
      <c r="JU528" s="169"/>
      <c r="JV528" s="169"/>
      <c r="JW528" s="169"/>
      <c r="JX528" s="169"/>
      <c r="JY528" s="169"/>
      <c r="JZ528" s="169"/>
      <c r="KA528" s="169"/>
      <c r="KB528" s="169"/>
      <c r="KC528" s="169"/>
      <c r="KD528" s="169"/>
      <c r="KE528" s="169"/>
      <c r="KF528" s="169"/>
      <c r="KG528" s="169"/>
      <c r="KH528" s="169"/>
      <c r="KI528" s="169"/>
      <c r="KJ528" s="169"/>
      <c r="KK528" s="169"/>
      <c r="KL528" s="169"/>
      <c r="KM528" s="169"/>
      <c r="KN528" s="169"/>
      <c r="KO528" s="169"/>
      <c r="KP528" s="169"/>
      <c r="KQ528" s="169"/>
      <c r="KR528" s="169"/>
      <c r="KS528" s="169"/>
      <c r="KT528" s="169"/>
      <c r="KU528" s="169"/>
      <c r="KV528" s="169"/>
      <c r="KW528" s="169"/>
      <c r="KX528" s="169"/>
      <c r="KY528" s="169"/>
      <c r="KZ528" s="169"/>
      <c r="LA528" s="169"/>
      <c r="LB528" s="169"/>
      <c r="LC528" s="169"/>
      <c r="LD528" s="169"/>
      <c r="LE528" s="169"/>
      <c r="LF528" s="169"/>
      <c r="LG528" s="169"/>
      <c r="LH528" s="169"/>
      <c r="LI528" s="169"/>
      <c r="LJ528" s="169"/>
      <c r="LK528" s="169"/>
      <c r="LL528" s="169"/>
      <c r="LM528" s="169"/>
      <c r="LN528" s="169"/>
      <c r="LO528" s="169"/>
      <c r="LP528" s="169"/>
      <c r="LQ528" s="169"/>
      <c r="LR528" s="169"/>
      <c r="LS528" s="169"/>
      <c r="LT528" s="169"/>
      <c r="LU528" s="169"/>
      <c r="LV528" s="169"/>
      <c r="LW528" s="169"/>
      <c r="LX528" s="169"/>
      <c r="LY528" s="169"/>
      <c r="LZ528" s="169"/>
      <c r="MA528" s="169"/>
      <c r="MB528" s="169"/>
      <c r="MC528" s="169"/>
      <c r="MD528" s="169"/>
      <c r="ME528" s="169"/>
      <c r="MF528" s="169"/>
      <c r="MG528" s="169"/>
      <c r="MH528" s="169"/>
      <c r="MI528" s="169"/>
      <c r="MJ528" s="169"/>
      <c r="MK528" s="169"/>
      <c r="ML528" s="169"/>
      <c r="MM528" s="169"/>
    </row>
    <row r="529" spans="1:351" s="170" customFormat="1" ht="15" customHeight="1" outlineLevel="1" x14ac:dyDescent="0.25">
      <c r="A529" s="161"/>
      <c r="B529" s="162"/>
      <c r="C529" s="163"/>
      <c r="D529" s="163"/>
      <c r="E529" s="164"/>
      <c r="F529" s="174" t="s">
        <v>149</v>
      </c>
      <c r="G529" s="175" t="s">
        <v>39</v>
      </c>
      <c r="H529" s="167">
        <f>C526*0.8</f>
        <v>2.6160000000000001</v>
      </c>
      <c r="I529" s="168">
        <v>3.3</v>
      </c>
      <c r="J529" s="164">
        <f t="shared" ref="J529:J541" si="81">H529*I529</f>
        <v>8.6327999999999996</v>
      </c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  <c r="CW529" s="169"/>
      <c r="CX529" s="169"/>
      <c r="CY529" s="169"/>
      <c r="CZ529" s="169"/>
      <c r="DA529" s="169"/>
      <c r="DB529" s="169"/>
      <c r="DC529" s="169"/>
      <c r="DD529" s="169"/>
      <c r="DE529" s="169"/>
      <c r="DF529" s="169"/>
      <c r="DG529" s="169"/>
      <c r="DH529" s="169"/>
      <c r="DI529" s="169"/>
      <c r="DJ529" s="169"/>
      <c r="DK529" s="169"/>
      <c r="DL529" s="169"/>
      <c r="DM529" s="169"/>
      <c r="DN529" s="169"/>
      <c r="DO529" s="169"/>
      <c r="DP529" s="169"/>
      <c r="DQ529" s="169"/>
      <c r="DR529" s="169"/>
      <c r="DS529" s="169"/>
      <c r="DT529" s="169"/>
      <c r="DU529" s="169"/>
      <c r="DV529" s="169"/>
      <c r="DW529" s="169"/>
      <c r="DX529" s="169"/>
      <c r="DY529" s="169"/>
      <c r="DZ529" s="169"/>
      <c r="EA529" s="169"/>
      <c r="EB529" s="169"/>
      <c r="EC529" s="169"/>
      <c r="ED529" s="169"/>
      <c r="EE529" s="169"/>
      <c r="EF529" s="169"/>
      <c r="EG529" s="169"/>
      <c r="EH529" s="169"/>
      <c r="EI529" s="169"/>
      <c r="EJ529" s="169"/>
      <c r="EK529" s="169"/>
      <c r="EL529" s="169"/>
      <c r="EM529" s="169"/>
      <c r="EN529" s="169"/>
      <c r="EO529" s="169"/>
      <c r="EP529" s="169"/>
      <c r="EQ529" s="169"/>
      <c r="ER529" s="169"/>
      <c r="ES529" s="169"/>
      <c r="ET529" s="169"/>
      <c r="EU529" s="169"/>
      <c r="EV529" s="169"/>
      <c r="EW529" s="169"/>
      <c r="EX529" s="169"/>
      <c r="EY529" s="169"/>
      <c r="EZ529" s="169"/>
      <c r="FA529" s="169"/>
      <c r="FB529" s="169"/>
      <c r="FC529" s="169"/>
      <c r="FD529" s="169"/>
      <c r="FE529" s="169"/>
      <c r="FF529" s="169"/>
      <c r="FG529" s="169"/>
      <c r="FH529" s="169"/>
      <c r="FI529" s="169"/>
      <c r="FJ529" s="169"/>
      <c r="FK529" s="169"/>
      <c r="FL529" s="169"/>
      <c r="FM529" s="169"/>
      <c r="FN529" s="169"/>
      <c r="FO529" s="169"/>
      <c r="FP529" s="169"/>
      <c r="FQ529" s="169"/>
      <c r="FR529" s="169"/>
      <c r="FS529" s="169"/>
      <c r="FT529" s="169"/>
      <c r="FU529" s="169"/>
      <c r="FV529" s="169"/>
      <c r="FW529" s="169"/>
      <c r="FX529" s="169"/>
      <c r="FY529" s="169"/>
      <c r="FZ529" s="169"/>
      <c r="GA529" s="169"/>
      <c r="GB529" s="169"/>
      <c r="GC529" s="169"/>
      <c r="GD529" s="169"/>
      <c r="GE529" s="169"/>
      <c r="GF529" s="169"/>
      <c r="GG529" s="169"/>
      <c r="GH529" s="169"/>
      <c r="GI529" s="169"/>
      <c r="GJ529" s="169"/>
      <c r="GK529" s="169"/>
      <c r="GL529" s="169"/>
      <c r="GM529" s="169"/>
      <c r="GN529" s="169"/>
      <c r="GO529" s="169"/>
      <c r="GP529" s="169"/>
      <c r="GQ529" s="169"/>
      <c r="GR529" s="169"/>
      <c r="GS529" s="169"/>
      <c r="GT529" s="169"/>
      <c r="GU529" s="169"/>
      <c r="GV529" s="169"/>
      <c r="GW529" s="169"/>
      <c r="GX529" s="169"/>
      <c r="GY529" s="169"/>
      <c r="GZ529" s="169"/>
      <c r="HA529" s="169"/>
      <c r="HB529" s="169"/>
      <c r="HC529" s="169"/>
      <c r="HD529" s="169"/>
      <c r="HE529" s="169"/>
      <c r="HF529" s="169"/>
      <c r="HG529" s="169"/>
      <c r="HH529" s="169"/>
      <c r="HI529" s="169"/>
      <c r="HJ529" s="169"/>
      <c r="HK529" s="169"/>
      <c r="HL529" s="169"/>
      <c r="HM529" s="169"/>
      <c r="HN529" s="169"/>
      <c r="HO529" s="169"/>
      <c r="HP529" s="169"/>
      <c r="HQ529" s="169"/>
      <c r="HR529" s="169"/>
      <c r="HS529" s="169"/>
      <c r="HT529" s="169"/>
      <c r="HU529" s="169"/>
      <c r="HV529" s="169"/>
      <c r="HW529" s="169"/>
      <c r="HX529" s="169"/>
      <c r="HY529" s="169"/>
      <c r="HZ529" s="169"/>
      <c r="IA529" s="169"/>
      <c r="IB529" s="169"/>
      <c r="IC529" s="169"/>
      <c r="ID529" s="169"/>
      <c r="IE529" s="169"/>
      <c r="IF529" s="169"/>
      <c r="IG529" s="169"/>
      <c r="IH529" s="169"/>
      <c r="II529" s="169"/>
      <c r="IJ529" s="169"/>
      <c r="IK529" s="169"/>
      <c r="IL529" s="169"/>
      <c r="IM529" s="169"/>
      <c r="IN529" s="169"/>
      <c r="IO529" s="169"/>
      <c r="IP529" s="169"/>
      <c r="IQ529" s="169"/>
      <c r="IR529" s="169"/>
      <c r="IS529" s="169"/>
      <c r="IT529" s="169"/>
      <c r="IU529" s="169"/>
      <c r="IV529" s="169"/>
      <c r="IW529" s="169"/>
      <c r="IX529" s="169"/>
      <c r="IY529" s="169"/>
      <c r="IZ529" s="169"/>
      <c r="JA529" s="169"/>
      <c r="JB529" s="169"/>
      <c r="JC529" s="169"/>
      <c r="JD529" s="169"/>
      <c r="JE529" s="169"/>
      <c r="JF529" s="169"/>
      <c r="JG529" s="169"/>
      <c r="JH529" s="169"/>
      <c r="JI529" s="169"/>
      <c r="JJ529" s="169"/>
      <c r="JK529" s="169"/>
      <c r="JL529" s="169"/>
      <c r="JM529" s="169"/>
      <c r="JN529" s="169"/>
      <c r="JO529" s="169"/>
      <c r="JP529" s="169"/>
      <c r="JQ529" s="169"/>
      <c r="JR529" s="169"/>
      <c r="JS529" s="169"/>
      <c r="JT529" s="169"/>
      <c r="JU529" s="169"/>
      <c r="JV529" s="169"/>
      <c r="JW529" s="169"/>
      <c r="JX529" s="169"/>
      <c r="JY529" s="169"/>
      <c r="JZ529" s="169"/>
      <c r="KA529" s="169"/>
      <c r="KB529" s="169"/>
      <c r="KC529" s="169"/>
      <c r="KD529" s="169"/>
      <c r="KE529" s="169"/>
      <c r="KF529" s="169"/>
      <c r="KG529" s="169"/>
      <c r="KH529" s="169"/>
      <c r="KI529" s="169"/>
      <c r="KJ529" s="169"/>
      <c r="KK529" s="169"/>
      <c r="KL529" s="169"/>
      <c r="KM529" s="169"/>
      <c r="KN529" s="169"/>
      <c r="KO529" s="169"/>
      <c r="KP529" s="169"/>
      <c r="KQ529" s="169"/>
      <c r="KR529" s="169"/>
      <c r="KS529" s="169"/>
      <c r="KT529" s="169"/>
      <c r="KU529" s="169"/>
      <c r="KV529" s="169"/>
      <c r="KW529" s="169"/>
      <c r="KX529" s="169"/>
      <c r="KY529" s="169"/>
      <c r="KZ529" s="169"/>
      <c r="LA529" s="169"/>
      <c r="LB529" s="169"/>
      <c r="LC529" s="169"/>
      <c r="LD529" s="169"/>
      <c r="LE529" s="169"/>
      <c r="LF529" s="169"/>
      <c r="LG529" s="169"/>
      <c r="LH529" s="169"/>
      <c r="LI529" s="169"/>
      <c r="LJ529" s="169"/>
      <c r="LK529" s="169"/>
      <c r="LL529" s="169"/>
      <c r="LM529" s="169"/>
      <c r="LN529" s="169"/>
      <c r="LO529" s="169"/>
      <c r="LP529" s="169"/>
      <c r="LQ529" s="169"/>
      <c r="LR529" s="169"/>
      <c r="LS529" s="169"/>
      <c r="LT529" s="169"/>
      <c r="LU529" s="169"/>
      <c r="LV529" s="169"/>
      <c r="LW529" s="169"/>
      <c r="LX529" s="169"/>
      <c r="LY529" s="169"/>
      <c r="LZ529" s="169"/>
      <c r="MA529" s="169"/>
      <c r="MB529" s="169"/>
      <c r="MC529" s="169"/>
      <c r="MD529" s="169"/>
      <c r="ME529" s="169"/>
      <c r="MF529" s="169"/>
      <c r="MG529" s="169"/>
      <c r="MH529" s="169"/>
      <c r="MI529" s="169"/>
      <c r="MJ529" s="169"/>
      <c r="MK529" s="169"/>
      <c r="ML529" s="169"/>
      <c r="MM529" s="169"/>
    </row>
    <row r="530" spans="1:351" s="170" customFormat="1" ht="15" customHeight="1" outlineLevel="1" x14ac:dyDescent="0.25">
      <c r="A530" s="161"/>
      <c r="B530" s="162"/>
      <c r="C530" s="163"/>
      <c r="D530" s="163"/>
      <c r="E530" s="164"/>
      <c r="F530" s="174" t="s">
        <v>150</v>
      </c>
      <c r="G530" s="175" t="s">
        <v>39</v>
      </c>
      <c r="H530" s="167">
        <f>C526*0.8</f>
        <v>2.6160000000000001</v>
      </c>
      <c r="I530" s="168">
        <v>1.5</v>
      </c>
      <c r="J530" s="164">
        <f t="shared" si="81"/>
        <v>3.9240000000000004</v>
      </c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  <c r="CW530" s="169"/>
      <c r="CX530" s="169"/>
      <c r="CY530" s="169"/>
      <c r="CZ530" s="169"/>
      <c r="DA530" s="169"/>
      <c r="DB530" s="169"/>
      <c r="DC530" s="169"/>
      <c r="DD530" s="169"/>
      <c r="DE530" s="169"/>
      <c r="DF530" s="169"/>
      <c r="DG530" s="169"/>
      <c r="DH530" s="169"/>
      <c r="DI530" s="169"/>
      <c r="DJ530" s="169"/>
      <c r="DK530" s="169"/>
      <c r="DL530" s="169"/>
      <c r="DM530" s="169"/>
      <c r="DN530" s="169"/>
      <c r="DO530" s="169"/>
      <c r="DP530" s="169"/>
      <c r="DQ530" s="169"/>
      <c r="DR530" s="169"/>
      <c r="DS530" s="169"/>
      <c r="DT530" s="169"/>
      <c r="DU530" s="169"/>
      <c r="DV530" s="169"/>
      <c r="DW530" s="169"/>
      <c r="DX530" s="169"/>
      <c r="DY530" s="169"/>
      <c r="DZ530" s="169"/>
      <c r="EA530" s="169"/>
      <c r="EB530" s="169"/>
      <c r="EC530" s="169"/>
      <c r="ED530" s="169"/>
      <c r="EE530" s="169"/>
      <c r="EF530" s="169"/>
      <c r="EG530" s="169"/>
      <c r="EH530" s="169"/>
      <c r="EI530" s="169"/>
      <c r="EJ530" s="169"/>
      <c r="EK530" s="169"/>
      <c r="EL530" s="169"/>
      <c r="EM530" s="169"/>
      <c r="EN530" s="169"/>
      <c r="EO530" s="169"/>
      <c r="EP530" s="169"/>
      <c r="EQ530" s="169"/>
      <c r="ER530" s="169"/>
      <c r="ES530" s="169"/>
      <c r="ET530" s="169"/>
      <c r="EU530" s="169"/>
      <c r="EV530" s="169"/>
      <c r="EW530" s="169"/>
      <c r="EX530" s="169"/>
      <c r="EY530" s="169"/>
      <c r="EZ530" s="169"/>
      <c r="FA530" s="169"/>
      <c r="FB530" s="169"/>
      <c r="FC530" s="169"/>
      <c r="FD530" s="169"/>
      <c r="FE530" s="169"/>
      <c r="FF530" s="169"/>
      <c r="FG530" s="169"/>
      <c r="FH530" s="169"/>
      <c r="FI530" s="169"/>
      <c r="FJ530" s="169"/>
      <c r="FK530" s="169"/>
      <c r="FL530" s="169"/>
      <c r="FM530" s="169"/>
      <c r="FN530" s="169"/>
      <c r="FO530" s="169"/>
      <c r="FP530" s="169"/>
      <c r="FQ530" s="169"/>
      <c r="FR530" s="169"/>
      <c r="FS530" s="169"/>
      <c r="FT530" s="169"/>
      <c r="FU530" s="169"/>
      <c r="FV530" s="169"/>
      <c r="FW530" s="169"/>
      <c r="FX530" s="169"/>
      <c r="FY530" s="169"/>
      <c r="FZ530" s="169"/>
      <c r="GA530" s="169"/>
      <c r="GB530" s="169"/>
      <c r="GC530" s="169"/>
      <c r="GD530" s="169"/>
      <c r="GE530" s="169"/>
      <c r="GF530" s="169"/>
      <c r="GG530" s="169"/>
      <c r="GH530" s="169"/>
      <c r="GI530" s="169"/>
      <c r="GJ530" s="169"/>
      <c r="GK530" s="169"/>
      <c r="GL530" s="169"/>
      <c r="GM530" s="169"/>
      <c r="GN530" s="169"/>
      <c r="GO530" s="169"/>
      <c r="GP530" s="169"/>
      <c r="GQ530" s="169"/>
      <c r="GR530" s="169"/>
      <c r="GS530" s="169"/>
      <c r="GT530" s="169"/>
      <c r="GU530" s="169"/>
      <c r="GV530" s="169"/>
      <c r="GW530" s="169"/>
      <c r="GX530" s="169"/>
      <c r="GY530" s="169"/>
      <c r="GZ530" s="169"/>
      <c r="HA530" s="169"/>
      <c r="HB530" s="169"/>
      <c r="HC530" s="169"/>
      <c r="HD530" s="169"/>
      <c r="HE530" s="169"/>
      <c r="HF530" s="169"/>
      <c r="HG530" s="169"/>
      <c r="HH530" s="169"/>
      <c r="HI530" s="169"/>
      <c r="HJ530" s="169"/>
      <c r="HK530" s="169"/>
      <c r="HL530" s="169"/>
      <c r="HM530" s="169"/>
      <c r="HN530" s="169"/>
      <c r="HO530" s="169"/>
      <c r="HP530" s="169"/>
      <c r="HQ530" s="169"/>
      <c r="HR530" s="169"/>
      <c r="HS530" s="169"/>
      <c r="HT530" s="169"/>
      <c r="HU530" s="169"/>
      <c r="HV530" s="169"/>
      <c r="HW530" s="169"/>
      <c r="HX530" s="169"/>
      <c r="HY530" s="169"/>
      <c r="HZ530" s="169"/>
      <c r="IA530" s="169"/>
      <c r="IB530" s="169"/>
      <c r="IC530" s="169"/>
      <c r="ID530" s="169"/>
      <c r="IE530" s="169"/>
      <c r="IF530" s="169"/>
      <c r="IG530" s="169"/>
      <c r="IH530" s="169"/>
      <c r="II530" s="169"/>
      <c r="IJ530" s="169"/>
      <c r="IK530" s="169"/>
      <c r="IL530" s="169"/>
      <c r="IM530" s="169"/>
      <c r="IN530" s="169"/>
      <c r="IO530" s="169"/>
      <c r="IP530" s="169"/>
      <c r="IQ530" s="169"/>
      <c r="IR530" s="169"/>
      <c r="IS530" s="169"/>
      <c r="IT530" s="169"/>
      <c r="IU530" s="169"/>
      <c r="IV530" s="169"/>
      <c r="IW530" s="169"/>
      <c r="IX530" s="169"/>
      <c r="IY530" s="169"/>
      <c r="IZ530" s="169"/>
      <c r="JA530" s="169"/>
      <c r="JB530" s="169"/>
      <c r="JC530" s="169"/>
      <c r="JD530" s="169"/>
      <c r="JE530" s="169"/>
      <c r="JF530" s="169"/>
      <c r="JG530" s="169"/>
      <c r="JH530" s="169"/>
      <c r="JI530" s="169"/>
      <c r="JJ530" s="169"/>
      <c r="JK530" s="169"/>
      <c r="JL530" s="169"/>
      <c r="JM530" s="169"/>
      <c r="JN530" s="169"/>
      <c r="JO530" s="169"/>
      <c r="JP530" s="169"/>
      <c r="JQ530" s="169"/>
      <c r="JR530" s="169"/>
      <c r="JS530" s="169"/>
      <c r="JT530" s="169"/>
      <c r="JU530" s="169"/>
      <c r="JV530" s="169"/>
      <c r="JW530" s="169"/>
      <c r="JX530" s="169"/>
      <c r="JY530" s="169"/>
      <c r="JZ530" s="169"/>
      <c r="KA530" s="169"/>
      <c r="KB530" s="169"/>
      <c r="KC530" s="169"/>
      <c r="KD530" s="169"/>
      <c r="KE530" s="169"/>
      <c r="KF530" s="169"/>
      <c r="KG530" s="169"/>
      <c r="KH530" s="169"/>
      <c r="KI530" s="169"/>
      <c r="KJ530" s="169"/>
      <c r="KK530" s="169"/>
      <c r="KL530" s="169"/>
      <c r="KM530" s="169"/>
      <c r="KN530" s="169"/>
      <c r="KO530" s="169"/>
      <c r="KP530" s="169"/>
      <c r="KQ530" s="169"/>
      <c r="KR530" s="169"/>
      <c r="KS530" s="169"/>
      <c r="KT530" s="169"/>
      <c r="KU530" s="169"/>
      <c r="KV530" s="169"/>
      <c r="KW530" s="169"/>
      <c r="KX530" s="169"/>
      <c r="KY530" s="169"/>
      <c r="KZ530" s="169"/>
      <c r="LA530" s="169"/>
      <c r="LB530" s="169"/>
      <c r="LC530" s="169"/>
      <c r="LD530" s="169"/>
      <c r="LE530" s="169"/>
      <c r="LF530" s="169"/>
      <c r="LG530" s="169"/>
      <c r="LH530" s="169"/>
      <c r="LI530" s="169"/>
      <c r="LJ530" s="169"/>
      <c r="LK530" s="169"/>
      <c r="LL530" s="169"/>
      <c r="LM530" s="169"/>
      <c r="LN530" s="169"/>
      <c r="LO530" s="169"/>
      <c r="LP530" s="169"/>
      <c r="LQ530" s="169"/>
      <c r="LR530" s="169"/>
      <c r="LS530" s="169"/>
      <c r="LT530" s="169"/>
      <c r="LU530" s="169"/>
      <c r="LV530" s="169"/>
      <c r="LW530" s="169"/>
      <c r="LX530" s="169"/>
      <c r="LY530" s="169"/>
      <c r="LZ530" s="169"/>
      <c r="MA530" s="169"/>
      <c r="MB530" s="169"/>
      <c r="MC530" s="169"/>
      <c r="MD530" s="169"/>
      <c r="ME530" s="169"/>
      <c r="MF530" s="169"/>
      <c r="MG530" s="169"/>
      <c r="MH530" s="169"/>
      <c r="MI530" s="169"/>
      <c r="MJ530" s="169"/>
      <c r="MK530" s="169"/>
      <c r="ML530" s="169"/>
      <c r="MM530" s="169"/>
    </row>
    <row r="531" spans="1:351" s="170" customFormat="1" ht="15" customHeight="1" outlineLevel="1" x14ac:dyDescent="0.25">
      <c r="A531" s="161"/>
      <c r="B531" s="162"/>
      <c r="C531" s="163"/>
      <c r="D531" s="163"/>
      <c r="E531" s="164"/>
      <c r="F531" s="174" t="s">
        <v>151</v>
      </c>
      <c r="G531" s="175" t="s">
        <v>39</v>
      </c>
      <c r="H531" s="167">
        <f>C526*0.8</f>
        <v>2.6160000000000001</v>
      </c>
      <c r="I531" s="168">
        <v>1.2</v>
      </c>
      <c r="J531" s="164">
        <f t="shared" si="81"/>
        <v>3.1392000000000002</v>
      </c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  <c r="CW531" s="169"/>
      <c r="CX531" s="169"/>
      <c r="CY531" s="169"/>
      <c r="CZ531" s="169"/>
      <c r="DA531" s="169"/>
      <c r="DB531" s="169"/>
      <c r="DC531" s="169"/>
      <c r="DD531" s="169"/>
      <c r="DE531" s="169"/>
      <c r="DF531" s="169"/>
      <c r="DG531" s="169"/>
      <c r="DH531" s="169"/>
      <c r="DI531" s="169"/>
      <c r="DJ531" s="169"/>
      <c r="DK531" s="169"/>
      <c r="DL531" s="169"/>
      <c r="DM531" s="169"/>
      <c r="DN531" s="169"/>
      <c r="DO531" s="169"/>
      <c r="DP531" s="169"/>
      <c r="DQ531" s="169"/>
      <c r="DR531" s="169"/>
      <c r="DS531" s="169"/>
      <c r="DT531" s="169"/>
      <c r="DU531" s="169"/>
      <c r="DV531" s="169"/>
      <c r="DW531" s="169"/>
      <c r="DX531" s="169"/>
      <c r="DY531" s="169"/>
      <c r="DZ531" s="169"/>
      <c r="EA531" s="169"/>
      <c r="EB531" s="169"/>
      <c r="EC531" s="169"/>
      <c r="ED531" s="169"/>
      <c r="EE531" s="169"/>
      <c r="EF531" s="169"/>
      <c r="EG531" s="169"/>
      <c r="EH531" s="169"/>
      <c r="EI531" s="169"/>
      <c r="EJ531" s="169"/>
      <c r="EK531" s="169"/>
      <c r="EL531" s="169"/>
      <c r="EM531" s="169"/>
      <c r="EN531" s="169"/>
      <c r="EO531" s="169"/>
      <c r="EP531" s="169"/>
      <c r="EQ531" s="169"/>
      <c r="ER531" s="169"/>
      <c r="ES531" s="169"/>
      <c r="ET531" s="169"/>
      <c r="EU531" s="169"/>
      <c r="EV531" s="169"/>
      <c r="EW531" s="169"/>
      <c r="EX531" s="169"/>
      <c r="EY531" s="169"/>
      <c r="EZ531" s="169"/>
      <c r="FA531" s="169"/>
      <c r="FB531" s="169"/>
      <c r="FC531" s="169"/>
      <c r="FD531" s="169"/>
      <c r="FE531" s="169"/>
      <c r="FF531" s="169"/>
      <c r="FG531" s="169"/>
      <c r="FH531" s="169"/>
      <c r="FI531" s="169"/>
      <c r="FJ531" s="169"/>
      <c r="FK531" s="169"/>
      <c r="FL531" s="169"/>
      <c r="FM531" s="169"/>
      <c r="FN531" s="169"/>
      <c r="FO531" s="169"/>
      <c r="FP531" s="169"/>
      <c r="FQ531" s="169"/>
      <c r="FR531" s="169"/>
      <c r="FS531" s="169"/>
      <c r="FT531" s="169"/>
      <c r="FU531" s="169"/>
      <c r="FV531" s="169"/>
      <c r="FW531" s="169"/>
      <c r="FX531" s="169"/>
      <c r="FY531" s="169"/>
      <c r="FZ531" s="169"/>
      <c r="GA531" s="169"/>
      <c r="GB531" s="169"/>
      <c r="GC531" s="169"/>
      <c r="GD531" s="169"/>
      <c r="GE531" s="169"/>
      <c r="GF531" s="169"/>
      <c r="GG531" s="169"/>
      <c r="GH531" s="169"/>
      <c r="GI531" s="169"/>
      <c r="GJ531" s="169"/>
      <c r="GK531" s="169"/>
      <c r="GL531" s="169"/>
      <c r="GM531" s="169"/>
      <c r="GN531" s="169"/>
      <c r="GO531" s="169"/>
      <c r="GP531" s="169"/>
      <c r="GQ531" s="169"/>
      <c r="GR531" s="169"/>
      <c r="GS531" s="169"/>
      <c r="GT531" s="169"/>
      <c r="GU531" s="169"/>
      <c r="GV531" s="169"/>
      <c r="GW531" s="169"/>
      <c r="GX531" s="169"/>
      <c r="GY531" s="169"/>
      <c r="GZ531" s="169"/>
      <c r="HA531" s="169"/>
      <c r="HB531" s="169"/>
      <c r="HC531" s="169"/>
      <c r="HD531" s="169"/>
      <c r="HE531" s="169"/>
      <c r="HF531" s="169"/>
      <c r="HG531" s="169"/>
      <c r="HH531" s="169"/>
      <c r="HI531" s="169"/>
      <c r="HJ531" s="169"/>
      <c r="HK531" s="169"/>
      <c r="HL531" s="169"/>
      <c r="HM531" s="169"/>
      <c r="HN531" s="169"/>
      <c r="HO531" s="169"/>
      <c r="HP531" s="169"/>
      <c r="HQ531" s="169"/>
      <c r="HR531" s="169"/>
      <c r="HS531" s="169"/>
      <c r="HT531" s="169"/>
      <c r="HU531" s="169"/>
      <c r="HV531" s="169"/>
      <c r="HW531" s="169"/>
      <c r="HX531" s="169"/>
      <c r="HY531" s="169"/>
      <c r="HZ531" s="169"/>
      <c r="IA531" s="169"/>
      <c r="IB531" s="169"/>
      <c r="IC531" s="169"/>
      <c r="ID531" s="169"/>
      <c r="IE531" s="169"/>
      <c r="IF531" s="169"/>
      <c r="IG531" s="169"/>
      <c r="IH531" s="169"/>
      <c r="II531" s="169"/>
      <c r="IJ531" s="169"/>
      <c r="IK531" s="169"/>
      <c r="IL531" s="169"/>
      <c r="IM531" s="169"/>
      <c r="IN531" s="169"/>
      <c r="IO531" s="169"/>
      <c r="IP531" s="169"/>
      <c r="IQ531" s="169"/>
      <c r="IR531" s="169"/>
      <c r="IS531" s="169"/>
      <c r="IT531" s="169"/>
      <c r="IU531" s="169"/>
      <c r="IV531" s="169"/>
      <c r="IW531" s="169"/>
      <c r="IX531" s="169"/>
      <c r="IY531" s="169"/>
      <c r="IZ531" s="169"/>
      <c r="JA531" s="169"/>
      <c r="JB531" s="169"/>
      <c r="JC531" s="169"/>
      <c r="JD531" s="169"/>
      <c r="JE531" s="169"/>
      <c r="JF531" s="169"/>
      <c r="JG531" s="169"/>
      <c r="JH531" s="169"/>
      <c r="JI531" s="169"/>
      <c r="JJ531" s="169"/>
      <c r="JK531" s="169"/>
      <c r="JL531" s="169"/>
      <c r="JM531" s="169"/>
      <c r="JN531" s="169"/>
      <c r="JO531" s="169"/>
      <c r="JP531" s="169"/>
      <c r="JQ531" s="169"/>
      <c r="JR531" s="169"/>
      <c r="JS531" s="169"/>
      <c r="JT531" s="169"/>
      <c r="JU531" s="169"/>
      <c r="JV531" s="169"/>
      <c r="JW531" s="169"/>
      <c r="JX531" s="169"/>
      <c r="JY531" s="169"/>
      <c r="JZ531" s="169"/>
      <c r="KA531" s="169"/>
      <c r="KB531" s="169"/>
      <c r="KC531" s="169"/>
      <c r="KD531" s="169"/>
      <c r="KE531" s="169"/>
      <c r="KF531" s="169"/>
      <c r="KG531" s="169"/>
      <c r="KH531" s="169"/>
      <c r="KI531" s="169"/>
      <c r="KJ531" s="169"/>
      <c r="KK531" s="169"/>
      <c r="KL531" s="169"/>
      <c r="KM531" s="169"/>
      <c r="KN531" s="169"/>
      <c r="KO531" s="169"/>
      <c r="KP531" s="169"/>
      <c r="KQ531" s="169"/>
      <c r="KR531" s="169"/>
      <c r="KS531" s="169"/>
      <c r="KT531" s="169"/>
      <c r="KU531" s="169"/>
      <c r="KV531" s="169"/>
      <c r="KW531" s="169"/>
      <c r="KX531" s="169"/>
      <c r="KY531" s="169"/>
      <c r="KZ531" s="169"/>
      <c r="LA531" s="169"/>
      <c r="LB531" s="169"/>
      <c r="LC531" s="169"/>
      <c r="LD531" s="169"/>
      <c r="LE531" s="169"/>
      <c r="LF531" s="169"/>
      <c r="LG531" s="169"/>
      <c r="LH531" s="169"/>
      <c r="LI531" s="169"/>
      <c r="LJ531" s="169"/>
      <c r="LK531" s="169"/>
      <c r="LL531" s="169"/>
      <c r="LM531" s="169"/>
      <c r="LN531" s="169"/>
      <c r="LO531" s="169"/>
      <c r="LP531" s="169"/>
      <c r="LQ531" s="169"/>
      <c r="LR531" s="169"/>
      <c r="LS531" s="169"/>
      <c r="LT531" s="169"/>
      <c r="LU531" s="169"/>
      <c r="LV531" s="169"/>
      <c r="LW531" s="169"/>
      <c r="LX531" s="169"/>
      <c r="LY531" s="169"/>
      <c r="LZ531" s="169"/>
      <c r="MA531" s="169"/>
      <c r="MB531" s="169"/>
      <c r="MC531" s="169"/>
      <c r="MD531" s="169"/>
      <c r="ME531" s="169"/>
      <c r="MF531" s="169"/>
      <c r="MG531" s="169"/>
      <c r="MH531" s="169"/>
      <c r="MI531" s="169"/>
      <c r="MJ531" s="169"/>
      <c r="MK531" s="169"/>
      <c r="ML531" s="169"/>
      <c r="MM531" s="169"/>
    </row>
    <row r="532" spans="1:351" s="170" customFormat="1" ht="15" customHeight="1" outlineLevel="1" x14ac:dyDescent="0.25">
      <c r="A532" s="161"/>
      <c r="B532" s="162"/>
      <c r="C532" s="163"/>
      <c r="D532" s="163"/>
      <c r="E532" s="164"/>
      <c r="F532" s="174" t="s">
        <v>152</v>
      </c>
      <c r="G532" s="175" t="s">
        <v>39</v>
      </c>
      <c r="H532" s="167">
        <f>C526*0.8</f>
        <v>2.6160000000000001</v>
      </c>
      <c r="I532" s="168">
        <v>1.05</v>
      </c>
      <c r="J532" s="164">
        <f t="shared" si="81"/>
        <v>2.7468000000000004</v>
      </c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  <c r="CW532" s="169"/>
      <c r="CX532" s="169"/>
      <c r="CY532" s="169"/>
      <c r="CZ532" s="169"/>
      <c r="DA532" s="169"/>
      <c r="DB532" s="169"/>
      <c r="DC532" s="169"/>
      <c r="DD532" s="169"/>
      <c r="DE532" s="169"/>
      <c r="DF532" s="169"/>
      <c r="DG532" s="169"/>
      <c r="DH532" s="169"/>
      <c r="DI532" s="169"/>
      <c r="DJ532" s="169"/>
      <c r="DK532" s="169"/>
      <c r="DL532" s="169"/>
      <c r="DM532" s="169"/>
      <c r="DN532" s="169"/>
      <c r="DO532" s="169"/>
      <c r="DP532" s="169"/>
      <c r="DQ532" s="169"/>
      <c r="DR532" s="169"/>
      <c r="DS532" s="169"/>
      <c r="DT532" s="169"/>
      <c r="DU532" s="169"/>
      <c r="DV532" s="169"/>
      <c r="DW532" s="169"/>
      <c r="DX532" s="169"/>
      <c r="DY532" s="169"/>
      <c r="DZ532" s="169"/>
      <c r="EA532" s="169"/>
      <c r="EB532" s="169"/>
      <c r="EC532" s="169"/>
      <c r="ED532" s="169"/>
      <c r="EE532" s="169"/>
      <c r="EF532" s="169"/>
      <c r="EG532" s="169"/>
      <c r="EH532" s="169"/>
      <c r="EI532" s="169"/>
      <c r="EJ532" s="169"/>
      <c r="EK532" s="169"/>
      <c r="EL532" s="169"/>
      <c r="EM532" s="169"/>
      <c r="EN532" s="169"/>
      <c r="EO532" s="169"/>
      <c r="EP532" s="169"/>
      <c r="EQ532" s="169"/>
      <c r="ER532" s="169"/>
      <c r="ES532" s="169"/>
      <c r="ET532" s="169"/>
      <c r="EU532" s="169"/>
      <c r="EV532" s="169"/>
      <c r="EW532" s="169"/>
      <c r="EX532" s="169"/>
      <c r="EY532" s="169"/>
      <c r="EZ532" s="169"/>
      <c r="FA532" s="169"/>
      <c r="FB532" s="169"/>
      <c r="FC532" s="169"/>
      <c r="FD532" s="169"/>
      <c r="FE532" s="169"/>
      <c r="FF532" s="169"/>
      <c r="FG532" s="169"/>
      <c r="FH532" s="169"/>
      <c r="FI532" s="169"/>
      <c r="FJ532" s="169"/>
      <c r="FK532" s="169"/>
      <c r="FL532" s="169"/>
      <c r="FM532" s="169"/>
      <c r="FN532" s="169"/>
      <c r="FO532" s="169"/>
      <c r="FP532" s="169"/>
      <c r="FQ532" s="169"/>
      <c r="FR532" s="169"/>
      <c r="FS532" s="169"/>
      <c r="FT532" s="169"/>
      <c r="FU532" s="169"/>
      <c r="FV532" s="169"/>
      <c r="FW532" s="169"/>
      <c r="FX532" s="169"/>
      <c r="FY532" s="169"/>
      <c r="FZ532" s="169"/>
      <c r="GA532" s="169"/>
      <c r="GB532" s="169"/>
      <c r="GC532" s="169"/>
      <c r="GD532" s="169"/>
      <c r="GE532" s="169"/>
      <c r="GF532" s="169"/>
      <c r="GG532" s="169"/>
      <c r="GH532" s="169"/>
      <c r="GI532" s="169"/>
      <c r="GJ532" s="169"/>
      <c r="GK532" s="169"/>
      <c r="GL532" s="169"/>
      <c r="GM532" s="169"/>
      <c r="GN532" s="169"/>
      <c r="GO532" s="169"/>
      <c r="GP532" s="169"/>
      <c r="GQ532" s="169"/>
      <c r="GR532" s="169"/>
      <c r="GS532" s="169"/>
      <c r="GT532" s="169"/>
      <c r="GU532" s="169"/>
      <c r="GV532" s="169"/>
      <c r="GW532" s="169"/>
      <c r="GX532" s="169"/>
      <c r="GY532" s="169"/>
      <c r="GZ532" s="169"/>
      <c r="HA532" s="169"/>
      <c r="HB532" s="169"/>
      <c r="HC532" s="169"/>
      <c r="HD532" s="169"/>
      <c r="HE532" s="169"/>
      <c r="HF532" s="169"/>
      <c r="HG532" s="169"/>
      <c r="HH532" s="169"/>
      <c r="HI532" s="169"/>
      <c r="HJ532" s="169"/>
      <c r="HK532" s="169"/>
      <c r="HL532" s="169"/>
      <c r="HM532" s="169"/>
      <c r="HN532" s="169"/>
      <c r="HO532" s="169"/>
      <c r="HP532" s="169"/>
      <c r="HQ532" s="169"/>
      <c r="HR532" s="169"/>
      <c r="HS532" s="169"/>
      <c r="HT532" s="169"/>
      <c r="HU532" s="169"/>
      <c r="HV532" s="169"/>
      <c r="HW532" s="169"/>
      <c r="HX532" s="169"/>
      <c r="HY532" s="169"/>
      <c r="HZ532" s="169"/>
      <c r="IA532" s="169"/>
      <c r="IB532" s="169"/>
      <c r="IC532" s="169"/>
      <c r="ID532" s="169"/>
      <c r="IE532" s="169"/>
      <c r="IF532" s="169"/>
      <c r="IG532" s="169"/>
      <c r="IH532" s="169"/>
      <c r="II532" s="169"/>
      <c r="IJ532" s="169"/>
      <c r="IK532" s="169"/>
      <c r="IL532" s="169"/>
      <c r="IM532" s="169"/>
      <c r="IN532" s="169"/>
      <c r="IO532" s="169"/>
      <c r="IP532" s="169"/>
      <c r="IQ532" s="169"/>
      <c r="IR532" s="169"/>
      <c r="IS532" s="169"/>
      <c r="IT532" s="169"/>
      <c r="IU532" s="169"/>
      <c r="IV532" s="169"/>
      <c r="IW532" s="169"/>
      <c r="IX532" s="169"/>
      <c r="IY532" s="169"/>
      <c r="IZ532" s="169"/>
      <c r="JA532" s="169"/>
      <c r="JB532" s="169"/>
      <c r="JC532" s="169"/>
      <c r="JD532" s="169"/>
      <c r="JE532" s="169"/>
      <c r="JF532" s="169"/>
      <c r="JG532" s="169"/>
      <c r="JH532" s="169"/>
      <c r="JI532" s="169"/>
      <c r="JJ532" s="169"/>
      <c r="JK532" s="169"/>
      <c r="JL532" s="169"/>
      <c r="JM532" s="169"/>
      <c r="JN532" s="169"/>
      <c r="JO532" s="169"/>
      <c r="JP532" s="169"/>
      <c r="JQ532" s="169"/>
      <c r="JR532" s="169"/>
      <c r="JS532" s="169"/>
      <c r="JT532" s="169"/>
      <c r="JU532" s="169"/>
      <c r="JV532" s="169"/>
      <c r="JW532" s="169"/>
      <c r="JX532" s="169"/>
      <c r="JY532" s="169"/>
      <c r="JZ532" s="169"/>
      <c r="KA532" s="169"/>
      <c r="KB532" s="169"/>
      <c r="KC532" s="169"/>
      <c r="KD532" s="169"/>
      <c r="KE532" s="169"/>
      <c r="KF532" s="169"/>
      <c r="KG532" s="169"/>
      <c r="KH532" s="169"/>
      <c r="KI532" s="169"/>
      <c r="KJ532" s="169"/>
      <c r="KK532" s="169"/>
      <c r="KL532" s="169"/>
      <c r="KM532" s="169"/>
      <c r="KN532" s="169"/>
      <c r="KO532" s="169"/>
      <c r="KP532" s="169"/>
      <c r="KQ532" s="169"/>
      <c r="KR532" s="169"/>
      <c r="KS532" s="169"/>
      <c r="KT532" s="169"/>
      <c r="KU532" s="169"/>
      <c r="KV532" s="169"/>
      <c r="KW532" s="169"/>
      <c r="KX532" s="169"/>
      <c r="KY532" s="169"/>
      <c r="KZ532" s="169"/>
      <c r="LA532" s="169"/>
      <c r="LB532" s="169"/>
      <c r="LC532" s="169"/>
      <c r="LD532" s="169"/>
      <c r="LE532" s="169"/>
      <c r="LF532" s="169"/>
      <c r="LG532" s="169"/>
      <c r="LH532" s="169"/>
      <c r="LI532" s="169"/>
      <c r="LJ532" s="169"/>
      <c r="LK532" s="169"/>
      <c r="LL532" s="169"/>
      <c r="LM532" s="169"/>
      <c r="LN532" s="169"/>
      <c r="LO532" s="169"/>
      <c r="LP532" s="169"/>
      <c r="LQ532" s="169"/>
      <c r="LR532" s="169"/>
      <c r="LS532" s="169"/>
      <c r="LT532" s="169"/>
      <c r="LU532" s="169"/>
      <c r="LV532" s="169"/>
      <c r="LW532" s="169"/>
      <c r="LX532" s="169"/>
      <c r="LY532" s="169"/>
      <c r="LZ532" s="169"/>
      <c r="MA532" s="169"/>
      <c r="MB532" s="169"/>
      <c r="MC532" s="169"/>
      <c r="MD532" s="169"/>
      <c r="ME532" s="169"/>
      <c r="MF532" s="169"/>
      <c r="MG532" s="169"/>
      <c r="MH532" s="169"/>
      <c r="MI532" s="169"/>
      <c r="MJ532" s="169"/>
      <c r="MK532" s="169"/>
      <c r="ML532" s="169"/>
      <c r="MM532" s="169"/>
    </row>
    <row r="533" spans="1:351" s="170" customFormat="1" ht="15" customHeight="1" outlineLevel="1" x14ac:dyDescent="0.25">
      <c r="A533" s="161"/>
      <c r="B533" s="162"/>
      <c r="C533" s="163"/>
      <c r="D533" s="163"/>
      <c r="E533" s="164"/>
      <c r="F533" s="174" t="s">
        <v>153</v>
      </c>
      <c r="G533" s="175" t="s">
        <v>39</v>
      </c>
      <c r="H533" s="167">
        <f>C526*0.2</f>
        <v>0.65400000000000003</v>
      </c>
      <c r="I533" s="168">
        <v>2.5499999999999998</v>
      </c>
      <c r="J533" s="164">
        <f t="shared" si="81"/>
        <v>1.6677</v>
      </c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  <c r="CW533" s="169"/>
      <c r="CX533" s="169"/>
      <c r="CY533" s="169"/>
      <c r="CZ533" s="169"/>
      <c r="DA533" s="169"/>
      <c r="DB533" s="169"/>
      <c r="DC533" s="169"/>
      <c r="DD533" s="169"/>
      <c r="DE533" s="169"/>
      <c r="DF533" s="169"/>
      <c r="DG533" s="169"/>
      <c r="DH533" s="169"/>
      <c r="DI533" s="169"/>
      <c r="DJ533" s="169"/>
      <c r="DK533" s="169"/>
      <c r="DL533" s="169"/>
      <c r="DM533" s="169"/>
      <c r="DN533" s="169"/>
      <c r="DO533" s="169"/>
      <c r="DP533" s="169"/>
      <c r="DQ533" s="169"/>
      <c r="DR533" s="169"/>
      <c r="DS533" s="169"/>
      <c r="DT533" s="169"/>
      <c r="DU533" s="169"/>
      <c r="DV533" s="169"/>
      <c r="DW533" s="169"/>
      <c r="DX533" s="169"/>
      <c r="DY533" s="169"/>
      <c r="DZ533" s="169"/>
      <c r="EA533" s="169"/>
      <c r="EB533" s="169"/>
      <c r="EC533" s="169"/>
      <c r="ED533" s="169"/>
      <c r="EE533" s="169"/>
      <c r="EF533" s="169"/>
      <c r="EG533" s="169"/>
      <c r="EH533" s="169"/>
      <c r="EI533" s="169"/>
      <c r="EJ533" s="169"/>
      <c r="EK533" s="169"/>
      <c r="EL533" s="169"/>
      <c r="EM533" s="169"/>
      <c r="EN533" s="169"/>
      <c r="EO533" s="169"/>
      <c r="EP533" s="169"/>
      <c r="EQ533" s="169"/>
      <c r="ER533" s="169"/>
      <c r="ES533" s="169"/>
      <c r="ET533" s="169"/>
      <c r="EU533" s="169"/>
      <c r="EV533" s="169"/>
      <c r="EW533" s="169"/>
      <c r="EX533" s="169"/>
      <c r="EY533" s="169"/>
      <c r="EZ533" s="169"/>
      <c r="FA533" s="169"/>
      <c r="FB533" s="169"/>
      <c r="FC533" s="169"/>
      <c r="FD533" s="169"/>
      <c r="FE533" s="169"/>
      <c r="FF533" s="169"/>
      <c r="FG533" s="169"/>
      <c r="FH533" s="169"/>
      <c r="FI533" s="169"/>
      <c r="FJ533" s="169"/>
      <c r="FK533" s="169"/>
      <c r="FL533" s="169"/>
      <c r="FM533" s="169"/>
      <c r="FN533" s="169"/>
      <c r="FO533" s="169"/>
      <c r="FP533" s="169"/>
      <c r="FQ533" s="169"/>
      <c r="FR533" s="169"/>
      <c r="FS533" s="169"/>
      <c r="FT533" s="169"/>
      <c r="FU533" s="169"/>
      <c r="FV533" s="169"/>
      <c r="FW533" s="169"/>
      <c r="FX533" s="169"/>
      <c r="FY533" s="169"/>
      <c r="FZ533" s="169"/>
      <c r="GA533" s="169"/>
      <c r="GB533" s="169"/>
      <c r="GC533" s="169"/>
      <c r="GD533" s="169"/>
      <c r="GE533" s="169"/>
      <c r="GF533" s="169"/>
      <c r="GG533" s="169"/>
      <c r="GH533" s="169"/>
      <c r="GI533" s="169"/>
      <c r="GJ533" s="169"/>
      <c r="GK533" s="169"/>
      <c r="GL533" s="169"/>
      <c r="GM533" s="169"/>
      <c r="GN533" s="169"/>
      <c r="GO533" s="169"/>
      <c r="GP533" s="169"/>
      <c r="GQ533" s="169"/>
      <c r="GR533" s="169"/>
      <c r="GS533" s="169"/>
      <c r="GT533" s="169"/>
      <c r="GU533" s="169"/>
      <c r="GV533" s="169"/>
      <c r="GW533" s="169"/>
      <c r="GX533" s="169"/>
      <c r="GY533" s="169"/>
      <c r="GZ533" s="169"/>
      <c r="HA533" s="169"/>
      <c r="HB533" s="169"/>
      <c r="HC533" s="169"/>
      <c r="HD533" s="169"/>
      <c r="HE533" s="169"/>
      <c r="HF533" s="169"/>
      <c r="HG533" s="169"/>
      <c r="HH533" s="169"/>
      <c r="HI533" s="169"/>
      <c r="HJ533" s="169"/>
      <c r="HK533" s="169"/>
      <c r="HL533" s="169"/>
      <c r="HM533" s="169"/>
      <c r="HN533" s="169"/>
      <c r="HO533" s="169"/>
      <c r="HP533" s="169"/>
      <c r="HQ533" s="169"/>
      <c r="HR533" s="169"/>
      <c r="HS533" s="169"/>
      <c r="HT533" s="169"/>
      <c r="HU533" s="169"/>
      <c r="HV533" s="169"/>
      <c r="HW533" s="169"/>
      <c r="HX533" s="169"/>
      <c r="HY533" s="169"/>
      <c r="HZ533" s="169"/>
      <c r="IA533" s="169"/>
      <c r="IB533" s="169"/>
      <c r="IC533" s="169"/>
      <c r="ID533" s="169"/>
      <c r="IE533" s="169"/>
      <c r="IF533" s="169"/>
      <c r="IG533" s="169"/>
      <c r="IH533" s="169"/>
      <c r="II533" s="169"/>
      <c r="IJ533" s="169"/>
      <c r="IK533" s="169"/>
      <c r="IL533" s="169"/>
      <c r="IM533" s="169"/>
      <c r="IN533" s="169"/>
      <c r="IO533" s="169"/>
      <c r="IP533" s="169"/>
      <c r="IQ533" s="169"/>
      <c r="IR533" s="169"/>
      <c r="IS533" s="169"/>
      <c r="IT533" s="169"/>
      <c r="IU533" s="169"/>
      <c r="IV533" s="169"/>
      <c r="IW533" s="169"/>
      <c r="IX533" s="169"/>
      <c r="IY533" s="169"/>
      <c r="IZ533" s="169"/>
      <c r="JA533" s="169"/>
      <c r="JB533" s="169"/>
      <c r="JC533" s="169"/>
      <c r="JD533" s="169"/>
      <c r="JE533" s="169"/>
      <c r="JF533" s="169"/>
      <c r="JG533" s="169"/>
      <c r="JH533" s="169"/>
      <c r="JI533" s="169"/>
      <c r="JJ533" s="169"/>
      <c r="JK533" s="169"/>
      <c r="JL533" s="169"/>
      <c r="JM533" s="169"/>
      <c r="JN533" s="169"/>
      <c r="JO533" s="169"/>
      <c r="JP533" s="169"/>
      <c r="JQ533" s="169"/>
      <c r="JR533" s="169"/>
      <c r="JS533" s="169"/>
      <c r="JT533" s="169"/>
      <c r="JU533" s="169"/>
      <c r="JV533" s="169"/>
      <c r="JW533" s="169"/>
      <c r="JX533" s="169"/>
      <c r="JY533" s="169"/>
      <c r="JZ533" s="169"/>
      <c r="KA533" s="169"/>
      <c r="KB533" s="169"/>
      <c r="KC533" s="169"/>
      <c r="KD533" s="169"/>
      <c r="KE533" s="169"/>
      <c r="KF533" s="169"/>
      <c r="KG533" s="169"/>
      <c r="KH533" s="169"/>
      <c r="KI533" s="169"/>
      <c r="KJ533" s="169"/>
      <c r="KK533" s="169"/>
      <c r="KL533" s="169"/>
      <c r="KM533" s="169"/>
      <c r="KN533" s="169"/>
      <c r="KO533" s="169"/>
      <c r="KP533" s="169"/>
      <c r="KQ533" s="169"/>
      <c r="KR533" s="169"/>
      <c r="KS533" s="169"/>
      <c r="KT533" s="169"/>
      <c r="KU533" s="169"/>
      <c r="KV533" s="169"/>
      <c r="KW533" s="169"/>
      <c r="KX533" s="169"/>
      <c r="KY533" s="169"/>
      <c r="KZ533" s="169"/>
      <c r="LA533" s="169"/>
      <c r="LB533" s="169"/>
      <c r="LC533" s="169"/>
      <c r="LD533" s="169"/>
      <c r="LE533" s="169"/>
      <c r="LF533" s="169"/>
      <c r="LG533" s="169"/>
      <c r="LH533" s="169"/>
      <c r="LI533" s="169"/>
      <c r="LJ533" s="169"/>
      <c r="LK533" s="169"/>
      <c r="LL533" s="169"/>
      <c r="LM533" s="169"/>
      <c r="LN533" s="169"/>
      <c r="LO533" s="169"/>
      <c r="LP533" s="169"/>
      <c r="LQ533" s="169"/>
      <c r="LR533" s="169"/>
      <c r="LS533" s="169"/>
      <c r="LT533" s="169"/>
      <c r="LU533" s="169"/>
      <c r="LV533" s="169"/>
      <c r="LW533" s="169"/>
      <c r="LX533" s="169"/>
      <c r="LY533" s="169"/>
      <c r="LZ533" s="169"/>
      <c r="MA533" s="169"/>
      <c r="MB533" s="169"/>
      <c r="MC533" s="169"/>
      <c r="MD533" s="169"/>
      <c r="ME533" s="169"/>
      <c r="MF533" s="169"/>
      <c r="MG533" s="169"/>
      <c r="MH533" s="169"/>
      <c r="MI533" s="169"/>
      <c r="MJ533" s="169"/>
      <c r="MK533" s="169"/>
      <c r="ML533" s="169"/>
      <c r="MM533" s="169"/>
    </row>
    <row r="534" spans="1:351" s="170" customFormat="1" ht="15" customHeight="1" outlineLevel="1" x14ac:dyDescent="0.25">
      <c r="A534" s="161"/>
      <c r="B534" s="162"/>
      <c r="C534" s="163"/>
      <c r="D534" s="163"/>
      <c r="E534" s="164"/>
      <c r="F534" s="174" t="s">
        <v>154</v>
      </c>
      <c r="G534" s="175" t="s">
        <v>39</v>
      </c>
      <c r="H534" s="167">
        <f>C526*0.8</f>
        <v>2.6160000000000001</v>
      </c>
      <c r="I534" s="168">
        <v>3</v>
      </c>
      <c r="J534" s="164">
        <f t="shared" si="81"/>
        <v>7.8480000000000008</v>
      </c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  <c r="CW534" s="169"/>
      <c r="CX534" s="169"/>
      <c r="CY534" s="169"/>
      <c r="CZ534" s="169"/>
      <c r="DA534" s="169"/>
      <c r="DB534" s="169"/>
      <c r="DC534" s="169"/>
      <c r="DD534" s="169"/>
      <c r="DE534" s="169"/>
      <c r="DF534" s="169"/>
      <c r="DG534" s="169"/>
      <c r="DH534" s="169"/>
      <c r="DI534" s="169"/>
      <c r="DJ534" s="169"/>
      <c r="DK534" s="169"/>
      <c r="DL534" s="169"/>
      <c r="DM534" s="169"/>
      <c r="DN534" s="169"/>
      <c r="DO534" s="169"/>
      <c r="DP534" s="169"/>
      <c r="DQ534" s="169"/>
      <c r="DR534" s="169"/>
      <c r="DS534" s="169"/>
      <c r="DT534" s="169"/>
      <c r="DU534" s="169"/>
      <c r="DV534" s="169"/>
      <c r="DW534" s="169"/>
      <c r="DX534" s="169"/>
      <c r="DY534" s="169"/>
      <c r="DZ534" s="169"/>
      <c r="EA534" s="169"/>
      <c r="EB534" s="169"/>
      <c r="EC534" s="169"/>
      <c r="ED534" s="169"/>
      <c r="EE534" s="169"/>
      <c r="EF534" s="169"/>
      <c r="EG534" s="169"/>
      <c r="EH534" s="169"/>
      <c r="EI534" s="169"/>
      <c r="EJ534" s="169"/>
      <c r="EK534" s="169"/>
      <c r="EL534" s="169"/>
      <c r="EM534" s="169"/>
      <c r="EN534" s="169"/>
      <c r="EO534" s="169"/>
      <c r="EP534" s="169"/>
      <c r="EQ534" s="169"/>
      <c r="ER534" s="169"/>
      <c r="ES534" s="169"/>
      <c r="ET534" s="169"/>
      <c r="EU534" s="169"/>
      <c r="EV534" s="169"/>
      <c r="EW534" s="169"/>
      <c r="EX534" s="169"/>
      <c r="EY534" s="169"/>
      <c r="EZ534" s="169"/>
      <c r="FA534" s="169"/>
      <c r="FB534" s="169"/>
      <c r="FC534" s="169"/>
      <c r="FD534" s="169"/>
      <c r="FE534" s="169"/>
      <c r="FF534" s="169"/>
      <c r="FG534" s="169"/>
      <c r="FH534" s="169"/>
      <c r="FI534" s="169"/>
      <c r="FJ534" s="169"/>
      <c r="FK534" s="169"/>
      <c r="FL534" s="169"/>
      <c r="FM534" s="169"/>
      <c r="FN534" s="169"/>
      <c r="FO534" s="169"/>
      <c r="FP534" s="169"/>
      <c r="FQ534" s="169"/>
      <c r="FR534" s="169"/>
      <c r="FS534" s="169"/>
      <c r="FT534" s="169"/>
      <c r="FU534" s="169"/>
      <c r="FV534" s="169"/>
      <c r="FW534" s="169"/>
      <c r="FX534" s="169"/>
      <c r="FY534" s="169"/>
      <c r="FZ534" s="169"/>
      <c r="GA534" s="169"/>
      <c r="GB534" s="169"/>
      <c r="GC534" s="169"/>
      <c r="GD534" s="169"/>
      <c r="GE534" s="169"/>
      <c r="GF534" s="169"/>
      <c r="GG534" s="169"/>
      <c r="GH534" s="169"/>
      <c r="GI534" s="169"/>
      <c r="GJ534" s="169"/>
      <c r="GK534" s="169"/>
      <c r="GL534" s="169"/>
      <c r="GM534" s="169"/>
      <c r="GN534" s="169"/>
      <c r="GO534" s="169"/>
      <c r="GP534" s="169"/>
      <c r="GQ534" s="169"/>
      <c r="GR534" s="169"/>
      <c r="GS534" s="169"/>
      <c r="GT534" s="169"/>
      <c r="GU534" s="169"/>
      <c r="GV534" s="169"/>
      <c r="GW534" s="169"/>
      <c r="GX534" s="169"/>
      <c r="GY534" s="169"/>
      <c r="GZ534" s="169"/>
      <c r="HA534" s="169"/>
      <c r="HB534" s="169"/>
      <c r="HC534" s="169"/>
      <c r="HD534" s="169"/>
      <c r="HE534" s="169"/>
      <c r="HF534" s="169"/>
      <c r="HG534" s="169"/>
      <c r="HH534" s="169"/>
      <c r="HI534" s="169"/>
      <c r="HJ534" s="169"/>
      <c r="HK534" s="169"/>
      <c r="HL534" s="169"/>
      <c r="HM534" s="169"/>
      <c r="HN534" s="169"/>
      <c r="HO534" s="169"/>
      <c r="HP534" s="169"/>
      <c r="HQ534" s="169"/>
      <c r="HR534" s="169"/>
      <c r="HS534" s="169"/>
      <c r="HT534" s="169"/>
      <c r="HU534" s="169"/>
      <c r="HV534" s="169"/>
      <c r="HW534" s="169"/>
      <c r="HX534" s="169"/>
      <c r="HY534" s="169"/>
      <c r="HZ534" s="169"/>
      <c r="IA534" s="169"/>
      <c r="IB534" s="169"/>
      <c r="IC534" s="169"/>
      <c r="ID534" s="169"/>
      <c r="IE534" s="169"/>
      <c r="IF534" s="169"/>
      <c r="IG534" s="169"/>
      <c r="IH534" s="169"/>
      <c r="II534" s="169"/>
      <c r="IJ534" s="169"/>
      <c r="IK534" s="169"/>
      <c r="IL534" s="169"/>
      <c r="IM534" s="169"/>
      <c r="IN534" s="169"/>
      <c r="IO534" s="169"/>
      <c r="IP534" s="169"/>
      <c r="IQ534" s="169"/>
      <c r="IR534" s="169"/>
      <c r="IS534" s="169"/>
      <c r="IT534" s="169"/>
      <c r="IU534" s="169"/>
      <c r="IV534" s="169"/>
      <c r="IW534" s="169"/>
      <c r="IX534" s="169"/>
      <c r="IY534" s="169"/>
      <c r="IZ534" s="169"/>
      <c r="JA534" s="169"/>
      <c r="JB534" s="169"/>
      <c r="JC534" s="169"/>
      <c r="JD534" s="169"/>
      <c r="JE534" s="169"/>
      <c r="JF534" s="169"/>
      <c r="JG534" s="169"/>
      <c r="JH534" s="169"/>
      <c r="JI534" s="169"/>
      <c r="JJ534" s="169"/>
      <c r="JK534" s="169"/>
      <c r="JL534" s="169"/>
      <c r="JM534" s="169"/>
      <c r="JN534" s="169"/>
      <c r="JO534" s="169"/>
      <c r="JP534" s="169"/>
      <c r="JQ534" s="169"/>
      <c r="JR534" s="169"/>
      <c r="JS534" s="169"/>
      <c r="JT534" s="169"/>
      <c r="JU534" s="169"/>
      <c r="JV534" s="169"/>
      <c r="JW534" s="169"/>
      <c r="JX534" s="169"/>
      <c r="JY534" s="169"/>
      <c r="JZ534" s="169"/>
      <c r="KA534" s="169"/>
      <c r="KB534" s="169"/>
      <c r="KC534" s="169"/>
      <c r="KD534" s="169"/>
      <c r="KE534" s="169"/>
      <c r="KF534" s="169"/>
      <c r="KG534" s="169"/>
      <c r="KH534" s="169"/>
      <c r="KI534" s="169"/>
      <c r="KJ534" s="169"/>
      <c r="KK534" s="169"/>
      <c r="KL534" s="169"/>
      <c r="KM534" s="169"/>
      <c r="KN534" s="169"/>
      <c r="KO534" s="169"/>
      <c r="KP534" s="169"/>
      <c r="KQ534" s="169"/>
      <c r="KR534" s="169"/>
      <c r="KS534" s="169"/>
      <c r="KT534" s="169"/>
      <c r="KU534" s="169"/>
      <c r="KV534" s="169"/>
      <c r="KW534" s="169"/>
      <c r="KX534" s="169"/>
      <c r="KY534" s="169"/>
      <c r="KZ534" s="169"/>
      <c r="LA534" s="169"/>
      <c r="LB534" s="169"/>
      <c r="LC534" s="169"/>
      <c r="LD534" s="169"/>
      <c r="LE534" s="169"/>
      <c r="LF534" s="169"/>
      <c r="LG534" s="169"/>
      <c r="LH534" s="169"/>
      <c r="LI534" s="169"/>
      <c r="LJ534" s="169"/>
      <c r="LK534" s="169"/>
      <c r="LL534" s="169"/>
      <c r="LM534" s="169"/>
      <c r="LN534" s="169"/>
      <c r="LO534" s="169"/>
      <c r="LP534" s="169"/>
      <c r="LQ534" s="169"/>
      <c r="LR534" s="169"/>
      <c r="LS534" s="169"/>
      <c r="LT534" s="169"/>
      <c r="LU534" s="169"/>
      <c r="LV534" s="169"/>
      <c r="LW534" s="169"/>
      <c r="LX534" s="169"/>
      <c r="LY534" s="169"/>
      <c r="LZ534" s="169"/>
      <c r="MA534" s="169"/>
      <c r="MB534" s="169"/>
      <c r="MC534" s="169"/>
      <c r="MD534" s="169"/>
      <c r="ME534" s="169"/>
      <c r="MF534" s="169"/>
      <c r="MG534" s="169"/>
      <c r="MH534" s="169"/>
      <c r="MI534" s="169"/>
      <c r="MJ534" s="169"/>
      <c r="MK534" s="169"/>
      <c r="ML534" s="169"/>
      <c r="MM534" s="169"/>
    </row>
    <row r="535" spans="1:351" s="170" customFormat="1" ht="15" customHeight="1" outlineLevel="1" x14ac:dyDescent="0.25">
      <c r="A535" s="161"/>
      <c r="B535" s="162"/>
      <c r="C535" s="163"/>
      <c r="D535" s="163"/>
      <c r="E535" s="164"/>
      <c r="F535" s="174" t="s">
        <v>155</v>
      </c>
      <c r="G535" s="175" t="s">
        <v>39</v>
      </c>
      <c r="H535" s="167">
        <f>C526*7</f>
        <v>22.89</v>
      </c>
      <c r="I535" s="168">
        <v>0.12</v>
      </c>
      <c r="J535" s="164">
        <f t="shared" si="81"/>
        <v>2.7467999999999999</v>
      </c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  <c r="CW535" s="169"/>
      <c r="CX535" s="169"/>
      <c r="CY535" s="169"/>
      <c r="CZ535" s="169"/>
      <c r="DA535" s="169"/>
      <c r="DB535" s="169"/>
      <c r="DC535" s="169"/>
      <c r="DD535" s="169"/>
      <c r="DE535" s="169"/>
      <c r="DF535" s="169"/>
      <c r="DG535" s="169"/>
      <c r="DH535" s="169"/>
      <c r="DI535" s="169"/>
      <c r="DJ535" s="169"/>
      <c r="DK535" s="169"/>
      <c r="DL535" s="169"/>
      <c r="DM535" s="169"/>
      <c r="DN535" s="169"/>
      <c r="DO535" s="169"/>
      <c r="DP535" s="169"/>
      <c r="DQ535" s="169"/>
      <c r="DR535" s="169"/>
      <c r="DS535" s="169"/>
      <c r="DT535" s="169"/>
      <c r="DU535" s="169"/>
      <c r="DV535" s="169"/>
      <c r="DW535" s="169"/>
      <c r="DX535" s="169"/>
      <c r="DY535" s="169"/>
      <c r="DZ535" s="169"/>
      <c r="EA535" s="169"/>
      <c r="EB535" s="169"/>
      <c r="EC535" s="169"/>
      <c r="ED535" s="169"/>
      <c r="EE535" s="169"/>
      <c r="EF535" s="169"/>
      <c r="EG535" s="169"/>
      <c r="EH535" s="169"/>
      <c r="EI535" s="169"/>
      <c r="EJ535" s="169"/>
      <c r="EK535" s="169"/>
      <c r="EL535" s="169"/>
      <c r="EM535" s="169"/>
      <c r="EN535" s="169"/>
      <c r="EO535" s="169"/>
      <c r="EP535" s="169"/>
      <c r="EQ535" s="169"/>
      <c r="ER535" s="169"/>
      <c r="ES535" s="169"/>
      <c r="ET535" s="169"/>
      <c r="EU535" s="169"/>
      <c r="EV535" s="169"/>
      <c r="EW535" s="169"/>
      <c r="EX535" s="169"/>
      <c r="EY535" s="169"/>
      <c r="EZ535" s="169"/>
      <c r="FA535" s="169"/>
      <c r="FB535" s="169"/>
      <c r="FC535" s="169"/>
      <c r="FD535" s="169"/>
      <c r="FE535" s="169"/>
      <c r="FF535" s="169"/>
      <c r="FG535" s="169"/>
      <c r="FH535" s="169"/>
      <c r="FI535" s="169"/>
      <c r="FJ535" s="169"/>
      <c r="FK535" s="169"/>
      <c r="FL535" s="169"/>
      <c r="FM535" s="169"/>
      <c r="FN535" s="169"/>
      <c r="FO535" s="169"/>
      <c r="FP535" s="169"/>
      <c r="FQ535" s="169"/>
      <c r="FR535" s="169"/>
      <c r="FS535" s="169"/>
      <c r="FT535" s="169"/>
      <c r="FU535" s="169"/>
      <c r="FV535" s="169"/>
      <c r="FW535" s="169"/>
      <c r="FX535" s="169"/>
      <c r="FY535" s="169"/>
      <c r="FZ535" s="169"/>
      <c r="GA535" s="169"/>
      <c r="GB535" s="169"/>
      <c r="GC535" s="169"/>
      <c r="GD535" s="169"/>
      <c r="GE535" s="169"/>
      <c r="GF535" s="169"/>
      <c r="GG535" s="169"/>
      <c r="GH535" s="169"/>
      <c r="GI535" s="169"/>
      <c r="GJ535" s="169"/>
      <c r="GK535" s="169"/>
      <c r="GL535" s="169"/>
      <c r="GM535" s="169"/>
      <c r="GN535" s="169"/>
      <c r="GO535" s="169"/>
      <c r="GP535" s="169"/>
      <c r="GQ535" s="169"/>
      <c r="GR535" s="169"/>
      <c r="GS535" s="169"/>
      <c r="GT535" s="169"/>
      <c r="GU535" s="169"/>
      <c r="GV535" s="169"/>
      <c r="GW535" s="169"/>
      <c r="GX535" s="169"/>
      <c r="GY535" s="169"/>
      <c r="GZ535" s="169"/>
      <c r="HA535" s="169"/>
      <c r="HB535" s="169"/>
      <c r="HC535" s="169"/>
      <c r="HD535" s="169"/>
      <c r="HE535" s="169"/>
      <c r="HF535" s="169"/>
      <c r="HG535" s="169"/>
      <c r="HH535" s="169"/>
      <c r="HI535" s="169"/>
      <c r="HJ535" s="169"/>
      <c r="HK535" s="169"/>
      <c r="HL535" s="169"/>
      <c r="HM535" s="169"/>
      <c r="HN535" s="169"/>
      <c r="HO535" s="169"/>
      <c r="HP535" s="169"/>
      <c r="HQ535" s="169"/>
      <c r="HR535" s="169"/>
      <c r="HS535" s="169"/>
      <c r="HT535" s="169"/>
      <c r="HU535" s="169"/>
      <c r="HV535" s="169"/>
      <c r="HW535" s="169"/>
      <c r="HX535" s="169"/>
      <c r="HY535" s="169"/>
      <c r="HZ535" s="169"/>
      <c r="IA535" s="169"/>
      <c r="IB535" s="169"/>
      <c r="IC535" s="169"/>
      <c r="ID535" s="169"/>
      <c r="IE535" s="169"/>
      <c r="IF535" s="169"/>
      <c r="IG535" s="169"/>
      <c r="IH535" s="169"/>
      <c r="II535" s="169"/>
      <c r="IJ535" s="169"/>
      <c r="IK535" s="169"/>
      <c r="IL535" s="169"/>
      <c r="IM535" s="169"/>
      <c r="IN535" s="169"/>
      <c r="IO535" s="169"/>
      <c r="IP535" s="169"/>
      <c r="IQ535" s="169"/>
      <c r="IR535" s="169"/>
      <c r="IS535" s="169"/>
      <c r="IT535" s="169"/>
      <c r="IU535" s="169"/>
      <c r="IV535" s="169"/>
      <c r="IW535" s="169"/>
      <c r="IX535" s="169"/>
      <c r="IY535" s="169"/>
      <c r="IZ535" s="169"/>
      <c r="JA535" s="169"/>
      <c r="JB535" s="169"/>
      <c r="JC535" s="169"/>
      <c r="JD535" s="169"/>
      <c r="JE535" s="169"/>
      <c r="JF535" s="169"/>
      <c r="JG535" s="169"/>
      <c r="JH535" s="169"/>
      <c r="JI535" s="169"/>
      <c r="JJ535" s="169"/>
      <c r="JK535" s="169"/>
      <c r="JL535" s="169"/>
      <c r="JM535" s="169"/>
      <c r="JN535" s="169"/>
      <c r="JO535" s="169"/>
      <c r="JP535" s="169"/>
      <c r="JQ535" s="169"/>
      <c r="JR535" s="169"/>
      <c r="JS535" s="169"/>
      <c r="JT535" s="169"/>
      <c r="JU535" s="169"/>
      <c r="JV535" s="169"/>
      <c r="JW535" s="169"/>
      <c r="JX535" s="169"/>
      <c r="JY535" s="169"/>
      <c r="JZ535" s="169"/>
      <c r="KA535" s="169"/>
      <c r="KB535" s="169"/>
      <c r="KC535" s="169"/>
      <c r="KD535" s="169"/>
      <c r="KE535" s="169"/>
      <c r="KF535" s="169"/>
      <c r="KG535" s="169"/>
      <c r="KH535" s="169"/>
      <c r="KI535" s="169"/>
      <c r="KJ535" s="169"/>
      <c r="KK535" s="169"/>
      <c r="KL535" s="169"/>
      <c r="KM535" s="169"/>
      <c r="KN535" s="169"/>
      <c r="KO535" s="169"/>
      <c r="KP535" s="169"/>
      <c r="KQ535" s="169"/>
      <c r="KR535" s="169"/>
      <c r="KS535" s="169"/>
      <c r="KT535" s="169"/>
      <c r="KU535" s="169"/>
      <c r="KV535" s="169"/>
      <c r="KW535" s="169"/>
      <c r="KX535" s="169"/>
      <c r="KY535" s="169"/>
      <c r="KZ535" s="169"/>
      <c r="LA535" s="169"/>
      <c r="LB535" s="169"/>
      <c r="LC535" s="169"/>
      <c r="LD535" s="169"/>
      <c r="LE535" s="169"/>
      <c r="LF535" s="169"/>
      <c r="LG535" s="169"/>
      <c r="LH535" s="169"/>
      <c r="LI535" s="169"/>
      <c r="LJ535" s="169"/>
      <c r="LK535" s="169"/>
      <c r="LL535" s="169"/>
      <c r="LM535" s="169"/>
      <c r="LN535" s="169"/>
      <c r="LO535" s="169"/>
      <c r="LP535" s="169"/>
      <c r="LQ535" s="169"/>
      <c r="LR535" s="169"/>
      <c r="LS535" s="169"/>
      <c r="LT535" s="169"/>
      <c r="LU535" s="169"/>
      <c r="LV535" s="169"/>
      <c r="LW535" s="169"/>
      <c r="LX535" s="169"/>
      <c r="LY535" s="169"/>
      <c r="LZ535" s="169"/>
      <c r="MA535" s="169"/>
      <c r="MB535" s="169"/>
      <c r="MC535" s="169"/>
      <c r="MD535" s="169"/>
      <c r="ME535" s="169"/>
      <c r="MF535" s="169"/>
      <c r="MG535" s="169"/>
      <c r="MH535" s="169"/>
      <c r="MI535" s="169"/>
      <c r="MJ535" s="169"/>
      <c r="MK535" s="169"/>
      <c r="ML535" s="169"/>
      <c r="MM535" s="169"/>
    </row>
    <row r="536" spans="1:351" s="170" customFormat="1" ht="15" customHeight="1" outlineLevel="1" x14ac:dyDescent="0.25">
      <c r="A536" s="161"/>
      <c r="B536" s="162"/>
      <c r="C536" s="163"/>
      <c r="D536" s="163"/>
      <c r="E536" s="164"/>
      <c r="F536" s="174" t="s">
        <v>156</v>
      </c>
      <c r="G536" s="175" t="s">
        <v>39</v>
      </c>
      <c r="H536" s="167">
        <f>C526*0.8</f>
        <v>2.6160000000000001</v>
      </c>
      <c r="I536" s="168">
        <v>1.77</v>
      </c>
      <c r="J536" s="164">
        <f t="shared" si="81"/>
        <v>4.6303200000000002</v>
      </c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  <c r="CW536" s="169"/>
      <c r="CX536" s="169"/>
      <c r="CY536" s="169"/>
      <c r="CZ536" s="169"/>
      <c r="DA536" s="169"/>
      <c r="DB536" s="169"/>
      <c r="DC536" s="169"/>
      <c r="DD536" s="169"/>
      <c r="DE536" s="169"/>
      <c r="DF536" s="169"/>
      <c r="DG536" s="169"/>
      <c r="DH536" s="169"/>
      <c r="DI536" s="169"/>
      <c r="DJ536" s="169"/>
      <c r="DK536" s="169"/>
      <c r="DL536" s="169"/>
      <c r="DM536" s="169"/>
      <c r="DN536" s="169"/>
      <c r="DO536" s="169"/>
      <c r="DP536" s="169"/>
      <c r="DQ536" s="169"/>
      <c r="DR536" s="169"/>
      <c r="DS536" s="169"/>
      <c r="DT536" s="169"/>
      <c r="DU536" s="169"/>
      <c r="DV536" s="169"/>
      <c r="DW536" s="169"/>
      <c r="DX536" s="169"/>
      <c r="DY536" s="169"/>
      <c r="DZ536" s="169"/>
      <c r="EA536" s="169"/>
      <c r="EB536" s="169"/>
      <c r="EC536" s="169"/>
      <c r="ED536" s="169"/>
      <c r="EE536" s="169"/>
      <c r="EF536" s="169"/>
      <c r="EG536" s="169"/>
      <c r="EH536" s="169"/>
      <c r="EI536" s="169"/>
      <c r="EJ536" s="169"/>
      <c r="EK536" s="169"/>
      <c r="EL536" s="169"/>
      <c r="EM536" s="169"/>
      <c r="EN536" s="169"/>
      <c r="EO536" s="169"/>
      <c r="EP536" s="169"/>
      <c r="EQ536" s="169"/>
      <c r="ER536" s="169"/>
      <c r="ES536" s="169"/>
      <c r="ET536" s="169"/>
      <c r="EU536" s="169"/>
      <c r="EV536" s="169"/>
      <c r="EW536" s="169"/>
      <c r="EX536" s="169"/>
      <c r="EY536" s="169"/>
      <c r="EZ536" s="169"/>
      <c r="FA536" s="169"/>
      <c r="FB536" s="169"/>
      <c r="FC536" s="169"/>
      <c r="FD536" s="169"/>
      <c r="FE536" s="169"/>
      <c r="FF536" s="169"/>
      <c r="FG536" s="169"/>
      <c r="FH536" s="169"/>
      <c r="FI536" s="169"/>
      <c r="FJ536" s="169"/>
      <c r="FK536" s="169"/>
      <c r="FL536" s="169"/>
      <c r="FM536" s="169"/>
      <c r="FN536" s="169"/>
      <c r="FO536" s="169"/>
      <c r="FP536" s="169"/>
      <c r="FQ536" s="169"/>
      <c r="FR536" s="169"/>
      <c r="FS536" s="169"/>
      <c r="FT536" s="169"/>
      <c r="FU536" s="169"/>
      <c r="FV536" s="169"/>
      <c r="FW536" s="169"/>
      <c r="FX536" s="169"/>
      <c r="FY536" s="169"/>
      <c r="FZ536" s="169"/>
      <c r="GA536" s="169"/>
      <c r="GB536" s="169"/>
      <c r="GC536" s="169"/>
      <c r="GD536" s="169"/>
      <c r="GE536" s="169"/>
      <c r="GF536" s="169"/>
      <c r="GG536" s="169"/>
      <c r="GH536" s="169"/>
      <c r="GI536" s="169"/>
      <c r="GJ536" s="169"/>
      <c r="GK536" s="169"/>
      <c r="GL536" s="169"/>
      <c r="GM536" s="169"/>
      <c r="GN536" s="169"/>
      <c r="GO536" s="169"/>
      <c r="GP536" s="169"/>
      <c r="GQ536" s="169"/>
      <c r="GR536" s="169"/>
      <c r="GS536" s="169"/>
      <c r="GT536" s="169"/>
      <c r="GU536" s="169"/>
      <c r="GV536" s="169"/>
      <c r="GW536" s="169"/>
      <c r="GX536" s="169"/>
      <c r="GY536" s="169"/>
      <c r="GZ536" s="169"/>
      <c r="HA536" s="169"/>
      <c r="HB536" s="169"/>
      <c r="HC536" s="169"/>
      <c r="HD536" s="169"/>
      <c r="HE536" s="169"/>
      <c r="HF536" s="169"/>
      <c r="HG536" s="169"/>
      <c r="HH536" s="169"/>
      <c r="HI536" s="169"/>
      <c r="HJ536" s="169"/>
      <c r="HK536" s="169"/>
      <c r="HL536" s="169"/>
      <c r="HM536" s="169"/>
      <c r="HN536" s="169"/>
      <c r="HO536" s="169"/>
      <c r="HP536" s="169"/>
      <c r="HQ536" s="169"/>
      <c r="HR536" s="169"/>
      <c r="HS536" s="169"/>
      <c r="HT536" s="169"/>
      <c r="HU536" s="169"/>
      <c r="HV536" s="169"/>
      <c r="HW536" s="169"/>
      <c r="HX536" s="169"/>
      <c r="HY536" s="169"/>
      <c r="HZ536" s="169"/>
      <c r="IA536" s="169"/>
      <c r="IB536" s="169"/>
      <c r="IC536" s="169"/>
      <c r="ID536" s="169"/>
      <c r="IE536" s="169"/>
      <c r="IF536" s="169"/>
      <c r="IG536" s="169"/>
      <c r="IH536" s="169"/>
      <c r="II536" s="169"/>
      <c r="IJ536" s="169"/>
      <c r="IK536" s="169"/>
      <c r="IL536" s="169"/>
      <c r="IM536" s="169"/>
      <c r="IN536" s="169"/>
      <c r="IO536" s="169"/>
      <c r="IP536" s="169"/>
      <c r="IQ536" s="169"/>
      <c r="IR536" s="169"/>
      <c r="IS536" s="169"/>
      <c r="IT536" s="169"/>
      <c r="IU536" s="169"/>
      <c r="IV536" s="169"/>
      <c r="IW536" s="169"/>
      <c r="IX536" s="169"/>
      <c r="IY536" s="169"/>
      <c r="IZ536" s="169"/>
      <c r="JA536" s="169"/>
      <c r="JB536" s="169"/>
      <c r="JC536" s="169"/>
      <c r="JD536" s="169"/>
      <c r="JE536" s="169"/>
      <c r="JF536" s="169"/>
      <c r="JG536" s="169"/>
      <c r="JH536" s="169"/>
      <c r="JI536" s="169"/>
      <c r="JJ536" s="169"/>
      <c r="JK536" s="169"/>
      <c r="JL536" s="169"/>
      <c r="JM536" s="169"/>
      <c r="JN536" s="169"/>
      <c r="JO536" s="169"/>
      <c r="JP536" s="169"/>
      <c r="JQ536" s="169"/>
      <c r="JR536" s="169"/>
      <c r="JS536" s="169"/>
      <c r="JT536" s="169"/>
      <c r="JU536" s="169"/>
      <c r="JV536" s="169"/>
      <c r="JW536" s="169"/>
      <c r="JX536" s="169"/>
      <c r="JY536" s="169"/>
      <c r="JZ536" s="169"/>
      <c r="KA536" s="169"/>
      <c r="KB536" s="169"/>
      <c r="KC536" s="169"/>
      <c r="KD536" s="169"/>
      <c r="KE536" s="169"/>
      <c r="KF536" s="169"/>
      <c r="KG536" s="169"/>
      <c r="KH536" s="169"/>
      <c r="KI536" s="169"/>
      <c r="KJ536" s="169"/>
      <c r="KK536" s="169"/>
      <c r="KL536" s="169"/>
      <c r="KM536" s="169"/>
      <c r="KN536" s="169"/>
      <c r="KO536" s="169"/>
      <c r="KP536" s="169"/>
      <c r="KQ536" s="169"/>
      <c r="KR536" s="169"/>
      <c r="KS536" s="169"/>
      <c r="KT536" s="169"/>
      <c r="KU536" s="169"/>
      <c r="KV536" s="169"/>
      <c r="KW536" s="169"/>
      <c r="KX536" s="169"/>
      <c r="KY536" s="169"/>
      <c r="KZ536" s="169"/>
      <c r="LA536" s="169"/>
      <c r="LB536" s="169"/>
      <c r="LC536" s="169"/>
      <c r="LD536" s="169"/>
      <c r="LE536" s="169"/>
      <c r="LF536" s="169"/>
      <c r="LG536" s="169"/>
      <c r="LH536" s="169"/>
      <c r="LI536" s="169"/>
      <c r="LJ536" s="169"/>
      <c r="LK536" s="169"/>
      <c r="LL536" s="169"/>
      <c r="LM536" s="169"/>
      <c r="LN536" s="169"/>
      <c r="LO536" s="169"/>
      <c r="LP536" s="169"/>
      <c r="LQ536" s="169"/>
      <c r="LR536" s="169"/>
      <c r="LS536" s="169"/>
      <c r="LT536" s="169"/>
      <c r="LU536" s="169"/>
      <c r="LV536" s="169"/>
      <c r="LW536" s="169"/>
      <c r="LX536" s="169"/>
      <c r="LY536" s="169"/>
      <c r="LZ536" s="169"/>
      <c r="MA536" s="169"/>
      <c r="MB536" s="169"/>
      <c r="MC536" s="169"/>
      <c r="MD536" s="169"/>
      <c r="ME536" s="169"/>
      <c r="MF536" s="169"/>
      <c r="MG536" s="169"/>
      <c r="MH536" s="169"/>
      <c r="MI536" s="169"/>
      <c r="MJ536" s="169"/>
      <c r="MK536" s="169"/>
      <c r="ML536" s="169"/>
      <c r="MM536" s="169"/>
    </row>
    <row r="537" spans="1:351" s="181" customFormat="1" x14ac:dyDescent="0.25">
      <c r="A537" s="176"/>
      <c r="B537" s="177"/>
      <c r="C537" s="178"/>
      <c r="D537" s="168"/>
      <c r="E537" s="179"/>
      <c r="F537" s="180" t="s">
        <v>157</v>
      </c>
      <c r="G537" s="177" t="s">
        <v>10</v>
      </c>
      <c r="H537" s="178">
        <f>C526*40</f>
        <v>130.80000000000001</v>
      </c>
      <c r="I537" s="168">
        <v>0.19</v>
      </c>
      <c r="J537" s="179">
        <f t="shared" si="81"/>
        <v>24.852000000000004</v>
      </c>
    </row>
    <row r="538" spans="1:351" s="170" customFormat="1" ht="15" customHeight="1" outlineLevel="1" x14ac:dyDescent="0.25">
      <c r="A538" s="161"/>
      <c r="B538" s="162"/>
      <c r="C538" s="163"/>
      <c r="D538" s="163"/>
      <c r="E538" s="164"/>
      <c r="F538" s="174" t="s">
        <v>158</v>
      </c>
      <c r="G538" s="175" t="s">
        <v>39</v>
      </c>
      <c r="H538" s="167">
        <f>C526*7</f>
        <v>22.89</v>
      </c>
      <c r="I538" s="168">
        <v>0.27</v>
      </c>
      <c r="J538" s="164">
        <f t="shared" si="81"/>
        <v>6.1803000000000008</v>
      </c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  <c r="CZ538" s="169"/>
      <c r="DA538" s="169"/>
      <c r="DB538" s="169"/>
      <c r="DC538" s="169"/>
      <c r="DD538" s="169"/>
      <c r="DE538" s="169"/>
      <c r="DF538" s="169"/>
      <c r="DG538" s="169"/>
      <c r="DH538" s="169"/>
      <c r="DI538" s="169"/>
      <c r="DJ538" s="169"/>
      <c r="DK538" s="169"/>
      <c r="DL538" s="169"/>
      <c r="DM538" s="169"/>
      <c r="DN538" s="169"/>
      <c r="DO538" s="169"/>
      <c r="DP538" s="169"/>
      <c r="DQ538" s="169"/>
      <c r="DR538" s="169"/>
      <c r="DS538" s="169"/>
      <c r="DT538" s="169"/>
      <c r="DU538" s="169"/>
      <c r="DV538" s="169"/>
      <c r="DW538" s="169"/>
      <c r="DX538" s="169"/>
      <c r="DY538" s="169"/>
      <c r="DZ538" s="169"/>
      <c r="EA538" s="169"/>
      <c r="EB538" s="169"/>
      <c r="EC538" s="169"/>
      <c r="ED538" s="169"/>
      <c r="EE538" s="169"/>
      <c r="EF538" s="169"/>
      <c r="EG538" s="169"/>
      <c r="EH538" s="169"/>
      <c r="EI538" s="169"/>
      <c r="EJ538" s="169"/>
      <c r="EK538" s="169"/>
      <c r="EL538" s="169"/>
      <c r="EM538" s="169"/>
      <c r="EN538" s="169"/>
      <c r="EO538" s="169"/>
      <c r="EP538" s="169"/>
      <c r="EQ538" s="169"/>
      <c r="ER538" s="169"/>
      <c r="ES538" s="169"/>
      <c r="ET538" s="169"/>
      <c r="EU538" s="169"/>
      <c r="EV538" s="169"/>
      <c r="EW538" s="169"/>
      <c r="EX538" s="169"/>
      <c r="EY538" s="169"/>
      <c r="EZ538" s="169"/>
      <c r="FA538" s="169"/>
      <c r="FB538" s="169"/>
      <c r="FC538" s="169"/>
      <c r="FD538" s="169"/>
      <c r="FE538" s="169"/>
      <c r="FF538" s="169"/>
      <c r="FG538" s="169"/>
      <c r="FH538" s="169"/>
      <c r="FI538" s="169"/>
      <c r="FJ538" s="169"/>
      <c r="FK538" s="169"/>
      <c r="FL538" s="169"/>
      <c r="FM538" s="169"/>
      <c r="FN538" s="169"/>
      <c r="FO538" s="169"/>
      <c r="FP538" s="169"/>
      <c r="FQ538" s="169"/>
      <c r="FR538" s="169"/>
      <c r="FS538" s="169"/>
      <c r="FT538" s="169"/>
      <c r="FU538" s="169"/>
      <c r="FV538" s="169"/>
      <c r="FW538" s="169"/>
      <c r="FX538" s="169"/>
      <c r="FY538" s="169"/>
      <c r="FZ538" s="169"/>
      <c r="GA538" s="169"/>
      <c r="GB538" s="169"/>
      <c r="GC538" s="169"/>
      <c r="GD538" s="169"/>
      <c r="GE538" s="169"/>
      <c r="GF538" s="169"/>
      <c r="GG538" s="169"/>
      <c r="GH538" s="169"/>
      <c r="GI538" s="169"/>
      <c r="GJ538" s="169"/>
      <c r="GK538" s="169"/>
      <c r="GL538" s="169"/>
      <c r="GM538" s="169"/>
      <c r="GN538" s="169"/>
      <c r="GO538" s="169"/>
      <c r="GP538" s="169"/>
      <c r="GQ538" s="169"/>
      <c r="GR538" s="169"/>
      <c r="GS538" s="169"/>
      <c r="GT538" s="169"/>
      <c r="GU538" s="169"/>
      <c r="GV538" s="169"/>
      <c r="GW538" s="169"/>
      <c r="GX538" s="169"/>
      <c r="GY538" s="169"/>
      <c r="GZ538" s="169"/>
      <c r="HA538" s="169"/>
      <c r="HB538" s="169"/>
      <c r="HC538" s="169"/>
      <c r="HD538" s="169"/>
      <c r="HE538" s="169"/>
      <c r="HF538" s="169"/>
      <c r="HG538" s="169"/>
      <c r="HH538" s="169"/>
      <c r="HI538" s="169"/>
      <c r="HJ538" s="169"/>
      <c r="HK538" s="169"/>
      <c r="HL538" s="169"/>
      <c r="HM538" s="169"/>
      <c r="HN538" s="169"/>
      <c r="HO538" s="169"/>
      <c r="HP538" s="169"/>
      <c r="HQ538" s="169"/>
      <c r="HR538" s="169"/>
      <c r="HS538" s="169"/>
      <c r="HT538" s="169"/>
      <c r="HU538" s="169"/>
      <c r="HV538" s="169"/>
      <c r="HW538" s="169"/>
      <c r="HX538" s="169"/>
      <c r="HY538" s="169"/>
      <c r="HZ538" s="169"/>
      <c r="IA538" s="169"/>
      <c r="IB538" s="169"/>
      <c r="IC538" s="169"/>
      <c r="ID538" s="169"/>
      <c r="IE538" s="169"/>
      <c r="IF538" s="169"/>
      <c r="IG538" s="169"/>
      <c r="IH538" s="169"/>
      <c r="II538" s="169"/>
      <c r="IJ538" s="169"/>
      <c r="IK538" s="169"/>
      <c r="IL538" s="169"/>
      <c r="IM538" s="169"/>
      <c r="IN538" s="169"/>
      <c r="IO538" s="169"/>
      <c r="IP538" s="169"/>
      <c r="IQ538" s="169"/>
      <c r="IR538" s="169"/>
      <c r="IS538" s="169"/>
      <c r="IT538" s="169"/>
      <c r="IU538" s="169"/>
      <c r="IV538" s="169"/>
      <c r="IW538" s="169"/>
      <c r="IX538" s="169"/>
      <c r="IY538" s="169"/>
      <c r="IZ538" s="169"/>
      <c r="JA538" s="169"/>
      <c r="JB538" s="169"/>
      <c r="JC538" s="169"/>
      <c r="JD538" s="169"/>
      <c r="JE538" s="169"/>
      <c r="JF538" s="169"/>
      <c r="JG538" s="169"/>
      <c r="JH538" s="169"/>
      <c r="JI538" s="169"/>
      <c r="JJ538" s="169"/>
      <c r="JK538" s="169"/>
      <c r="JL538" s="169"/>
      <c r="JM538" s="169"/>
      <c r="JN538" s="169"/>
      <c r="JO538" s="169"/>
      <c r="JP538" s="169"/>
      <c r="JQ538" s="169"/>
      <c r="JR538" s="169"/>
      <c r="JS538" s="169"/>
      <c r="JT538" s="169"/>
      <c r="JU538" s="169"/>
      <c r="JV538" s="169"/>
      <c r="JW538" s="169"/>
      <c r="JX538" s="169"/>
      <c r="JY538" s="169"/>
      <c r="JZ538" s="169"/>
      <c r="KA538" s="169"/>
      <c r="KB538" s="169"/>
      <c r="KC538" s="169"/>
      <c r="KD538" s="169"/>
      <c r="KE538" s="169"/>
      <c r="KF538" s="169"/>
      <c r="KG538" s="169"/>
      <c r="KH538" s="169"/>
      <c r="KI538" s="169"/>
      <c r="KJ538" s="169"/>
      <c r="KK538" s="169"/>
      <c r="KL538" s="169"/>
      <c r="KM538" s="169"/>
      <c r="KN538" s="169"/>
      <c r="KO538" s="169"/>
      <c r="KP538" s="169"/>
      <c r="KQ538" s="169"/>
      <c r="KR538" s="169"/>
      <c r="KS538" s="169"/>
      <c r="KT538" s="169"/>
      <c r="KU538" s="169"/>
      <c r="KV538" s="169"/>
      <c r="KW538" s="169"/>
      <c r="KX538" s="169"/>
      <c r="KY538" s="169"/>
      <c r="KZ538" s="169"/>
      <c r="LA538" s="169"/>
      <c r="LB538" s="169"/>
      <c r="LC538" s="169"/>
      <c r="LD538" s="169"/>
      <c r="LE538" s="169"/>
      <c r="LF538" s="169"/>
      <c r="LG538" s="169"/>
      <c r="LH538" s="169"/>
      <c r="LI538" s="169"/>
      <c r="LJ538" s="169"/>
      <c r="LK538" s="169"/>
      <c r="LL538" s="169"/>
      <c r="LM538" s="169"/>
      <c r="LN538" s="169"/>
      <c r="LO538" s="169"/>
      <c r="LP538" s="169"/>
      <c r="LQ538" s="169"/>
      <c r="LR538" s="169"/>
      <c r="LS538" s="169"/>
      <c r="LT538" s="169"/>
      <c r="LU538" s="169"/>
      <c r="LV538" s="169"/>
      <c r="LW538" s="169"/>
      <c r="LX538" s="169"/>
      <c r="LY538" s="169"/>
      <c r="LZ538" s="169"/>
      <c r="MA538" s="169"/>
      <c r="MB538" s="169"/>
      <c r="MC538" s="169"/>
      <c r="MD538" s="169"/>
      <c r="ME538" s="169"/>
      <c r="MF538" s="169"/>
      <c r="MG538" s="169"/>
      <c r="MH538" s="169"/>
      <c r="MI538" s="169"/>
      <c r="MJ538" s="169"/>
      <c r="MK538" s="169"/>
      <c r="ML538" s="169"/>
      <c r="MM538" s="169"/>
    </row>
    <row r="539" spans="1:351" s="181" customFormat="1" x14ac:dyDescent="0.25">
      <c r="A539" s="176"/>
      <c r="B539" s="177"/>
      <c r="C539" s="178"/>
      <c r="D539" s="168"/>
      <c r="E539" s="179"/>
      <c r="F539" s="180" t="s">
        <v>160</v>
      </c>
      <c r="G539" s="177" t="s">
        <v>110</v>
      </c>
      <c r="H539" s="182">
        <f>C526*0.5</f>
        <v>1.635</v>
      </c>
      <c r="I539" s="168">
        <v>24.68</v>
      </c>
      <c r="J539" s="179">
        <f t="shared" si="81"/>
        <v>40.351799999999997</v>
      </c>
    </row>
    <row r="540" spans="1:351" s="181" customFormat="1" x14ac:dyDescent="0.25">
      <c r="A540" s="176"/>
      <c r="B540" s="177"/>
      <c r="C540" s="178"/>
      <c r="D540" s="168"/>
      <c r="E540" s="179"/>
      <c r="F540" s="165" t="s">
        <v>161</v>
      </c>
      <c r="G540" s="177" t="s">
        <v>162</v>
      </c>
      <c r="H540" s="178">
        <f>C526*1</f>
        <v>3.27</v>
      </c>
      <c r="I540" s="168">
        <v>1.33</v>
      </c>
      <c r="J540" s="179">
        <f t="shared" si="81"/>
        <v>4.3491</v>
      </c>
    </row>
    <row r="541" spans="1:351" s="181" customFormat="1" x14ac:dyDescent="0.25">
      <c r="A541" s="176"/>
      <c r="B541" s="177"/>
      <c r="C541" s="178"/>
      <c r="D541" s="168"/>
      <c r="E541" s="179"/>
      <c r="F541" s="180" t="s">
        <v>163</v>
      </c>
      <c r="G541" s="177" t="s">
        <v>12</v>
      </c>
      <c r="H541" s="178">
        <f>C526*0.15</f>
        <v>0.49049999999999999</v>
      </c>
      <c r="I541" s="168">
        <v>14</v>
      </c>
      <c r="J541" s="179">
        <f t="shared" si="81"/>
        <v>6.867</v>
      </c>
    </row>
    <row r="542" spans="1:351" s="181" customFormat="1" x14ac:dyDescent="0.25">
      <c r="A542" s="176" t="s">
        <v>204</v>
      </c>
      <c r="B542" s="177" t="s">
        <v>159</v>
      </c>
      <c r="C542" s="178">
        <v>8.61</v>
      </c>
      <c r="D542" s="168">
        <v>25</v>
      </c>
      <c r="E542" s="179">
        <f>C542*D542</f>
        <v>215.25</v>
      </c>
      <c r="F542" s="19" t="s">
        <v>33</v>
      </c>
      <c r="G542" s="38" t="s">
        <v>10</v>
      </c>
      <c r="H542" s="20">
        <f>C542*0.1</f>
        <v>0.86099999999999999</v>
      </c>
      <c r="I542" s="20">
        <v>138.9</v>
      </c>
      <c r="J542" s="25">
        <f t="shared" ref="J542:J543" si="82">H542*I542</f>
        <v>119.5929</v>
      </c>
    </row>
    <row r="543" spans="1:351" s="170" customFormat="1" ht="17.25" customHeight="1" outlineLevel="1" x14ac:dyDescent="0.25">
      <c r="A543" s="161" t="s">
        <v>205</v>
      </c>
      <c r="B543" s="162" t="s">
        <v>12</v>
      </c>
      <c r="C543" s="163">
        <v>8.9</v>
      </c>
      <c r="D543" s="163">
        <v>120</v>
      </c>
      <c r="E543" s="164">
        <f>C543*D543</f>
        <v>1068</v>
      </c>
      <c r="F543" s="165" t="s">
        <v>146</v>
      </c>
      <c r="G543" s="166" t="s">
        <v>15</v>
      </c>
      <c r="H543" s="167">
        <f>C543*1.2</f>
        <v>10.68</v>
      </c>
      <c r="I543" s="168">
        <v>30.4</v>
      </c>
      <c r="J543" s="164">
        <f t="shared" si="82"/>
        <v>324.67199999999997</v>
      </c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  <c r="CZ543" s="169"/>
      <c r="DA543" s="169"/>
      <c r="DB543" s="169"/>
      <c r="DC543" s="169"/>
      <c r="DD543" s="169"/>
      <c r="DE543" s="169"/>
      <c r="DF543" s="169"/>
      <c r="DG543" s="169"/>
      <c r="DH543" s="169"/>
      <c r="DI543" s="169"/>
      <c r="DJ543" s="169"/>
      <c r="DK543" s="169"/>
      <c r="DL543" s="169"/>
      <c r="DM543" s="169"/>
      <c r="DN543" s="169"/>
      <c r="DO543" s="169"/>
      <c r="DP543" s="169"/>
      <c r="DQ543" s="169"/>
      <c r="DR543" s="169"/>
      <c r="DS543" s="169"/>
      <c r="DT543" s="169"/>
      <c r="DU543" s="169"/>
      <c r="DV543" s="169"/>
      <c r="DW543" s="169"/>
      <c r="DX543" s="169"/>
      <c r="DY543" s="169"/>
      <c r="DZ543" s="169"/>
      <c r="EA543" s="169"/>
      <c r="EB543" s="169"/>
      <c r="EC543" s="169"/>
      <c r="ED543" s="169"/>
      <c r="EE543" s="169"/>
      <c r="EF543" s="169"/>
      <c r="EG543" s="169"/>
      <c r="EH543" s="169"/>
      <c r="EI543" s="169"/>
      <c r="EJ543" s="169"/>
      <c r="EK543" s="169"/>
      <c r="EL543" s="169"/>
      <c r="EM543" s="169"/>
      <c r="EN543" s="169"/>
      <c r="EO543" s="169"/>
      <c r="EP543" s="169"/>
      <c r="EQ543" s="169"/>
      <c r="ER543" s="169"/>
      <c r="ES543" s="169"/>
      <c r="ET543" s="169"/>
      <c r="EU543" s="169"/>
      <c r="EV543" s="169"/>
      <c r="EW543" s="169"/>
      <c r="EX543" s="169"/>
      <c r="EY543" s="169"/>
      <c r="EZ543" s="169"/>
      <c r="FA543" s="169"/>
      <c r="FB543" s="169"/>
      <c r="FC543" s="169"/>
      <c r="FD543" s="169"/>
      <c r="FE543" s="169"/>
      <c r="FF543" s="169"/>
      <c r="FG543" s="169"/>
      <c r="FH543" s="169"/>
      <c r="FI543" s="169"/>
      <c r="FJ543" s="169"/>
      <c r="FK543" s="169"/>
      <c r="FL543" s="169"/>
      <c r="FM543" s="169"/>
      <c r="FN543" s="169"/>
      <c r="FO543" s="169"/>
      <c r="FP543" s="169"/>
      <c r="FQ543" s="169"/>
      <c r="FR543" s="169"/>
      <c r="FS543" s="169"/>
      <c r="FT543" s="169"/>
      <c r="FU543" s="169"/>
      <c r="FV543" s="169"/>
      <c r="FW543" s="169"/>
      <c r="FX543" s="169"/>
      <c r="FY543" s="169"/>
      <c r="FZ543" s="169"/>
      <c r="GA543" s="169"/>
      <c r="GB543" s="169"/>
      <c r="GC543" s="169"/>
      <c r="GD543" s="169"/>
      <c r="GE543" s="169"/>
      <c r="GF543" s="169"/>
      <c r="GG543" s="169"/>
      <c r="GH543" s="169"/>
      <c r="GI543" s="169"/>
      <c r="GJ543" s="169"/>
      <c r="GK543" s="169"/>
      <c r="GL543" s="169"/>
      <c r="GM543" s="169"/>
      <c r="GN543" s="169"/>
      <c r="GO543" s="169"/>
      <c r="GP543" s="169"/>
      <c r="GQ543" s="169"/>
      <c r="GR543" s="169"/>
      <c r="GS543" s="169"/>
      <c r="GT543" s="169"/>
      <c r="GU543" s="169"/>
      <c r="GV543" s="169"/>
      <c r="GW543" s="169"/>
      <c r="GX543" s="169"/>
      <c r="GY543" s="169"/>
      <c r="GZ543" s="169"/>
      <c r="HA543" s="169"/>
      <c r="HB543" s="169"/>
      <c r="HC543" s="169"/>
      <c r="HD543" s="169"/>
      <c r="HE543" s="169"/>
      <c r="HF543" s="169"/>
      <c r="HG543" s="169"/>
      <c r="HH543" s="169"/>
      <c r="HI543" s="169"/>
      <c r="HJ543" s="169"/>
      <c r="HK543" s="169"/>
      <c r="HL543" s="169"/>
      <c r="HM543" s="169"/>
      <c r="HN543" s="169"/>
      <c r="HO543" s="169"/>
      <c r="HP543" s="169"/>
      <c r="HQ543" s="169"/>
      <c r="HR543" s="169"/>
      <c r="HS543" s="169"/>
      <c r="HT543" s="169"/>
      <c r="HU543" s="169"/>
      <c r="HV543" s="169"/>
      <c r="HW543" s="169"/>
      <c r="HX543" s="169"/>
      <c r="HY543" s="169"/>
      <c r="HZ543" s="169"/>
      <c r="IA543" s="169"/>
      <c r="IB543" s="169"/>
      <c r="IC543" s="169"/>
      <c r="ID543" s="169"/>
      <c r="IE543" s="169"/>
      <c r="IF543" s="169"/>
      <c r="IG543" s="169"/>
      <c r="IH543" s="169"/>
      <c r="II543" s="169"/>
      <c r="IJ543" s="169"/>
      <c r="IK543" s="169"/>
      <c r="IL543" s="169"/>
      <c r="IM543" s="169"/>
      <c r="IN543" s="169"/>
      <c r="IO543" s="169"/>
      <c r="IP543" s="169"/>
      <c r="IQ543" s="169"/>
      <c r="IR543" s="169"/>
      <c r="IS543" s="169"/>
      <c r="IT543" s="169"/>
      <c r="IU543" s="169"/>
      <c r="IV543" s="169"/>
      <c r="IW543" s="169"/>
      <c r="IX543" s="169"/>
      <c r="IY543" s="169"/>
      <c r="IZ543" s="169"/>
      <c r="JA543" s="169"/>
      <c r="JB543" s="169"/>
      <c r="JC543" s="169"/>
      <c r="JD543" s="169"/>
      <c r="JE543" s="169"/>
      <c r="JF543" s="169"/>
      <c r="JG543" s="169"/>
      <c r="JH543" s="169"/>
      <c r="JI543" s="169"/>
      <c r="JJ543" s="169"/>
      <c r="JK543" s="169"/>
      <c r="JL543" s="169"/>
      <c r="JM543" s="169"/>
      <c r="JN543" s="169"/>
      <c r="JO543" s="169"/>
      <c r="JP543" s="169"/>
      <c r="JQ543" s="169"/>
      <c r="JR543" s="169"/>
      <c r="JS543" s="169"/>
      <c r="JT543" s="169"/>
      <c r="JU543" s="169"/>
      <c r="JV543" s="169"/>
      <c r="JW543" s="169"/>
      <c r="JX543" s="169"/>
      <c r="JY543" s="169"/>
      <c r="JZ543" s="169"/>
      <c r="KA543" s="169"/>
      <c r="KB543" s="169"/>
      <c r="KC543" s="169"/>
      <c r="KD543" s="169"/>
      <c r="KE543" s="169"/>
      <c r="KF543" s="169"/>
      <c r="KG543" s="169"/>
      <c r="KH543" s="169"/>
      <c r="KI543" s="169"/>
      <c r="KJ543" s="169"/>
      <c r="KK543" s="169"/>
      <c r="KL543" s="169"/>
      <c r="KM543" s="169"/>
      <c r="KN543" s="169"/>
      <c r="KO543" s="169"/>
      <c r="KP543" s="169"/>
      <c r="KQ543" s="169"/>
      <c r="KR543" s="169"/>
      <c r="KS543" s="169"/>
      <c r="KT543" s="169"/>
      <c r="KU543" s="169"/>
      <c r="KV543" s="169"/>
      <c r="KW543" s="169"/>
      <c r="KX543" s="169"/>
      <c r="KY543" s="169"/>
      <c r="KZ543" s="169"/>
      <c r="LA543" s="169"/>
      <c r="LB543" s="169"/>
      <c r="LC543" s="169"/>
      <c r="LD543" s="169"/>
      <c r="LE543" s="169"/>
      <c r="LF543" s="169"/>
      <c r="LG543" s="169"/>
      <c r="LH543" s="169"/>
      <c r="LI543" s="169"/>
      <c r="LJ543" s="169"/>
      <c r="LK543" s="169"/>
      <c r="LL543" s="169"/>
      <c r="LM543" s="169"/>
      <c r="LN543" s="169"/>
      <c r="LO543" s="169"/>
      <c r="LP543" s="169"/>
      <c r="LQ543" s="169"/>
      <c r="LR543" s="169"/>
      <c r="LS543" s="169"/>
      <c r="LT543" s="169"/>
      <c r="LU543" s="169"/>
      <c r="LV543" s="169"/>
      <c r="LW543" s="169"/>
      <c r="LX543" s="169"/>
      <c r="LY543" s="169"/>
      <c r="LZ543" s="169"/>
      <c r="MA543" s="169"/>
      <c r="MB543" s="169"/>
      <c r="MC543" s="169"/>
      <c r="MD543" s="169"/>
      <c r="ME543" s="169"/>
      <c r="MF543" s="169"/>
      <c r="MG543" s="169"/>
      <c r="MH543" s="169"/>
      <c r="MI543" s="169"/>
      <c r="MJ543" s="169"/>
      <c r="MK543" s="169"/>
      <c r="ML543" s="169"/>
      <c r="MM543" s="169"/>
    </row>
    <row r="544" spans="1:351" s="170" customFormat="1" ht="16.5" customHeight="1" outlineLevel="1" x14ac:dyDescent="0.25">
      <c r="A544" s="171"/>
      <c r="B544" s="172"/>
      <c r="C544" s="172"/>
      <c r="D544" s="172"/>
      <c r="E544" s="173"/>
      <c r="F544" s="174" t="s">
        <v>147</v>
      </c>
      <c r="G544" s="175" t="s">
        <v>12</v>
      </c>
      <c r="H544" s="167">
        <f>C543*1</f>
        <v>8.9</v>
      </c>
      <c r="I544" s="168">
        <v>11.64</v>
      </c>
      <c r="J544" s="164">
        <f>H544*I544</f>
        <v>103.596</v>
      </c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  <c r="CZ544" s="169"/>
      <c r="DA544" s="169"/>
      <c r="DB544" s="169"/>
      <c r="DC544" s="169"/>
      <c r="DD544" s="169"/>
      <c r="DE544" s="169"/>
      <c r="DF544" s="169"/>
      <c r="DG544" s="169"/>
      <c r="DH544" s="169"/>
      <c r="DI544" s="169"/>
      <c r="DJ544" s="169"/>
      <c r="DK544" s="169"/>
      <c r="DL544" s="169"/>
      <c r="DM544" s="169"/>
      <c r="DN544" s="169"/>
      <c r="DO544" s="169"/>
      <c r="DP544" s="169"/>
      <c r="DQ544" s="169"/>
      <c r="DR544" s="169"/>
      <c r="DS544" s="169"/>
      <c r="DT544" s="169"/>
      <c r="DU544" s="169"/>
      <c r="DV544" s="169"/>
      <c r="DW544" s="169"/>
      <c r="DX544" s="169"/>
      <c r="DY544" s="169"/>
      <c r="DZ544" s="169"/>
      <c r="EA544" s="169"/>
      <c r="EB544" s="169"/>
      <c r="EC544" s="169"/>
      <c r="ED544" s="169"/>
      <c r="EE544" s="169"/>
      <c r="EF544" s="169"/>
      <c r="EG544" s="169"/>
      <c r="EH544" s="169"/>
      <c r="EI544" s="169"/>
      <c r="EJ544" s="169"/>
      <c r="EK544" s="169"/>
      <c r="EL544" s="169"/>
      <c r="EM544" s="169"/>
      <c r="EN544" s="169"/>
      <c r="EO544" s="169"/>
      <c r="EP544" s="169"/>
      <c r="EQ544" s="169"/>
      <c r="ER544" s="169"/>
      <c r="ES544" s="169"/>
      <c r="ET544" s="169"/>
      <c r="EU544" s="169"/>
      <c r="EV544" s="169"/>
      <c r="EW544" s="169"/>
      <c r="EX544" s="169"/>
      <c r="EY544" s="169"/>
      <c r="EZ544" s="169"/>
      <c r="FA544" s="169"/>
      <c r="FB544" s="169"/>
      <c r="FC544" s="169"/>
      <c r="FD544" s="169"/>
      <c r="FE544" s="169"/>
      <c r="FF544" s="169"/>
      <c r="FG544" s="169"/>
      <c r="FH544" s="169"/>
      <c r="FI544" s="169"/>
      <c r="FJ544" s="169"/>
      <c r="FK544" s="169"/>
      <c r="FL544" s="169"/>
      <c r="FM544" s="169"/>
      <c r="FN544" s="169"/>
      <c r="FO544" s="169"/>
      <c r="FP544" s="169"/>
      <c r="FQ544" s="169"/>
      <c r="FR544" s="169"/>
      <c r="FS544" s="169"/>
      <c r="FT544" s="169"/>
      <c r="FU544" s="169"/>
      <c r="FV544" s="169"/>
      <c r="FW544" s="169"/>
      <c r="FX544" s="169"/>
      <c r="FY544" s="169"/>
      <c r="FZ544" s="169"/>
      <c r="GA544" s="169"/>
      <c r="GB544" s="169"/>
      <c r="GC544" s="169"/>
      <c r="GD544" s="169"/>
      <c r="GE544" s="169"/>
      <c r="GF544" s="169"/>
      <c r="GG544" s="169"/>
      <c r="GH544" s="169"/>
      <c r="GI544" s="169"/>
      <c r="GJ544" s="169"/>
      <c r="GK544" s="169"/>
      <c r="GL544" s="169"/>
      <c r="GM544" s="169"/>
      <c r="GN544" s="169"/>
      <c r="GO544" s="169"/>
      <c r="GP544" s="169"/>
      <c r="GQ544" s="169"/>
      <c r="GR544" s="169"/>
      <c r="GS544" s="169"/>
      <c r="GT544" s="169"/>
      <c r="GU544" s="169"/>
      <c r="GV544" s="169"/>
      <c r="GW544" s="169"/>
      <c r="GX544" s="169"/>
      <c r="GY544" s="169"/>
      <c r="GZ544" s="169"/>
      <c r="HA544" s="169"/>
      <c r="HB544" s="169"/>
      <c r="HC544" s="169"/>
      <c r="HD544" s="169"/>
      <c r="HE544" s="169"/>
      <c r="HF544" s="169"/>
      <c r="HG544" s="169"/>
      <c r="HH544" s="169"/>
      <c r="HI544" s="169"/>
      <c r="HJ544" s="169"/>
      <c r="HK544" s="169"/>
      <c r="HL544" s="169"/>
      <c r="HM544" s="169"/>
      <c r="HN544" s="169"/>
      <c r="HO544" s="169"/>
      <c r="HP544" s="169"/>
      <c r="HQ544" s="169"/>
      <c r="HR544" s="169"/>
      <c r="HS544" s="169"/>
      <c r="HT544" s="169"/>
      <c r="HU544" s="169"/>
      <c r="HV544" s="169"/>
      <c r="HW544" s="169"/>
      <c r="HX544" s="169"/>
      <c r="HY544" s="169"/>
      <c r="HZ544" s="169"/>
      <c r="IA544" s="169"/>
      <c r="IB544" s="169"/>
      <c r="IC544" s="169"/>
      <c r="ID544" s="169"/>
      <c r="IE544" s="169"/>
      <c r="IF544" s="169"/>
      <c r="IG544" s="169"/>
      <c r="IH544" s="169"/>
      <c r="II544" s="169"/>
      <c r="IJ544" s="169"/>
      <c r="IK544" s="169"/>
      <c r="IL544" s="169"/>
      <c r="IM544" s="169"/>
      <c r="IN544" s="169"/>
      <c r="IO544" s="169"/>
      <c r="IP544" s="169"/>
      <c r="IQ544" s="169"/>
      <c r="IR544" s="169"/>
      <c r="IS544" s="169"/>
      <c r="IT544" s="169"/>
      <c r="IU544" s="169"/>
      <c r="IV544" s="169"/>
      <c r="IW544" s="169"/>
      <c r="IX544" s="169"/>
      <c r="IY544" s="169"/>
      <c r="IZ544" s="169"/>
      <c r="JA544" s="169"/>
      <c r="JB544" s="169"/>
      <c r="JC544" s="169"/>
      <c r="JD544" s="169"/>
      <c r="JE544" s="169"/>
      <c r="JF544" s="169"/>
      <c r="JG544" s="169"/>
      <c r="JH544" s="169"/>
      <c r="JI544" s="169"/>
      <c r="JJ544" s="169"/>
      <c r="JK544" s="169"/>
      <c r="JL544" s="169"/>
      <c r="JM544" s="169"/>
      <c r="JN544" s="169"/>
      <c r="JO544" s="169"/>
      <c r="JP544" s="169"/>
      <c r="JQ544" s="169"/>
      <c r="JR544" s="169"/>
      <c r="JS544" s="169"/>
      <c r="JT544" s="169"/>
      <c r="JU544" s="169"/>
      <c r="JV544" s="169"/>
      <c r="JW544" s="169"/>
      <c r="JX544" s="169"/>
      <c r="JY544" s="169"/>
      <c r="JZ544" s="169"/>
      <c r="KA544" s="169"/>
      <c r="KB544" s="169"/>
      <c r="KC544" s="169"/>
      <c r="KD544" s="169"/>
      <c r="KE544" s="169"/>
      <c r="KF544" s="169"/>
      <c r="KG544" s="169"/>
      <c r="KH544" s="169"/>
      <c r="KI544" s="169"/>
      <c r="KJ544" s="169"/>
      <c r="KK544" s="169"/>
      <c r="KL544" s="169"/>
      <c r="KM544" s="169"/>
      <c r="KN544" s="169"/>
      <c r="KO544" s="169"/>
      <c r="KP544" s="169"/>
      <c r="KQ544" s="169"/>
      <c r="KR544" s="169"/>
      <c r="KS544" s="169"/>
      <c r="KT544" s="169"/>
      <c r="KU544" s="169"/>
      <c r="KV544" s="169"/>
      <c r="KW544" s="169"/>
      <c r="KX544" s="169"/>
      <c r="KY544" s="169"/>
      <c r="KZ544" s="169"/>
      <c r="LA544" s="169"/>
      <c r="LB544" s="169"/>
      <c r="LC544" s="169"/>
      <c r="LD544" s="169"/>
      <c r="LE544" s="169"/>
      <c r="LF544" s="169"/>
      <c r="LG544" s="169"/>
      <c r="LH544" s="169"/>
      <c r="LI544" s="169"/>
      <c r="LJ544" s="169"/>
      <c r="LK544" s="169"/>
      <c r="LL544" s="169"/>
      <c r="LM544" s="169"/>
      <c r="LN544" s="169"/>
      <c r="LO544" s="169"/>
      <c r="LP544" s="169"/>
      <c r="LQ544" s="169"/>
      <c r="LR544" s="169"/>
      <c r="LS544" s="169"/>
      <c r="LT544" s="169"/>
      <c r="LU544" s="169"/>
      <c r="LV544" s="169"/>
      <c r="LW544" s="169"/>
      <c r="LX544" s="169"/>
      <c r="LY544" s="169"/>
      <c r="LZ544" s="169"/>
      <c r="MA544" s="169"/>
      <c r="MB544" s="169"/>
      <c r="MC544" s="169"/>
      <c r="MD544" s="169"/>
      <c r="ME544" s="169"/>
      <c r="MF544" s="169"/>
      <c r="MG544" s="169"/>
      <c r="MH544" s="169"/>
      <c r="MI544" s="169"/>
      <c r="MJ544" s="169"/>
      <c r="MK544" s="169"/>
      <c r="ML544" s="169"/>
      <c r="MM544" s="169"/>
    </row>
    <row r="545" spans="1:351" s="191" customFormat="1" ht="14.25" customHeight="1" x14ac:dyDescent="0.2">
      <c r="A545" s="171"/>
      <c r="B545" s="145"/>
      <c r="C545" s="146"/>
      <c r="D545" s="145"/>
      <c r="E545" s="145"/>
      <c r="F545" s="142" t="s">
        <v>206</v>
      </c>
      <c r="G545" s="143" t="s">
        <v>15</v>
      </c>
      <c r="H545" s="144">
        <f>C543*1.1</f>
        <v>9.7900000000000009</v>
      </c>
      <c r="I545" s="144">
        <v>30</v>
      </c>
      <c r="J545" s="144">
        <f>I545*H545</f>
        <v>293.70000000000005</v>
      </c>
    </row>
    <row r="546" spans="1:351" s="191" customFormat="1" ht="14.25" customHeight="1" x14ac:dyDescent="0.2">
      <c r="A546" s="171"/>
      <c r="B546" s="145"/>
      <c r="C546" s="146"/>
      <c r="D546" s="145"/>
      <c r="E546" s="145"/>
      <c r="F546" s="142" t="s">
        <v>207</v>
      </c>
      <c r="G546" s="143" t="s">
        <v>12</v>
      </c>
      <c r="H546" s="144">
        <f>C543*1.2</f>
        <v>10.68</v>
      </c>
      <c r="I546" s="144">
        <v>5.08</v>
      </c>
      <c r="J546" s="144">
        <f>I546*H546</f>
        <v>54.254399999999997</v>
      </c>
    </row>
    <row r="547" spans="1:351" s="191" customFormat="1" ht="14.25" customHeight="1" x14ac:dyDescent="0.2">
      <c r="A547" s="171"/>
      <c r="B547" s="145"/>
      <c r="C547" s="146"/>
      <c r="D547" s="145"/>
      <c r="E547" s="145"/>
      <c r="F547" s="142" t="s">
        <v>208</v>
      </c>
      <c r="G547" s="143" t="s">
        <v>15</v>
      </c>
      <c r="H547" s="144">
        <f>C543*1.1</f>
        <v>9.7900000000000009</v>
      </c>
      <c r="I547" s="144">
        <v>4.45</v>
      </c>
      <c r="J547" s="144">
        <f>I547*H547</f>
        <v>43.565500000000007</v>
      </c>
    </row>
    <row r="548" spans="1:351" s="170" customFormat="1" ht="15" customHeight="1" outlineLevel="1" x14ac:dyDescent="0.25">
      <c r="A548" s="161"/>
      <c r="B548" s="162"/>
      <c r="C548" s="163"/>
      <c r="D548" s="163"/>
      <c r="E548" s="164"/>
      <c r="F548" s="174" t="s">
        <v>148</v>
      </c>
      <c r="G548" s="175" t="s">
        <v>12</v>
      </c>
      <c r="H548" s="167">
        <f>C543*3.2</f>
        <v>28.480000000000004</v>
      </c>
      <c r="I548" s="168">
        <v>18.04</v>
      </c>
      <c r="J548" s="164">
        <f>H548*I548</f>
        <v>513.77920000000006</v>
      </c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  <c r="CZ548" s="169"/>
      <c r="DA548" s="169"/>
      <c r="DB548" s="169"/>
      <c r="DC548" s="169"/>
      <c r="DD548" s="169"/>
      <c r="DE548" s="169"/>
      <c r="DF548" s="169"/>
      <c r="DG548" s="169"/>
      <c r="DH548" s="169"/>
      <c r="DI548" s="169"/>
      <c r="DJ548" s="169"/>
      <c r="DK548" s="169"/>
      <c r="DL548" s="169"/>
      <c r="DM548" s="169"/>
      <c r="DN548" s="169"/>
      <c r="DO548" s="169"/>
      <c r="DP548" s="169"/>
      <c r="DQ548" s="169"/>
      <c r="DR548" s="169"/>
      <c r="DS548" s="169"/>
      <c r="DT548" s="169"/>
      <c r="DU548" s="169"/>
      <c r="DV548" s="169"/>
      <c r="DW548" s="169"/>
      <c r="DX548" s="169"/>
      <c r="DY548" s="169"/>
      <c r="DZ548" s="169"/>
      <c r="EA548" s="169"/>
      <c r="EB548" s="169"/>
      <c r="EC548" s="169"/>
      <c r="ED548" s="169"/>
      <c r="EE548" s="169"/>
      <c r="EF548" s="169"/>
      <c r="EG548" s="169"/>
      <c r="EH548" s="169"/>
      <c r="EI548" s="169"/>
      <c r="EJ548" s="169"/>
      <c r="EK548" s="169"/>
      <c r="EL548" s="169"/>
      <c r="EM548" s="169"/>
      <c r="EN548" s="169"/>
      <c r="EO548" s="169"/>
      <c r="EP548" s="169"/>
      <c r="EQ548" s="169"/>
      <c r="ER548" s="169"/>
      <c r="ES548" s="169"/>
      <c r="ET548" s="169"/>
      <c r="EU548" s="169"/>
      <c r="EV548" s="169"/>
      <c r="EW548" s="169"/>
      <c r="EX548" s="169"/>
      <c r="EY548" s="169"/>
      <c r="EZ548" s="169"/>
      <c r="FA548" s="169"/>
      <c r="FB548" s="169"/>
      <c r="FC548" s="169"/>
      <c r="FD548" s="169"/>
      <c r="FE548" s="169"/>
      <c r="FF548" s="169"/>
      <c r="FG548" s="169"/>
      <c r="FH548" s="169"/>
      <c r="FI548" s="169"/>
      <c r="FJ548" s="169"/>
      <c r="FK548" s="169"/>
      <c r="FL548" s="169"/>
      <c r="FM548" s="169"/>
      <c r="FN548" s="169"/>
      <c r="FO548" s="169"/>
      <c r="FP548" s="169"/>
      <c r="FQ548" s="169"/>
      <c r="FR548" s="169"/>
      <c r="FS548" s="169"/>
      <c r="FT548" s="169"/>
      <c r="FU548" s="169"/>
      <c r="FV548" s="169"/>
      <c r="FW548" s="169"/>
      <c r="FX548" s="169"/>
      <c r="FY548" s="169"/>
      <c r="FZ548" s="169"/>
      <c r="GA548" s="169"/>
      <c r="GB548" s="169"/>
      <c r="GC548" s="169"/>
      <c r="GD548" s="169"/>
      <c r="GE548" s="169"/>
      <c r="GF548" s="169"/>
      <c r="GG548" s="169"/>
      <c r="GH548" s="169"/>
      <c r="GI548" s="169"/>
      <c r="GJ548" s="169"/>
      <c r="GK548" s="169"/>
      <c r="GL548" s="169"/>
      <c r="GM548" s="169"/>
      <c r="GN548" s="169"/>
      <c r="GO548" s="169"/>
      <c r="GP548" s="169"/>
      <c r="GQ548" s="169"/>
      <c r="GR548" s="169"/>
      <c r="GS548" s="169"/>
      <c r="GT548" s="169"/>
      <c r="GU548" s="169"/>
      <c r="GV548" s="169"/>
      <c r="GW548" s="169"/>
      <c r="GX548" s="169"/>
      <c r="GY548" s="169"/>
      <c r="GZ548" s="169"/>
      <c r="HA548" s="169"/>
      <c r="HB548" s="169"/>
      <c r="HC548" s="169"/>
      <c r="HD548" s="169"/>
      <c r="HE548" s="169"/>
      <c r="HF548" s="169"/>
      <c r="HG548" s="169"/>
      <c r="HH548" s="169"/>
      <c r="HI548" s="169"/>
      <c r="HJ548" s="169"/>
      <c r="HK548" s="169"/>
      <c r="HL548" s="169"/>
      <c r="HM548" s="169"/>
      <c r="HN548" s="169"/>
      <c r="HO548" s="169"/>
      <c r="HP548" s="169"/>
      <c r="HQ548" s="169"/>
      <c r="HR548" s="169"/>
      <c r="HS548" s="169"/>
      <c r="HT548" s="169"/>
      <c r="HU548" s="169"/>
      <c r="HV548" s="169"/>
      <c r="HW548" s="169"/>
      <c r="HX548" s="169"/>
      <c r="HY548" s="169"/>
      <c r="HZ548" s="169"/>
      <c r="IA548" s="169"/>
      <c r="IB548" s="169"/>
      <c r="IC548" s="169"/>
      <c r="ID548" s="169"/>
      <c r="IE548" s="169"/>
      <c r="IF548" s="169"/>
      <c r="IG548" s="169"/>
      <c r="IH548" s="169"/>
      <c r="II548" s="169"/>
      <c r="IJ548" s="169"/>
      <c r="IK548" s="169"/>
      <c r="IL548" s="169"/>
      <c r="IM548" s="169"/>
      <c r="IN548" s="169"/>
      <c r="IO548" s="169"/>
      <c r="IP548" s="169"/>
      <c r="IQ548" s="169"/>
      <c r="IR548" s="169"/>
      <c r="IS548" s="169"/>
      <c r="IT548" s="169"/>
      <c r="IU548" s="169"/>
      <c r="IV548" s="169"/>
      <c r="IW548" s="169"/>
      <c r="IX548" s="169"/>
      <c r="IY548" s="169"/>
      <c r="IZ548" s="169"/>
      <c r="JA548" s="169"/>
      <c r="JB548" s="169"/>
      <c r="JC548" s="169"/>
      <c r="JD548" s="169"/>
      <c r="JE548" s="169"/>
      <c r="JF548" s="169"/>
      <c r="JG548" s="169"/>
      <c r="JH548" s="169"/>
      <c r="JI548" s="169"/>
      <c r="JJ548" s="169"/>
      <c r="JK548" s="169"/>
      <c r="JL548" s="169"/>
      <c r="JM548" s="169"/>
      <c r="JN548" s="169"/>
      <c r="JO548" s="169"/>
      <c r="JP548" s="169"/>
      <c r="JQ548" s="169"/>
      <c r="JR548" s="169"/>
      <c r="JS548" s="169"/>
      <c r="JT548" s="169"/>
      <c r="JU548" s="169"/>
      <c r="JV548" s="169"/>
      <c r="JW548" s="169"/>
      <c r="JX548" s="169"/>
      <c r="JY548" s="169"/>
      <c r="JZ548" s="169"/>
      <c r="KA548" s="169"/>
      <c r="KB548" s="169"/>
      <c r="KC548" s="169"/>
      <c r="KD548" s="169"/>
      <c r="KE548" s="169"/>
      <c r="KF548" s="169"/>
      <c r="KG548" s="169"/>
      <c r="KH548" s="169"/>
      <c r="KI548" s="169"/>
      <c r="KJ548" s="169"/>
      <c r="KK548" s="169"/>
      <c r="KL548" s="169"/>
      <c r="KM548" s="169"/>
      <c r="KN548" s="169"/>
      <c r="KO548" s="169"/>
      <c r="KP548" s="169"/>
      <c r="KQ548" s="169"/>
      <c r="KR548" s="169"/>
      <c r="KS548" s="169"/>
      <c r="KT548" s="169"/>
      <c r="KU548" s="169"/>
      <c r="KV548" s="169"/>
      <c r="KW548" s="169"/>
      <c r="KX548" s="169"/>
      <c r="KY548" s="169"/>
      <c r="KZ548" s="169"/>
      <c r="LA548" s="169"/>
      <c r="LB548" s="169"/>
      <c r="LC548" s="169"/>
      <c r="LD548" s="169"/>
      <c r="LE548" s="169"/>
      <c r="LF548" s="169"/>
      <c r="LG548" s="169"/>
      <c r="LH548" s="169"/>
      <c r="LI548" s="169"/>
      <c r="LJ548" s="169"/>
      <c r="LK548" s="169"/>
      <c r="LL548" s="169"/>
      <c r="LM548" s="169"/>
      <c r="LN548" s="169"/>
      <c r="LO548" s="169"/>
      <c r="LP548" s="169"/>
      <c r="LQ548" s="169"/>
      <c r="LR548" s="169"/>
      <c r="LS548" s="169"/>
      <c r="LT548" s="169"/>
      <c r="LU548" s="169"/>
      <c r="LV548" s="169"/>
      <c r="LW548" s="169"/>
      <c r="LX548" s="169"/>
      <c r="LY548" s="169"/>
      <c r="LZ548" s="169"/>
      <c r="MA548" s="169"/>
      <c r="MB548" s="169"/>
      <c r="MC548" s="169"/>
      <c r="MD548" s="169"/>
      <c r="ME548" s="169"/>
      <c r="MF548" s="169"/>
      <c r="MG548" s="169"/>
      <c r="MH548" s="169"/>
      <c r="MI548" s="169"/>
      <c r="MJ548" s="169"/>
      <c r="MK548" s="169"/>
      <c r="ML548" s="169"/>
      <c r="MM548" s="169"/>
    </row>
    <row r="549" spans="1:351" s="170" customFormat="1" ht="15" customHeight="1" outlineLevel="1" x14ac:dyDescent="0.25">
      <c r="A549" s="161"/>
      <c r="B549" s="162"/>
      <c r="C549" s="163"/>
      <c r="D549" s="163"/>
      <c r="E549" s="164"/>
      <c r="F549" s="174" t="s">
        <v>149</v>
      </c>
      <c r="G549" s="175" t="s">
        <v>39</v>
      </c>
      <c r="H549" s="167">
        <f>C543*0.8</f>
        <v>7.120000000000001</v>
      </c>
      <c r="I549" s="168">
        <v>3.3</v>
      </c>
      <c r="J549" s="164">
        <f t="shared" ref="J549:J562" si="83">H549*I549</f>
        <v>23.496000000000002</v>
      </c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  <c r="CZ549" s="169"/>
      <c r="DA549" s="169"/>
      <c r="DB549" s="169"/>
      <c r="DC549" s="169"/>
      <c r="DD549" s="169"/>
      <c r="DE549" s="169"/>
      <c r="DF549" s="169"/>
      <c r="DG549" s="169"/>
      <c r="DH549" s="169"/>
      <c r="DI549" s="169"/>
      <c r="DJ549" s="169"/>
      <c r="DK549" s="169"/>
      <c r="DL549" s="169"/>
      <c r="DM549" s="169"/>
      <c r="DN549" s="169"/>
      <c r="DO549" s="169"/>
      <c r="DP549" s="169"/>
      <c r="DQ549" s="169"/>
      <c r="DR549" s="169"/>
      <c r="DS549" s="169"/>
      <c r="DT549" s="169"/>
      <c r="DU549" s="169"/>
      <c r="DV549" s="169"/>
      <c r="DW549" s="169"/>
      <c r="DX549" s="169"/>
      <c r="DY549" s="169"/>
      <c r="DZ549" s="169"/>
      <c r="EA549" s="169"/>
      <c r="EB549" s="169"/>
      <c r="EC549" s="169"/>
      <c r="ED549" s="169"/>
      <c r="EE549" s="169"/>
      <c r="EF549" s="169"/>
      <c r="EG549" s="169"/>
      <c r="EH549" s="169"/>
      <c r="EI549" s="169"/>
      <c r="EJ549" s="169"/>
      <c r="EK549" s="169"/>
      <c r="EL549" s="169"/>
      <c r="EM549" s="169"/>
      <c r="EN549" s="169"/>
      <c r="EO549" s="169"/>
      <c r="EP549" s="169"/>
      <c r="EQ549" s="169"/>
      <c r="ER549" s="169"/>
      <c r="ES549" s="169"/>
      <c r="ET549" s="169"/>
      <c r="EU549" s="169"/>
      <c r="EV549" s="169"/>
      <c r="EW549" s="169"/>
      <c r="EX549" s="169"/>
      <c r="EY549" s="169"/>
      <c r="EZ549" s="169"/>
      <c r="FA549" s="169"/>
      <c r="FB549" s="169"/>
      <c r="FC549" s="169"/>
      <c r="FD549" s="169"/>
      <c r="FE549" s="169"/>
      <c r="FF549" s="169"/>
      <c r="FG549" s="169"/>
      <c r="FH549" s="169"/>
      <c r="FI549" s="169"/>
      <c r="FJ549" s="169"/>
      <c r="FK549" s="169"/>
      <c r="FL549" s="169"/>
      <c r="FM549" s="169"/>
      <c r="FN549" s="169"/>
      <c r="FO549" s="169"/>
      <c r="FP549" s="169"/>
      <c r="FQ549" s="169"/>
      <c r="FR549" s="169"/>
      <c r="FS549" s="169"/>
      <c r="FT549" s="169"/>
      <c r="FU549" s="169"/>
      <c r="FV549" s="169"/>
      <c r="FW549" s="169"/>
      <c r="FX549" s="169"/>
      <c r="FY549" s="169"/>
      <c r="FZ549" s="169"/>
      <c r="GA549" s="169"/>
      <c r="GB549" s="169"/>
      <c r="GC549" s="169"/>
      <c r="GD549" s="169"/>
      <c r="GE549" s="169"/>
      <c r="GF549" s="169"/>
      <c r="GG549" s="169"/>
      <c r="GH549" s="169"/>
      <c r="GI549" s="169"/>
      <c r="GJ549" s="169"/>
      <c r="GK549" s="169"/>
      <c r="GL549" s="169"/>
      <c r="GM549" s="169"/>
      <c r="GN549" s="169"/>
      <c r="GO549" s="169"/>
      <c r="GP549" s="169"/>
      <c r="GQ549" s="169"/>
      <c r="GR549" s="169"/>
      <c r="GS549" s="169"/>
      <c r="GT549" s="169"/>
      <c r="GU549" s="169"/>
      <c r="GV549" s="169"/>
      <c r="GW549" s="169"/>
      <c r="GX549" s="169"/>
      <c r="GY549" s="169"/>
      <c r="GZ549" s="169"/>
      <c r="HA549" s="169"/>
      <c r="HB549" s="169"/>
      <c r="HC549" s="169"/>
      <c r="HD549" s="169"/>
      <c r="HE549" s="169"/>
      <c r="HF549" s="169"/>
      <c r="HG549" s="169"/>
      <c r="HH549" s="169"/>
      <c r="HI549" s="169"/>
      <c r="HJ549" s="169"/>
      <c r="HK549" s="169"/>
      <c r="HL549" s="169"/>
      <c r="HM549" s="169"/>
      <c r="HN549" s="169"/>
      <c r="HO549" s="169"/>
      <c r="HP549" s="169"/>
      <c r="HQ549" s="169"/>
      <c r="HR549" s="169"/>
      <c r="HS549" s="169"/>
      <c r="HT549" s="169"/>
      <c r="HU549" s="169"/>
      <c r="HV549" s="169"/>
      <c r="HW549" s="169"/>
      <c r="HX549" s="169"/>
      <c r="HY549" s="169"/>
      <c r="HZ549" s="169"/>
      <c r="IA549" s="169"/>
      <c r="IB549" s="169"/>
      <c r="IC549" s="169"/>
      <c r="ID549" s="169"/>
      <c r="IE549" s="169"/>
      <c r="IF549" s="169"/>
      <c r="IG549" s="169"/>
      <c r="IH549" s="169"/>
      <c r="II549" s="169"/>
      <c r="IJ549" s="169"/>
      <c r="IK549" s="169"/>
      <c r="IL549" s="169"/>
      <c r="IM549" s="169"/>
      <c r="IN549" s="169"/>
      <c r="IO549" s="169"/>
      <c r="IP549" s="169"/>
      <c r="IQ549" s="169"/>
      <c r="IR549" s="169"/>
      <c r="IS549" s="169"/>
      <c r="IT549" s="169"/>
      <c r="IU549" s="169"/>
      <c r="IV549" s="169"/>
      <c r="IW549" s="169"/>
      <c r="IX549" s="169"/>
      <c r="IY549" s="169"/>
      <c r="IZ549" s="169"/>
      <c r="JA549" s="169"/>
      <c r="JB549" s="169"/>
      <c r="JC549" s="169"/>
      <c r="JD549" s="169"/>
      <c r="JE549" s="169"/>
      <c r="JF549" s="169"/>
      <c r="JG549" s="169"/>
      <c r="JH549" s="169"/>
      <c r="JI549" s="169"/>
      <c r="JJ549" s="169"/>
      <c r="JK549" s="169"/>
      <c r="JL549" s="169"/>
      <c r="JM549" s="169"/>
      <c r="JN549" s="169"/>
      <c r="JO549" s="169"/>
      <c r="JP549" s="169"/>
      <c r="JQ549" s="169"/>
      <c r="JR549" s="169"/>
      <c r="JS549" s="169"/>
      <c r="JT549" s="169"/>
      <c r="JU549" s="169"/>
      <c r="JV549" s="169"/>
      <c r="JW549" s="169"/>
      <c r="JX549" s="169"/>
      <c r="JY549" s="169"/>
      <c r="JZ549" s="169"/>
      <c r="KA549" s="169"/>
      <c r="KB549" s="169"/>
      <c r="KC549" s="169"/>
      <c r="KD549" s="169"/>
      <c r="KE549" s="169"/>
      <c r="KF549" s="169"/>
      <c r="KG549" s="169"/>
      <c r="KH549" s="169"/>
      <c r="KI549" s="169"/>
      <c r="KJ549" s="169"/>
      <c r="KK549" s="169"/>
      <c r="KL549" s="169"/>
      <c r="KM549" s="169"/>
      <c r="KN549" s="169"/>
      <c r="KO549" s="169"/>
      <c r="KP549" s="169"/>
      <c r="KQ549" s="169"/>
      <c r="KR549" s="169"/>
      <c r="KS549" s="169"/>
      <c r="KT549" s="169"/>
      <c r="KU549" s="169"/>
      <c r="KV549" s="169"/>
      <c r="KW549" s="169"/>
      <c r="KX549" s="169"/>
      <c r="KY549" s="169"/>
      <c r="KZ549" s="169"/>
      <c r="LA549" s="169"/>
      <c r="LB549" s="169"/>
      <c r="LC549" s="169"/>
      <c r="LD549" s="169"/>
      <c r="LE549" s="169"/>
      <c r="LF549" s="169"/>
      <c r="LG549" s="169"/>
      <c r="LH549" s="169"/>
      <c r="LI549" s="169"/>
      <c r="LJ549" s="169"/>
      <c r="LK549" s="169"/>
      <c r="LL549" s="169"/>
      <c r="LM549" s="169"/>
      <c r="LN549" s="169"/>
      <c r="LO549" s="169"/>
      <c r="LP549" s="169"/>
      <c r="LQ549" s="169"/>
      <c r="LR549" s="169"/>
      <c r="LS549" s="169"/>
      <c r="LT549" s="169"/>
      <c r="LU549" s="169"/>
      <c r="LV549" s="169"/>
      <c r="LW549" s="169"/>
      <c r="LX549" s="169"/>
      <c r="LY549" s="169"/>
      <c r="LZ549" s="169"/>
      <c r="MA549" s="169"/>
      <c r="MB549" s="169"/>
      <c r="MC549" s="169"/>
      <c r="MD549" s="169"/>
      <c r="ME549" s="169"/>
      <c r="MF549" s="169"/>
      <c r="MG549" s="169"/>
      <c r="MH549" s="169"/>
      <c r="MI549" s="169"/>
      <c r="MJ549" s="169"/>
      <c r="MK549" s="169"/>
      <c r="ML549" s="169"/>
      <c r="MM549" s="169"/>
    </row>
    <row r="550" spans="1:351" s="170" customFormat="1" ht="15" customHeight="1" outlineLevel="1" x14ac:dyDescent="0.25">
      <c r="A550" s="161"/>
      <c r="B550" s="162"/>
      <c r="C550" s="163"/>
      <c r="D550" s="163"/>
      <c r="E550" s="164"/>
      <c r="F550" s="174" t="s">
        <v>150</v>
      </c>
      <c r="G550" s="175" t="s">
        <v>39</v>
      </c>
      <c r="H550" s="167">
        <f>C543*0.8</f>
        <v>7.120000000000001</v>
      </c>
      <c r="I550" s="168">
        <v>1.5</v>
      </c>
      <c r="J550" s="164">
        <f t="shared" si="83"/>
        <v>10.680000000000001</v>
      </c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  <c r="CZ550" s="169"/>
      <c r="DA550" s="169"/>
      <c r="DB550" s="169"/>
      <c r="DC550" s="169"/>
      <c r="DD550" s="169"/>
      <c r="DE550" s="169"/>
      <c r="DF550" s="169"/>
      <c r="DG550" s="169"/>
      <c r="DH550" s="169"/>
      <c r="DI550" s="169"/>
      <c r="DJ550" s="169"/>
      <c r="DK550" s="169"/>
      <c r="DL550" s="169"/>
      <c r="DM550" s="169"/>
      <c r="DN550" s="169"/>
      <c r="DO550" s="169"/>
      <c r="DP550" s="169"/>
      <c r="DQ550" s="169"/>
      <c r="DR550" s="169"/>
      <c r="DS550" s="169"/>
      <c r="DT550" s="169"/>
      <c r="DU550" s="169"/>
      <c r="DV550" s="169"/>
      <c r="DW550" s="169"/>
      <c r="DX550" s="169"/>
      <c r="DY550" s="169"/>
      <c r="DZ550" s="169"/>
      <c r="EA550" s="169"/>
      <c r="EB550" s="169"/>
      <c r="EC550" s="169"/>
      <c r="ED550" s="169"/>
      <c r="EE550" s="169"/>
      <c r="EF550" s="169"/>
      <c r="EG550" s="169"/>
      <c r="EH550" s="169"/>
      <c r="EI550" s="169"/>
      <c r="EJ550" s="169"/>
      <c r="EK550" s="169"/>
      <c r="EL550" s="169"/>
      <c r="EM550" s="169"/>
      <c r="EN550" s="169"/>
      <c r="EO550" s="169"/>
      <c r="EP550" s="169"/>
      <c r="EQ550" s="169"/>
      <c r="ER550" s="169"/>
      <c r="ES550" s="169"/>
      <c r="ET550" s="169"/>
      <c r="EU550" s="169"/>
      <c r="EV550" s="169"/>
      <c r="EW550" s="169"/>
      <c r="EX550" s="169"/>
      <c r="EY550" s="169"/>
      <c r="EZ550" s="169"/>
      <c r="FA550" s="169"/>
      <c r="FB550" s="169"/>
      <c r="FC550" s="169"/>
      <c r="FD550" s="169"/>
      <c r="FE550" s="169"/>
      <c r="FF550" s="169"/>
      <c r="FG550" s="169"/>
      <c r="FH550" s="169"/>
      <c r="FI550" s="169"/>
      <c r="FJ550" s="169"/>
      <c r="FK550" s="169"/>
      <c r="FL550" s="169"/>
      <c r="FM550" s="169"/>
      <c r="FN550" s="169"/>
      <c r="FO550" s="169"/>
      <c r="FP550" s="169"/>
      <c r="FQ550" s="169"/>
      <c r="FR550" s="169"/>
      <c r="FS550" s="169"/>
      <c r="FT550" s="169"/>
      <c r="FU550" s="169"/>
      <c r="FV550" s="169"/>
      <c r="FW550" s="169"/>
      <c r="FX550" s="169"/>
      <c r="FY550" s="169"/>
      <c r="FZ550" s="169"/>
      <c r="GA550" s="169"/>
      <c r="GB550" s="169"/>
      <c r="GC550" s="169"/>
      <c r="GD550" s="169"/>
      <c r="GE550" s="169"/>
      <c r="GF550" s="169"/>
      <c r="GG550" s="169"/>
      <c r="GH550" s="169"/>
      <c r="GI550" s="169"/>
      <c r="GJ550" s="169"/>
      <c r="GK550" s="169"/>
      <c r="GL550" s="169"/>
      <c r="GM550" s="169"/>
      <c r="GN550" s="169"/>
      <c r="GO550" s="169"/>
      <c r="GP550" s="169"/>
      <c r="GQ550" s="169"/>
      <c r="GR550" s="169"/>
      <c r="GS550" s="169"/>
      <c r="GT550" s="169"/>
      <c r="GU550" s="169"/>
      <c r="GV550" s="169"/>
      <c r="GW550" s="169"/>
      <c r="GX550" s="169"/>
      <c r="GY550" s="169"/>
      <c r="GZ550" s="169"/>
      <c r="HA550" s="169"/>
      <c r="HB550" s="169"/>
      <c r="HC550" s="169"/>
      <c r="HD550" s="169"/>
      <c r="HE550" s="169"/>
      <c r="HF550" s="169"/>
      <c r="HG550" s="169"/>
      <c r="HH550" s="169"/>
      <c r="HI550" s="169"/>
      <c r="HJ550" s="169"/>
      <c r="HK550" s="169"/>
      <c r="HL550" s="169"/>
      <c r="HM550" s="169"/>
      <c r="HN550" s="169"/>
      <c r="HO550" s="169"/>
      <c r="HP550" s="169"/>
      <c r="HQ550" s="169"/>
      <c r="HR550" s="169"/>
      <c r="HS550" s="169"/>
      <c r="HT550" s="169"/>
      <c r="HU550" s="169"/>
      <c r="HV550" s="169"/>
      <c r="HW550" s="169"/>
      <c r="HX550" s="169"/>
      <c r="HY550" s="169"/>
      <c r="HZ550" s="169"/>
      <c r="IA550" s="169"/>
      <c r="IB550" s="169"/>
      <c r="IC550" s="169"/>
      <c r="ID550" s="169"/>
      <c r="IE550" s="169"/>
      <c r="IF550" s="169"/>
      <c r="IG550" s="169"/>
      <c r="IH550" s="169"/>
      <c r="II550" s="169"/>
      <c r="IJ550" s="169"/>
      <c r="IK550" s="169"/>
      <c r="IL550" s="169"/>
      <c r="IM550" s="169"/>
      <c r="IN550" s="169"/>
      <c r="IO550" s="169"/>
      <c r="IP550" s="169"/>
      <c r="IQ550" s="169"/>
      <c r="IR550" s="169"/>
      <c r="IS550" s="169"/>
      <c r="IT550" s="169"/>
      <c r="IU550" s="169"/>
      <c r="IV550" s="169"/>
      <c r="IW550" s="169"/>
      <c r="IX550" s="169"/>
      <c r="IY550" s="169"/>
      <c r="IZ550" s="169"/>
      <c r="JA550" s="169"/>
      <c r="JB550" s="169"/>
      <c r="JC550" s="169"/>
      <c r="JD550" s="169"/>
      <c r="JE550" s="169"/>
      <c r="JF550" s="169"/>
      <c r="JG550" s="169"/>
      <c r="JH550" s="169"/>
      <c r="JI550" s="169"/>
      <c r="JJ550" s="169"/>
      <c r="JK550" s="169"/>
      <c r="JL550" s="169"/>
      <c r="JM550" s="169"/>
      <c r="JN550" s="169"/>
      <c r="JO550" s="169"/>
      <c r="JP550" s="169"/>
      <c r="JQ550" s="169"/>
      <c r="JR550" s="169"/>
      <c r="JS550" s="169"/>
      <c r="JT550" s="169"/>
      <c r="JU550" s="169"/>
      <c r="JV550" s="169"/>
      <c r="JW550" s="169"/>
      <c r="JX550" s="169"/>
      <c r="JY550" s="169"/>
      <c r="JZ550" s="169"/>
      <c r="KA550" s="169"/>
      <c r="KB550" s="169"/>
      <c r="KC550" s="169"/>
      <c r="KD550" s="169"/>
      <c r="KE550" s="169"/>
      <c r="KF550" s="169"/>
      <c r="KG550" s="169"/>
      <c r="KH550" s="169"/>
      <c r="KI550" s="169"/>
      <c r="KJ550" s="169"/>
      <c r="KK550" s="169"/>
      <c r="KL550" s="169"/>
      <c r="KM550" s="169"/>
      <c r="KN550" s="169"/>
      <c r="KO550" s="169"/>
      <c r="KP550" s="169"/>
      <c r="KQ550" s="169"/>
      <c r="KR550" s="169"/>
      <c r="KS550" s="169"/>
      <c r="KT550" s="169"/>
      <c r="KU550" s="169"/>
      <c r="KV550" s="169"/>
      <c r="KW550" s="169"/>
      <c r="KX550" s="169"/>
      <c r="KY550" s="169"/>
      <c r="KZ550" s="169"/>
      <c r="LA550" s="169"/>
      <c r="LB550" s="169"/>
      <c r="LC550" s="169"/>
      <c r="LD550" s="169"/>
      <c r="LE550" s="169"/>
      <c r="LF550" s="169"/>
      <c r="LG550" s="169"/>
      <c r="LH550" s="169"/>
      <c r="LI550" s="169"/>
      <c r="LJ550" s="169"/>
      <c r="LK550" s="169"/>
      <c r="LL550" s="169"/>
      <c r="LM550" s="169"/>
      <c r="LN550" s="169"/>
      <c r="LO550" s="169"/>
      <c r="LP550" s="169"/>
      <c r="LQ550" s="169"/>
      <c r="LR550" s="169"/>
      <c r="LS550" s="169"/>
      <c r="LT550" s="169"/>
      <c r="LU550" s="169"/>
      <c r="LV550" s="169"/>
      <c r="LW550" s="169"/>
      <c r="LX550" s="169"/>
      <c r="LY550" s="169"/>
      <c r="LZ550" s="169"/>
      <c r="MA550" s="169"/>
      <c r="MB550" s="169"/>
      <c r="MC550" s="169"/>
      <c r="MD550" s="169"/>
      <c r="ME550" s="169"/>
      <c r="MF550" s="169"/>
      <c r="MG550" s="169"/>
      <c r="MH550" s="169"/>
      <c r="MI550" s="169"/>
      <c r="MJ550" s="169"/>
      <c r="MK550" s="169"/>
      <c r="ML550" s="169"/>
      <c r="MM550" s="169"/>
    </row>
    <row r="551" spans="1:351" s="170" customFormat="1" ht="15" customHeight="1" outlineLevel="1" x14ac:dyDescent="0.25">
      <c r="A551" s="161"/>
      <c r="B551" s="162"/>
      <c r="C551" s="163"/>
      <c r="D551" s="163"/>
      <c r="E551" s="164"/>
      <c r="F551" s="174" t="s">
        <v>153</v>
      </c>
      <c r="G551" s="175" t="s">
        <v>39</v>
      </c>
      <c r="H551" s="167">
        <f>C543*0.2</f>
        <v>1.7800000000000002</v>
      </c>
      <c r="I551" s="168">
        <v>2.5499999999999998</v>
      </c>
      <c r="J551" s="164">
        <f t="shared" si="83"/>
        <v>4.5390000000000006</v>
      </c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  <c r="CZ551" s="169"/>
      <c r="DA551" s="169"/>
      <c r="DB551" s="169"/>
      <c r="DC551" s="169"/>
      <c r="DD551" s="169"/>
      <c r="DE551" s="169"/>
      <c r="DF551" s="169"/>
      <c r="DG551" s="169"/>
      <c r="DH551" s="169"/>
      <c r="DI551" s="169"/>
      <c r="DJ551" s="169"/>
      <c r="DK551" s="169"/>
      <c r="DL551" s="169"/>
      <c r="DM551" s="169"/>
      <c r="DN551" s="169"/>
      <c r="DO551" s="169"/>
      <c r="DP551" s="169"/>
      <c r="DQ551" s="169"/>
      <c r="DR551" s="169"/>
      <c r="DS551" s="169"/>
      <c r="DT551" s="169"/>
      <c r="DU551" s="169"/>
      <c r="DV551" s="169"/>
      <c r="DW551" s="169"/>
      <c r="DX551" s="169"/>
      <c r="DY551" s="169"/>
      <c r="DZ551" s="169"/>
      <c r="EA551" s="169"/>
      <c r="EB551" s="169"/>
      <c r="EC551" s="169"/>
      <c r="ED551" s="169"/>
      <c r="EE551" s="169"/>
      <c r="EF551" s="169"/>
      <c r="EG551" s="169"/>
      <c r="EH551" s="169"/>
      <c r="EI551" s="169"/>
      <c r="EJ551" s="169"/>
      <c r="EK551" s="169"/>
      <c r="EL551" s="169"/>
      <c r="EM551" s="169"/>
      <c r="EN551" s="169"/>
      <c r="EO551" s="169"/>
      <c r="EP551" s="169"/>
      <c r="EQ551" s="169"/>
      <c r="ER551" s="169"/>
      <c r="ES551" s="169"/>
      <c r="ET551" s="169"/>
      <c r="EU551" s="169"/>
      <c r="EV551" s="169"/>
      <c r="EW551" s="169"/>
      <c r="EX551" s="169"/>
      <c r="EY551" s="169"/>
      <c r="EZ551" s="169"/>
      <c r="FA551" s="169"/>
      <c r="FB551" s="169"/>
      <c r="FC551" s="169"/>
      <c r="FD551" s="169"/>
      <c r="FE551" s="169"/>
      <c r="FF551" s="169"/>
      <c r="FG551" s="169"/>
      <c r="FH551" s="169"/>
      <c r="FI551" s="169"/>
      <c r="FJ551" s="169"/>
      <c r="FK551" s="169"/>
      <c r="FL551" s="169"/>
      <c r="FM551" s="169"/>
      <c r="FN551" s="169"/>
      <c r="FO551" s="169"/>
      <c r="FP551" s="169"/>
      <c r="FQ551" s="169"/>
      <c r="FR551" s="169"/>
      <c r="FS551" s="169"/>
      <c r="FT551" s="169"/>
      <c r="FU551" s="169"/>
      <c r="FV551" s="169"/>
      <c r="FW551" s="169"/>
      <c r="FX551" s="169"/>
      <c r="FY551" s="169"/>
      <c r="FZ551" s="169"/>
      <c r="GA551" s="169"/>
      <c r="GB551" s="169"/>
      <c r="GC551" s="169"/>
      <c r="GD551" s="169"/>
      <c r="GE551" s="169"/>
      <c r="GF551" s="169"/>
      <c r="GG551" s="169"/>
      <c r="GH551" s="169"/>
      <c r="GI551" s="169"/>
      <c r="GJ551" s="169"/>
      <c r="GK551" s="169"/>
      <c r="GL551" s="169"/>
      <c r="GM551" s="169"/>
      <c r="GN551" s="169"/>
      <c r="GO551" s="169"/>
      <c r="GP551" s="169"/>
      <c r="GQ551" s="169"/>
      <c r="GR551" s="169"/>
      <c r="GS551" s="169"/>
      <c r="GT551" s="169"/>
      <c r="GU551" s="169"/>
      <c r="GV551" s="169"/>
      <c r="GW551" s="169"/>
      <c r="GX551" s="169"/>
      <c r="GY551" s="169"/>
      <c r="GZ551" s="169"/>
      <c r="HA551" s="169"/>
      <c r="HB551" s="169"/>
      <c r="HC551" s="169"/>
      <c r="HD551" s="169"/>
      <c r="HE551" s="169"/>
      <c r="HF551" s="169"/>
      <c r="HG551" s="169"/>
      <c r="HH551" s="169"/>
      <c r="HI551" s="169"/>
      <c r="HJ551" s="169"/>
      <c r="HK551" s="169"/>
      <c r="HL551" s="169"/>
      <c r="HM551" s="169"/>
      <c r="HN551" s="169"/>
      <c r="HO551" s="169"/>
      <c r="HP551" s="169"/>
      <c r="HQ551" s="169"/>
      <c r="HR551" s="169"/>
      <c r="HS551" s="169"/>
      <c r="HT551" s="169"/>
      <c r="HU551" s="169"/>
      <c r="HV551" s="169"/>
      <c r="HW551" s="169"/>
      <c r="HX551" s="169"/>
      <c r="HY551" s="169"/>
      <c r="HZ551" s="169"/>
      <c r="IA551" s="169"/>
      <c r="IB551" s="169"/>
      <c r="IC551" s="169"/>
      <c r="ID551" s="169"/>
      <c r="IE551" s="169"/>
      <c r="IF551" s="169"/>
      <c r="IG551" s="169"/>
      <c r="IH551" s="169"/>
      <c r="II551" s="169"/>
      <c r="IJ551" s="169"/>
      <c r="IK551" s="169"/>
      <c r="IL551" s="169"/>
      <c r="IM551" s="169"/>
      <c r="IN551" s="169"/>
      <c r="IO551" s="169"/>
      <c r="IP551" s="169"/>
      <c r="IQ551" s="169"/>
      <c r="IR551" s="169"/>
      <c r="IS551" s="169"/>
      <c r="IT551" s="169"/>
      <c r="IU551" s="169"/>
      <c r="IV551" s="169"/>
      <c r="IW551" s="169"/>
      <c r="IX551" s="169"/>
      <c r="IY551" s="169"/>
      <c r="IZ551" s="169"/>
      <c r="JA551" s="169"/>
      <c r="JB551" s="169"/>
      <c r="JC551" s="169"/>
      <c r="JD551" s="169"/>
      <c r="JE551" s="169"/>
      <c r="JF551" s="169"/>
      <c r="JG551" s="169"/>
      <c r="JH551" s="169"/>
      <c r="JI551" s="169"/>
      <c r="JJ551" s="169"/>
      <c r="JK551" s="169"/>
      <c r="JL551" s="169"/>
      <c r="JM551" s="169"/>
      <c r="JN551" s="169"/>
      <c r="JO551" s="169"/>
      <c r="JP551" s="169"/>
      <c r="JQ551" s="169"/>
      <c r="JR551" s="169"/>
      <c r="JS551" s="169"/>
      <c r="JT551" s="169"/>
      <c r="JU551" s="169"/>
      <c r="JV551" s="169"/>
      <c r="JW551" s="169"/>
      <c r="JX551" s="169"/>
      <c r="JY551" s="169"/>
      <c r="JZ551" s="169"/>
      <c r="KA551" s="169"/>
      <c r="KB551" s="169"/>
      <c r="KC551" s="169"/>
      <c r="KD551" s="169"/>
      <c r="KE551" s="169"/>
      <c r="KF551" s="169"/>
      <c r="KG551" s="169"/>
      <c r="KH551" s="169"/>
      <c r="KI551" s="169"/>
      <c r="KJ551" s="169"/>
      <c r="KK551" s="169"/>
      <c r="KL551" s="169"/>
      <c r="KM551" s="169"/>
      <c r="KN551" s="169"/>
      <c r="KO551" s="169"/>
      <c r="KP551" s="169"/>
      <c r="KQ551" s="169"/>
      <c r="KR551" s="169"/>
      <c r="KS551" s="169"/>
      <c r="KT551" s="169"/>
      <c r="KU551" s="169"/>
      <c r="KV551" s="169"/>
      <c r="KW551" s="169"/>
      <c r="KX551" s="169"/>
      <c r="KY551" s="169"/>
      <c r="KZ551" s="169"/>
      <c r="LA551" s="169"/>
      <c r="LB551" s="169"/>
      <c r="LC551" s="169"/>
      <c r="LD551" s="169"/>
      <c r="LE551" s="169"/>
      <c r="LF551" s="169"/>
      <c r="LG551" s="169"/>
      <c r="LH551" s="169"/>
      <c r="LI551" s="169"/>
      <c r="LJ551" s="169"/>
      <c r="LK551" s="169"/>
      <c r="LL551" s="169"/>
      <c r="LM551" s="169"/>
      <c r="LN551" s="169"/>
      <c r="LO551" s="169"/>
      <c r="LP551" s="169"/>
      <c r="LQ551" s="169"/>
      <c r="LR551" s="169"/>
      <c r="LS551" s="169"/>
      <c r="LT551" s="169"/>
      <c r="LU551" s="169"/>
      <c r="LV551" s="169"/>
      <c r="LW551" s="169"/>
      <c r="LX551" s="169"/>
      <c r="LY551" s="169"/>
      <c r="LZ551" s="169"/>
      <c r="MA551" s="169"/>
      <c r="MB551" s="169"/>
      <c r="MC551" s="169"/>
      <c r="MD551" s="169"/>
      <c r="ME551" s="169"/>
      <c r="MF551" s="169"/>
      <c r="MG551" s="169"/>
      <c r="MH551" s="169"/>
      <c r="MI551" s="169"/>
      <c r="MJ551" s="169"/>
      <c r="MK551" s="169"/>
      <c r="ML551" s="169"/>
      <c r="MM551" s="169"/>
    </row>
    <row r="552" spans="1:351" s="170" customFormat="1" ht="15" customHeight="1" outlineLevel="1" x14ac:dyDescent="0.25">
      <c r="A552" s="161"/>
      <c r="B552" s="162"/>
      <c r="C552" s="163"/>
      <c r="D552" s="163"/>
      <c r="E552" s="164"/>
      <c r="F552" s="174" t="s">
        <v>154</v>
      </c>
      <c r="G552" s="175" t="s">
        <v>39</v>
      </c>
      <c r="H552" s="167">
        <f>C543*0.8</f>
        <v>7.120000000000001</v>
      </c>
      <c r="I552" s="168">
        <v>3</v>
      </c>
      <c r="J552" s="164">
        <f t="shared" si="83"/>
        <v>21.360000000000003</v>
      </c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  <c r="CZ552" s="169"/>
      <c r="DA552" s="169"/>
      <c r="DB552" s="169"/>
      <c r="DC552" s="169"/>
      <c r="DD552" s="169"/>
      <c r="DE552" s="169"/>
      <c r="DF552" s="169"/>
      <c r="DG552" s="169"/>
      <c r="DH552" s="169"/>
      <c r="DI552" s="169"/>
      <c r="DJ552" s="169"/>
      <c r="DK552" s="169"/>
      <c r="DL552" s="169"/>
      <c r="DM552" s="169"/>
      <c r="DN552" s="169"/>
      <c r="DO552" s="169"/>
      <c r="DP552" s="169"/>
      <c r="DQ552" s="169"/>
      <c r="DR552" s="169"/>
      <c r="DS552" s="169"/>
      <c r="DT552" s="169"/>
      <c r="DU552" s="169"/>
      <c r="DV552" s="169"/>
      <c r="DW552" s="169"/>
      <c r="DX552" s="169"/>
      <c r="DY552" s="169"/>
      <c r="DZ552" s="169"/>
      <c r="EA552" s="169"/>
      <c r="EB552" s="169"/>
      <c r="EC552" s="169"/>
      <c r="ED552" s="169"/>
      <c r="EE552" s="169"/>
      <c r="EF552" s="169"/>
      <c r="EG552" s="169"/>
      <c r="EH552" s="169"/>
      <c r="EI552" s="169"/>
      <c r="EJ552" s="169"/>
      <c r="EK552" s="169"/>
      <c r="EL552" s="169"/>
      <c r="EM552" s="169"/>
      <c r="EN552" s="169"/>
      <c r="EO552" s="169"/>
      <c r="EP552" s="169"/>
      <c r="EQ552" s="169"/>
      <c r="ER552" s="169"/>
      <c r="ES552" s="169"/>
      <c r="ET552" s="169"/>
      <c r="EU552" s="169"/>
      <c r="EV552" s="169"/>
      <c r="EW552" s="169"/>
      <c r="EX552" s="169"/>
      <c r="EY552" s="169"/>
      <c r="EZ552" s="169"/>
      <c r="FA552" s="169"/>
      <c r="FB552" s="169"/>
      <c r="FC552" s="169"/>
      <c r="FD552" s="169"/>
      <c r="FE552" s="169"/>
      <c r="FF552" s="169"/>
      <c r="FG552" s="169"/>
      <c r="FH552" s="169"/>
      <c r="FI552" s="169"/>
      <c r="FJ552" s="169"/>
      <c r="FK552" s="169"/>
      <c r="FL552" s="169"/>
      <c r="FM552" s="169"/>
      <c r="FN552" s="169"/>
      <c r="FO552" s="169"/>
      <c r="FP552" s="169"/>
      <c r="FQ552" s="169"/>
      <c r="FR552" s="169"/>
      <c r="FS552" s="169"/>
      <c r="FT552" s="169"/>
      <c r="FU552" s="169"/>
      <c r="FV552" s="169"/>
      <c r="FW552" s="169"/>
      <c r="FX552" s="169"/>
      <c r="FY552" s="169"/>
      <c r="FZ552" s="169"/>
      <c r="GA552" s="169"/>
      <c r="GB552" s="169"/>
      <c r="GC552" s="169"/>
      <c r="GD552" s="169"/>
      <c r="GE552" s="169"/>
      <c r="GF552" s="169"/>
      <c r="GG552" s="169"/>
      <c r="GH552" s="169"/>
      <c r="GI552" s="169"/>
      <c r="GJ552" s="169"/>
      <c r="GK552" s="169"/>
      <c r="GL552" s="169"/>
      <c r="GM552" s="169"/>
      <c r="GN552" s="169"/>
      <c r="GO552" s="169"/>
      <c r="GP552" s="169"/>
      <c r="GQ552" s="169"/>
      <c r="GR552" s="169"/>
      <c r="GS552" s="169"/>
      <c r="GT552" s="169"/>
      <c r="GU552" s="169"/>
      <c r="GV552" s="169"/>
      <c r="GW552" s="169"/>
      <c r="GX552" s="169"/>
      <c r="GY552" s="169"/>
      <c r="GZ552" s="169"/>
      <c r="HA552" s="169"/>
      <c r="HB552" s="169"/>
      <c r="HC552" s="169"/>
      <c r="HD552" s="169"/>
      <c r="HE552" s="169"/>
      <c r="HF552" s="169"/>
      <c r="HG552" s="169"/>
      <c r="HH552" s="169"/>
      <c r="HI552" s="169"/>
      <c r="HJ552" s="169"/>
      <c r="HK552" s="169"/>
      <c r="HL552" s="169"/>
      <c r="HM552" s="169"/>
      <c r="HN552" s="169"/>
      <c r="HO552" s="169"/>
      <c r="HP552" s="169"/>
      <c r="HQ552" s="169"/>
      <c r="HR552" s="169"/>
      <c r="HS552" s="169"/>
      <c r="HT552" s="169"/>
      <c r="HU552" s="169"/>
      <c r="HV552" s="169"/>
      <c r="HW552" s="169"/>
      <c r="HX552" s="169"/>
      <c r="HY552" s="169"/>
      <c r="HZ552" s="169"/>
      <c r="IA552" s="169"/>
      <c r="IB552" s="169"/>
      <c r="IC552" s="169"/>
      <c r="ID552" s="169"/>
      <c r="IE552" s="169"/>
      <c r="IF552" s="169"/>
      <c r="IG552" s="169"/>
      <c r="IH552" s="169"/>
      <c r="II552" s="169"/>
      <c r="IJ552" s="169"/>
      <c r="IK552" s="169"/>
      <c r="IL552" s="169"/>
      <c r="IM552" s="169"/>
      <c r="IN552" s="169"/>
      <c r="IO552" s="169"/>
      <c r="IP552" s="169"/>
      <c r="IQ552" s="169"/>
      <c r="IR552" s="169"/>
      <c r="IS552" s="169"/>
      <c r="IT552" s="169"/>
      <c r="IU552" s="169"/>
      <c r="IV552" s="169"/>
      <c r="IW552" s="169"/>
      <c r="IX552" s="169"/>
      <c r="IY552" s="169"/>
      <c r="IZ552" s="169"/>
      <c r="JA552" s="169"/>
      <c r="JB552" s="169"/>
      <c r="JC552" s="169"/>
      <c r="JD552" s="169"/>
      <c r="JE552" s="169"/>
      <c r="JF552" s="169"/>
      <c r="JG552" s="169"/>
      <c r="JH552" s="169"/>
      <c r="JI552" s="169"/>
      <c r="JJ552" s="169"/>
      <c r="JK552" s="169"/>
      <c r="JL552" s="169"/>
      <c r="JM552" s="169"/>
      <c r="JN552" s="169"/>
      <c r="JO552" s="169"/>
      <c r="JP552" s="169"/>
      <c r="JQ552" s="169"/>
      <c r="JR552" s="169"/>
      <c r="JS552" s="169"/>
      <c r="JT552" s="169"/>
      <c r="JU552" s="169"/>
      <c r="JV552" s="169"/>
      <c r="JW552" s="169"/>
      <c r="JX552" s="169"/>
      <c r="JY552" s="169"/>
      <c r="JZ552" s="169"/>
      <c r="KA552" s="169"/>
      <c r="KB552" s="169"/>
      <c r="KC552" s="169"/>
      <c r="KD552" s="169"/>
      <c r="KE552" s="169"/>
      <c r="KF552" s="169"/>
      <c r="KG552" s="169"/>
      <c r="KH552" s="169"/>
      <c r="KI552" s="169"/>
      <c r="KJ552" s="169"/>
      <c r="KK552" s="169"/>
      <c r="KL552" s="169"/>
      <c r="KM552" s="169"/>
      <c r="KN552" s="169"/>
      <c r="KO552" s="169"/>
      <c r="KP552" s="169"/>
      <c r="KQ552" s="169"/>
      <c r="KR552" s="169"/>
      <c r="KS552" s="169"/>
      <c r="KT552" s="169"/>
      <c r="KU552" s="169"/>
      <c r="KV552" s="169"/>
      <c r="KW552" s="169"/>
      <c r="KX552" s="169"/>
      <c r="KY552" s="169"/>
      <c r="KZ552" s="169"/>
      <c r="LA552" s="169"/>
      <c r="LB552" s="169"/>
      <c r="LC552" s="169"/>
      <c r="LD552" s="169"/>
      <c r="LE552" s="169"/>
      <c r="LF552" s="169"/>
      <c r="LG552" s="169"/>
      <c r="LH552" s="169"/>
      <c r="LI552" s="169"/>
      <c r="LJ552" s="169"/>
      <c r="LK552" s="169"/>
      <c r="LL552" s="169"/>
      <c r="LM552" s="169"/>
      <c r="LN552" s="169"/>
      <c r="LO552" s="169"/>
      <c r="LP552" s="169"/>
      <c r="LQ552" s="169"/>
      <c r="LR552" s="169"/>
      <c r="LS552" s="169"/>
      <c r="LT552" s="169"/>
      <c r="LU552" s="169"/>
      <c r="LV552" s="169"/>
      <c r="LW552" s="169"/>
      <c r="LX552" s="169"/>
      <c r="LY552" s="169"/>
      <c r="LZ552" s="169"/>
      <c r="MA552" s="169"/>
      <c r="MB552" s="169"/>
      <c r="MC552" s="169"/>
      <c r="MD552" s="169"/>
      <c r="ME552" s="169"/>
      <c r="MF552" s="169"/>
      <c r="MG552" s="169"/>
      <c r="MH552" s="169"/>
      <c r="MI552" s="169"/>
      <c r="MJ552" s="169"/>
      <c r="MK552" s="169"/>
      <c r="ML552" s="169"/>
      <c r="MM552" s="169"/>
    </row>
    <row r="553" spans="1:351" s="170" customFormat="1" ht="15" customHeight="1" outlineLevel="1" x14ac:dyDescent="0.25">
      <c r="A553" s="161"/>
      <c r="B553" s="162"/>
      <c r="C553" s="163"/>
      <c r="D553" s="163"/>
      <c r="E553" s="164"/>
      <c r="F553" s="174" t="s">
        <v>155</v>
      </c>
      <c r="G553" s="175" t="s">
        <v>39</v>
      </c>
      <c r="H553" s="167">
        <f>C543*7</f>
        <v>62.300000000000004</v>
      </c>
      <c r="I553" s="168">
        <v>0.12</v>
      </c>
      <c r="J553" s="164">
        <f t="shared" si="83"/>
        <v>7.476</v>
      </c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  <c r="CW553" s="169"/>
      <c r="CX553" s="169"/>
      <c r="CY553" s="169"/>
      <c r="CZ553" s="169"/>
      <c r="DA553" s="169"/>
      <c r="DB553" s="169"/>
      <c r="DC553" s="169"/>
      <c r="DD553" s="169"/>
      <c r="DE553" s="169"/>
      <c r="DF553" s="169"/>
      <c r="DG553" s="169"/>
      <c r="DH553" s="169"/>
      <c r="DI553" s="169"/>
      <c r="DJ553" s="169"/>
      <c r="DK553" s="169"/>
      <c r="DL553" s="169"/>
      <c r="DM553" s="169"/>
      <c r="DN553" s="169"/>
      <c r="DO553" s="169"/>
      <c r="DP553" s="169"/>
      <c r="DQ553" s="169"/>
      <c r="DR553" s="169"/>
      <c r="DS553" s="169"/>
      <c r="DT553" s="169"/>
      <c r="DU553" s="169"/>
      <c r="DV553" s="169"/>
      <c r="DW553" s="169"/>
      <c r="DX553" s="169"/>
      <c r="DY553" s="169"/>
      <c r="DZ553" s="169"/>
      <c r="EA553" s="169"/>
      <c r="EB553" s="169"/>
      <c r="EC553" s="169"/>
      <c r="ED553" s="169"/>
      <c r="EE553" s="169"/>
      <c r="EF553" s="169"/>
      <c r="EG553" s="169"/>
      <c r="EH553" s="169"/>
      <c r="EI553" s="169"/>
      <c r="EJ553" s="169"/>
      <c r="EK553" s="169"/>
      <c r="EL553" s="169"/>
      <c r="EM553" s="169"/>
      <c r="EN553" s="169"/>
      <c r="EO553" s="169"/>
      <c r="EP553" s="169"/>
      <c r="EQ553" s="169"/>
      <c r="ER553" s="169"/>
      <c r="ES553" s="169"/>
      <c r="ET553" s="169"/>
      <c r="EU553" s="169"/>
      <c r="EV553" s="169"/>
      <c r="EW553" s="169"/>
      <c r="EX553" s="169"/>
      <c r="EY553" s="169"/>
      <c r="EZ553" s="169"/>
      <c r="FA553" s="169"/>
      <c r="FB553" s="169"/>
      <c r="FC553" s="169"/>
      <c r="FD553" s="169"/>
      <c r="FE553" s="169"/>
      <c r="FF553" s="169"/>
      <c r="FG553" s="169"/>
      <c r="FH553" s="169"/>
      <c r="FI553" s="169"/>
      <c r="FJ553" s="169"/>
      <c r="FK553" s="169"/>
      <c r="FL553" s="169"/>
      <c r="FM553" s="169"/>
      <c r="FN553" s="169"/>
      <c r="FO553" s="169"/>
      <c r="FP553" s="169"/>
      <c r="FQ553" s="169"/>
      <c r="FR553" s="169"/>
      <c r="FS553" s="169"/>
      <c r="FT553" s="169"/>
      <c r="FU553" s="169"/>
      <c r="FV553" s="169"/>
      <c r="FW553" s="169"/>
      <c r="FX553" s="169"/>
      <c r="FY553" s="169"/>
      <c r="FZ553" s="169"/>
      <c r="GA553" s="169"/>
      <c r="GB553" s="169"/>
      <c r="GC553" s="169"/>
      <c r="GD553" s="169"/>
      <c r="GE553" s="169"/>
      <c r="GF553" s="169"/>
      <c r="GG553" s="169"/>
      <c r="GH553" s="169"/>
      <c r="GI553" s="169"/>
      <c r="GJ553" s="169"/>
      <c r="GK553" s="169"/>
      <c r="GL553" s="169"/>
      <c r="GM553" s="169"/>
      <c r="GN553" s="169"/>
      <c r="GO553" s="169"/>
      <c r="GP553" s="169"/>
      <c r="GQ553" s="169"/>
      <c r="GR553" s="169"/>
      <c r="GS553" s="169"/>
      <c r="GT553" s="169"/>
      <c r="GU553" s="169"/>
      <c r="GV553" s="169"/>
      <c r="GW553" s="169"/>
      <c r="GX553" s="169"/>
      <c r="GY553" s="169"/>
      <c r="GZ553" s="169"/>
      <c r="HA553" s="169"/>
      <c r="HB553" s="169"/>
      <c r="HC553" s="169"/>
      <c r="HD553" s="169"/>
      <c r="HE553" s="169"/>
      <c r="HF553" s="169"/>
      <c r="HG553" s="169"/>
      <c r="HH553" s="169"/>
      <c r="HI553" s="169"/>
      <c r="HJ553" s="169"/>
      <c r="HK553" s="169"/>
      <c r="HL553" s="169"/>
      <c r="HM553" s="169"/>
      <c r="HN553" s="169"/>
      <c r="HO553" s="169"/>
      <c r="HP553" s="169"/>
      <c r="HQ553" s="169"/>
      <c r="HR553" s="169"/>
      <c r="HS553" s="169"/>
      <c r="HT553" s="169"/>
      <c r="HU553" s="169"/>
      <c r="HV553" s="169"/>
      <c r="HW553" s="169"/>
      <c r="HX553" s="169"/>
      <c r="HY553" s="169"/>
      <c r="HZ553" s="169"/>
      <c r="IA553" s="169"/>
      <c r="IB553" s="169"/>
      <c r="IC553" s="169"/>
      <c r="ID553" s="169"/>
      <c r="IE553" s="169"/>
      <c r="IF553" s="169"/>
      <c r="IG553" s="169"/>
      <c r="IH553" s="169"/>
      <c r="II553" s="169"/>
      <c r="IJ553" s="169"/>
      <c r="IK553" s="169"/>
      <c r="IL553" s="169"/>
      <c r="IM553" s="169"/>
      <c r="IN553" s="169"/>
      <c r="IO553" s="169"/>
      <c r="IP553" s="169"/>
      <c r="IQ553" s="169"/>
      <c r="IR553" s="169"/>
      <c r="IS553" s="169"/>
      <c r="IT553" s="169"/>
      <c r="IU553" s="169"/>
      <c r="IV553" s="169"/>
      <c r="IW553" s="169"/>
      <c r="IX553" s="169"/>
      <c r="IY553" s="169"/>
      <c r="IZ553" s="169"/>
      <c r="JA553" s="169"/>
      <c r="JB553" s="169"/>
      <c r="JC553" s="169"/>
      <c r="JD553" s="169"/>
      <c r="JE553" s="169"/>
      <c r="JF553" s="169"/>
      <c r="JG553" s="169"/>
      <c r="JH553" s="169"/>
      <c r="JI553" s="169"/>
      <c r="JJ553" s="169"/>
      <c r="JK553" s="169"/>
      <c r="JL553" s="169"/>
      <c r="JM553" s="169"/>
      <c r="JN553" s="169"/>
      <c r="JO553" s="169"/>
      <c r="JP553" s="169"/>
      <c r="JQ553" s="169"/>
      <c r="JR553" s="169"/>
      <c r="JS553" s="169"/>
      <c r="JT553" s="169"/>
      <c r="JU553" s="169"/>
      <c r="JV553" s="169"/>
      <c r="JW553" s="169"/>
      <c r="JX553" s="169"/>
      <c r="JY553" s="169"/>
      <c r="JZ553" s="169"/>
      <c r="KA553" s="169"/>
      <c r="KB553" s="169"/>
      <c r="KC553" s="169"/>
      <c r="KD553" s="169"/>
      <c r="KE553" s="169"/>
      <c r="KF553" s="169"/>
      <c r="KG553" s="169"/>
      <c r="KH553" s="169"/>
      <c r="KI553" s="169"/>
      <c r="KJ553" s="169"/>
      <c r="KK553" s="169"/>
      <c r="KL553" s="169"/>
      <c r="KM553" s="169"/>
      <c r="KN553" s="169"/>
      <c r="KO553" s="169"/>
      <c r="KP553" s="169"/>
      <c r="KQ553" s="169"/>
      <c r="KR553" s="169"/>
      <c r="KS553" s="169"/>
      <c r="KT553" s="169"/>
      <c r="KU553" s="169"/>
      <c r="KV553" s="169"/>
      <c r="KW553" s="169"/>
      <c r="KX553" s="169"/>
      <c r="KY553" s="169"/>
      <c r="KZ553" s="169"/>
      <c r="LA553" s="169"/>
      <c r="LB553" s="169"/>
      <c r="LC553" s="169"/>
      <c r="LD553" s="169"/>
      <c r="LE553" s="169"/>
      <c r="LF553" s="169"/>
      <c r="LG553" s="169"/>
      <c r="LH553" s="169"/>
      <c r="LI553" s="169"/>
      <c r="LJ553" s="169"/>
      <c r="LK553" s="169"/>
      <c r="LL553" s="169"/>
      <c r="LM553" s="169"/>
      <c r="LN553" s="169"/>
      <c r="LO553" s="169"/>
      <c r="LP553" s="169"/>
      <c r="LQ553" s="169"/>
      <c r="LR553" s="169"/>
      <c r="LS553" s="169"/>
      <c r="LT553" s="169"/>
      <c r="LU553" s="169"/>
      <c r="LV553" s="169"/>
      <c r="LW553" s="169"/>
      <c r="LX553" s="169"/>
      <c r="LY553" s="169"/>
      <c r="LZ553" s="169"/>
      <c r="MA553" s="169"/>
      <c r="MB553" s="169"/>
      <c r="MC553" s="169"/>
      <c r="MD553" s="169"/>
      <c r="ME553" s="169"/>
      <c r="MF553" s="169"/>
      <c r="MG553" s="169"/>
      <c r="MH553" s="169"/>
      <c r="MI553" s="169"/>
      <c r="MJ553" s="169"/>
      <c r="MK553" s="169"/>
      <c r="ML553" s="169"/>
      <c r="MM553" s="169"/>
    </row>
    <row r="554" spans="1:351" s="170" customFormat="1" ht="15" customHeight="1" outlineLevel="1" x14ac:dyDescent="0.25">
      <c r="A554" s="161"/>
      <c r="B554" s="162"/>
      <c r="C554" s="163"/>
      <c r="D554" s="163"/>
      <c r="E554" s="164"/>
      <c r="F554" s="174" t="s">
        <v>156</v>
      </c>
      <c r="G554" s="175" t="s">
        <v>39</v>
      </c>
      <c r="H554" s="167">
        <f>C543*0.8</f>
        <v>7.120000000000001</v>
      </c>
      <c r="I554" s="168">
        <v>1.77</v>
      </c>
      <c r="J554" s="164">
        <f t="shared" si="83"/>
        <v>12.602400000000001</v>
      </c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  <c r="CW554" s="169"/>
      <c r="CX554" s="169"/>
      <c r="CY554" s="169"/>
      <c r="CZ554" s="169"/>
      <c r="DA554" s="169"/>
      <c r="DB554" s="169"/>
      <c r="DC554" s="169"/>
      <c r="DD554" s="169"/>
      <c r="DE554" s="169"/>
      <c r="DF554" s="169"/>
      <c r="DG554" s="169"/>
      <c r="DH554" s="169"/>
      <c r="DI554" s="169"/>
      <c r="DJ554" s="169"/>
      <c r="DK554" s="169"/>
      <c r="DL554" s="169"/>
      <c r="DM554" s="169"/>
      <c r="DN554" s="169"/>
      <c r="DO554" s="169"/>
      <c r="DP554" s="169"/>
      <c r="DQ554" s="169"/>
      <c r="DR554" s="169"/>
      <c r="DS554" s="169"/>
      <c r="DT554" s="169"/>
      <c r="DU554" s="169"/>
      <c r="DV554" s="169"/>
      <c r="DW554" s="169"/>
      <c r="DX554" s="169"/>
      <c r="DY554" s="169"/>
      <c r="DZ554" s="169"/>
      <c r="EA554" s="169"/>
      <c r="EB554" s="169"/>
      <c r="EC554" s="169"/>
      <c r="ED554" s="169"/>
      <c r="EE554" s="169"/>
      <c r="EF554" s="169"/>
      <c r="EG554" s="169"/>
      <c r="EH554" s="169"/>
      <c r="EI554" s="169"/>
      <c r="EJ554" s="169"/>
      <c r="EK554" s="169"/>
      <c r="EL554" s="169"/>
      <c r="EM554" s="169"/>
      <c r="EN554" s="169"/>
      <c r="EO554" s="169"/>
      <c r="EP554" s="169"/>
      <c r="EQ554" s="169"/>
      <c r="ER554" s="169"/>
      <c r="ES554" s="169"/>
      <c r="ET554" s="169"/>
      <c r="EU554" s="169"/>
      <c r="EV554" s="169"/>
      <c r="EW554" s="169"/>
      <c r="EX554" s="169"/>
      <c r="EY554" s="169"/>
      <c r="EZ554" s="169"/>
      <c r="FA554" s="169"/>
      <c r="FB554" s="169"/>
      <c r="FC554" s="169"/>
      <c r="FD554" s="169"/>
      <c r="FE554" s="169"/>
      <c r="FF554" s="169"/>
      <c r="FG554" s="169"/>
      <c r="FH554" s="169"/>
      <c r="FI554" s="169"/>
      <c r="FJ554" s="169"/>
      <c r="FK554" s="169"/>
      <c r="FL554" s="169"/>
      <c r="FM554" s="169"/>
      <c r="FN554" s="169"/>
      <c r="FO554" s="169"/>
      <c r="FP554" s="169"/>
      <c r="FQ554" s="169"/>
      <c r="FR554" s="169"/>
      <c r="FS554" s="169"/>
      <c r="FT554" s="169"/>
      <c r="FU554" s="169"/>
      <c r="FV554" s="169"/>
      <c r="FW554" s="169"/>
      <c r="FX554" s="169"/>
      <c r="FY554" s="169"/>
      <c r="FZ554" s="169"/>
      <c r="GA554" s="169"/>
      <c r="GB554" s="169"/>
      <c r="GC554" s="169"/>
      <c r="GD554" s="169"/>
      <c r="GE554" s="169"/>
      <c r="GF554" s="169"/>
      <c r="GG554" s="169"/>
      <c r="GH554" s="169"/>
      <c r="GI554" s="169"/>
      <c r="GJ554" s="169"/>
      <c r="GK554" s="169"/>
      <c r="GL554" s="169"/>
      <c r="GM554" s="169"/>
      <c r="GN554" s="169"/>
      <c r="GO554" s="169"/>
      <c r="GP554" s="169"/>
      <c r="GQ554" s="169"/>
      <c r="GR554" s="169"/>
      <c r="GS554" s="169"/>
      <c r="GT554" s="169"/>
      <c r="GU554" s="169"/>
      <c r="GV554" s="169"/>
      <c r="GW554" s="169"/>
      <c r="GX554" s="169"/>
      <c r="GY554" s="169"/>
      <c r="GZ554" s="169"/>
      <c r="HA554" s="169"/>
      <c r="HB554" s="169"/>
      <c r="HC554" s="169"/>
      <c r="HD554" s="169"/>
      <c r="HE554" s="169"/>
      <c r="HF554" s="169"/>
      <c r="HG554" s="169"/>
      <c r="HH554" s="169"/>
      <c r="HI554" s="169"/>
      <c r="HJ554" s="169"/>
      <c r="HK554" s="169"/>
      <c r="HL554" s="169"/>
      <c r="HM554" s="169"/>
      <c r="HN554" s="169"/>
      <c r="HO554" s="169"/>
      <c r="HP554" s="169"/>
      <c r="HQ554" s="169"/>
      <c r="HR554" s="169"/>
      <c r="HS554" s="169"/>
      <c r="HT554" s="169"/>
      <c r="HU554" s="169"/>
      <c r="HV554" s="169"/>
      <c r="HW554" s="169"/>
      <c r="HX554" s="169"/>
      <c r="HY554" s="169"/>
      <c r="HZ554" s="169"/>
      <c r="IA554" s="169"/>
      <c r="IB554" s="169"/>
      <c r="IC554" s="169"/>
      <c r="ID554" s="169"/>
      <c r="IE554" s="169"/>
      <c r="IF554" s="169"/>
      <c r="IG554" s="169"/>
      <c r="IH554" s="169"/>
      <c r="II554" s="169"/>
      <c r="IJ554" s="169"/>
      <c r="IK554" s="169"/>
      <c r="IL554" s="169"/>
      <c r="IM554" s="169"/>
      <c r="IN554" s="169"/>
      <c r="IO554" s="169"/>
      <c r="IP554" s="169"/>
      <c r="IQ554" s="169"/>
      <c r="IR554" s="169"/>
      <c r="IS554" s="169"/>
      <c r="IT554" s="169"/>
      <c r="IU554" s="169"/>
      <c r="IV554" s="169"/>
      <c r="IW554" s="169"/>
      <c r="IX554" s="169"/>
      <c r="IY554" s="169"/>
      <c r="IZ554" s="169"/>
      <c r="JA554" s="169"/>
      <c r="JB554" s="169"/>
      <c r="JC554" s="169"/>
      <c r="JD554" s="169"/>
      <c r="JE554" s="169"/>
      <c r="JF554" s="169"/>
      <c r="JG554" s="169"/>
      <c r="JH554" s="169"/>
      <c r="JI554" s="169"/>
      <c r="JJ554" s="169"/>
      <c r="JK554" s="169"/>
      <c r="JL554" s="169"/>
      <c r="JM554" s="169"/>
      <c r="JN554" s="169"/>
      <c r="JO554" s="169"/>
      <c r="JP554" s="169"/>
      <c r="JQ554" s="169"/>
      <c r="JR554" s="169"/>
      <c r="JS554" s="169"/>
      <c r="JT554" s="169"/>
      <c r="JU554" s="169"/>
      <c r="JV554" s="169"/>
      <c r="JW554" s="169"/>
      <c r="JX554" s="169"/>
      <c r="JY554" s="169"/>
      <c r="JZ554" s="169"/>
      <c r="KA554" s="169"/>
      <c r="KB554" s="169"/>
      <c r="KC554" s="169"/>
      <c r="KD554" s="169"/>
      <c r="KE554" s="169"/>
      <c r="KF554" s="169"/>
      <c r="KG554" s="169"/>
      <c r="KH554" s="169"/>
      <c r="KI554" s="169"/>
      <c r="KJ554" s="169"/>
      <c r="KK554" s="169"/>
      <c r="KL554" s="169"/>
      <c r="KM554" s="169"/>
      <c r="KN554" s="169"/>
      <c r="KO554" s="169"/>
      <c r="KP554" s="169"/>
      <c r="KQ554" s="169"/>
      <c r="KR554" s="169"/>
      <c r="KS554" s="169"/>
      <c r="KT554" s="169"/>
      <c r="KU554" s="169"/>
      <c r="KV554" s="169"/>
      <c r="KW554" s="169"/>
      <c r="KX554" s="169"/>
      <c r="KY554" s="169"/>
      <c r="KZ554" s="169"/>
      <c r="LA554" s="169"/>
      <c r="LB554" s="169"/>
      <c r="LC554" s="169"/>
      <c r="LD554" s="169"/>
      <c r="LE554" s="169"/>
      <c r="LF554" s="169"/>
      <c r="LG554" s="169"/>
      <c r="LH554" s="169"/>
      <c r="LI554" s="169"/>
      <c r="LJ554" s="169"/>
      <c r="LK554" s="169"/>
      <c r="LL554" s="169"/>
      <c r="LM554" s="169"/>
      <c r="LN554" s="169"/>
      <c r="LO554" s="169"/>
      <c r="LP554" s="169"/>
      <c r="LQ554" s="169"/>
      <c r="LR554" s="169"/>
      <c r="LS554" s="169"/>
      <c r="LT554" s="169"/>
      <c r="LU554" s="169"/>
      <c r="LV554" s="169"/>
      <c r="LW554" s="169"/>
      <c r="LX554" s="169"/>
      <c r="LY554" s="169"/>
      <c r="LZ554" s="169"/>
      <c r="MA554" s="169"/>
      <c r="MB554" s="169"/>
      <c r="MC554" s="169"/>
      <c r="MD554" s="169"/>
      <c r="ME554" s="169"/>
      <c r="MF554" s="169"/>
      <c r="MG554" s="169"/>
      <c r="MH554" s="169"/>
      <c r="MI554" s="169"/>
      <c r="MJ554" s="169"/>
      <c r="MK554" s="169"/>
      <c r="ML554" s="169"/>
      <c r="MM554" s="169"/>
    </row>
    <row r="555" spans="1:351" s="181" customFormat="1" x14ac:dyDescent="0.25">
      <c r="A555" s="176"/>
      <c r="B555" s="177"/>
      <c r="C555" s="178"/>
      <c r="D555" s="168"/>
      <c r="E555" s="179"/>
      <c r="F555" s="180" t="s">
        <v>157</v>
      </c>
      <c r="G555" s="177" t="s">
        <v>10</v>
      </c>
      <c r="H555" s="178">
        <f>C543*40</f>
        <v>356</v>
      </c>
      <c r="I555" s="168">
        <v>0.19</v>
      </c>
      <c r="J555" s="179">
        <f t="shared" si="83"/>
        <v>67.64</v>
      </c>
    </row>
    <row r="556" spans="1:351" s="170" customFormat="1" ht="15" customHeight="1" outlineLevel="1" x14ac:dyDescent="0.25">
      <c r="A556" s="161"/>
      <c r="B556" s="162"/>
      <c r="C556" s="163"/>
      <c r="D556" s="163"/>
      <c r="E556" s="164"/>
      <c r="F556" s="174" t="s">
        <v>158</v>
      </c>
      <c r="G556" s="175" t="s">
        <v>39</v>
      </c>
      <c r="H556" s="167">
        <f>C543*7</f>
        <v>62.300000000000004</v>
      </c>
      <c r="I556" s="168">
        <v>0.27</v>
      </c>
      <c r="J556" s="164">
        <f t="shared" si="83"/>
        <v>16.821000000000002</v>
      </c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  <c r="CB556" s="169"/>
      <c r="CC556" s="169"/>
      <c r="CD556" s="169"/>
      <c r="CE556" s="169"/>
      <c r="CF556" s="169"/>
      <c r="CG556" s="169"/>
      <c r="CH556" s="169"/>
      <c r="CI556" s="169"/>
      <c r="CJ556" s="169"/>
      <c r="CK556" s="169"/>
      <c r="CL556" s="169"/>
      <c r="CM556" s="169"/>
      <c r="CN556" s="169"/>
      <c r="CO556" s="169"/>
      <c r="CP556" s="169"/>
      <c r="CQ556" s="169"/>
      <c r="CR556" s="169"/>
      <c r="CS556" s="169"/>
      <c r="CT556" s="169"/>
      <c r="CU556" s="169"/>
      <c r="CV556" s="169"/>
      <c r="CW556" s="169"/>
      <c r="CX556" s="169"/>
      <c r="CY556" s="169"/>
      <c r="CZ556" s="169"/>
      <c r="DA556" s="169"/>
      <c r="DB556" s="169"/>
      <c r="DC556" s="169"/>
      <c r="DD556" s="169"/>
      <c r="DE556" s="169"/>
      <c r="DF556" s="169"/>
      <c r="DG556" s="169"/>
      <c r="DH556" s="169"/>
      <c r="DI556" s="169"/>
      <c r="DJ556" s="169"/>
      <c r="DK556" s="169"/>
      <c r="DL556" s="169"/>
      <c r="DM556" s="169"/>
      <c r="DN556" s="169"/>
      <c r="DO556" s="169"/>
      <c r="DP556" s="169"/>
      <c r="DQ556" s="169"/>
      <c r="DR556" s="169"/>
      <c r="DS556" s="169"/>
      <c r="DT556" s="169"/>
      <c r="DU556" s="169"/>
      <c r="DV556" s="169"/>
      <c r="DW556" s="169"/>
      <c r="DX556" s="169"/>
      <c r="DY556" s="169"/>
      <c r="DZ556" s="169"/>
      <c r="EA556" s="169"/>
      <c r="EB556" s="169"/>
      <c r="EC556" s="169"/>
      <c r="ED556" s="169"/>
      <c r="EE556" s="169"/>
      <c r="EF556" s="169"/>
      <c r="EG556" s="169"/>
      <c r="EH556" s="169"/>
      <c r="EI556" s="169"/>
      <c r="EJ556" s="169"/>
      <c r="EK556" s="169"/>
      <c r="EL556" s="169"/>
      <c r="EM556" s="169"/>
      <c r="EN556" s="169"/>
      <c r="EO556" s="169"/>
      <c r="EP556" s="169"/>
      <c r="EQ556" s="169"/>
      <c r="ER556" s="169"/>
      <c r="ES556" s="169"/>
      <c r="ET556" s="169"/>
      <c r="EU556" s="169"/>
      <c r="EV556" s="169"/>
      <c r="EW556" s="169"/>
      <c r="EX556" s="169"/>
      <c r="EY556" s="169"/>
      <c r="EZ556" s="169"/>
      <c r="FA556" s="169"/>
      <c r="FB556" s="169"/>
      <c r="FC556" s="169"/>
      <c r="FD556" s="169"/>
      <c r="FE556" s="169"/>
      <c r="FF556" s="169"/>
      <c r="FG556" s="169"/>
      <c r="FH556" s="169"/>
      <c r="FI556" s="169"/>
      <c r="FJ556" s="169"/>
      <c r="FK556" s="169"/>
      <c r="FL556" s="169"/>
      <c r="FM556" s="169"/>
      <c r="FN556" s="169"/>
      <c r="FO556" s="169"/>
      <c r="FP556" s="169"/>
      <c r="FQ556" s="169"/>
      <c r="FR556" s="169"/>
      <c r="FS556" s="169"/>
      <c r="FT556" s="169"/>
      <c r="FU556" s="169"/>
      <c r="FV556" s="169"/>
      <c r="FW556" s="169"/>
      <c r="FX556" s="169"/>
      <c r="FY556" s="169"/>
      <c r="FZ556" s="169"/>
      <c r="GA556" s="169"/>
      <c r="GB556" s="169"/>
      <c r="GC556" s="169"/>
      <c r="GD556" s="169"/>
      <c r="GE556" s="169"/>
      <c r="GF556" s="169"/>
      <c r="GG556" s="169"/>
      <c r="GH556" s="169"/>
      <c r="GI556" s="169"/>
      <c r="GJ556" s="169"/>
      <c r="GK556" s="169"/>
      <c r="GL556" s="169"/>
      <c r="GM556" s="169"/>
      <c r="GN556" s="169"/>
      <c r="GO556" s="169"/>
      <c r="GP556" s="169"/>
      <c r="GQ556" s="169"/>
      <c r="GR556" s="169"/>
      <c r="GS556" s="169"/>
      <c r="GT556" s="169"/>
      <c r="GU556" s="169"/>
      <c r="GV556" s="169"/>
      <c r="GW556" s="169"/>
      <c r="GX556" s="169"/>
      <c r="GY556" s="169"/>
      <c r="GZ556" s="169"/>
      <c r="HA556" s="169"/>
      <c r="HB556" s="169"/>
      <c r="HC556" s="169"/>
      <c r="HD556" s="169"/>
      <c r="HE556" s="169"/>
      <c r="HF556" s="169"/>
      <c r="HG556" s="169"/>
      <c r="HH556" s="169"/>
      <c r="HI556" s="169"/>
      <c r="HJ556" s="169"/>
      <c r="HK556" s="169"/>
      <c r="HL556" s="169"/>
      <c r="HM556" s="169"/>
      <c r="HN556" s="169"/>
      <c r="HO556" s="169"/>
      <c r="HP556" s="169"/>
      <c r="HQ556" s="169"/>
      <c r="HR556" s="169"/>
      <c r="HS556" s="169"/>
      <c r="HT556" s="169"/>
      <c r="HU556" s="169"/>
      <c r="HV556" s="169"/>
      <c r="HW556" s="169"/>
      <c r="HX556" s="169"/>
      <c r="HY556" s="169"/>
      <c r="HZ556" s="169"/>
      <c r="IA556" s="169"/>
      <c r="IB556" s="169"/>
      <c r="IC556" s="169"/>
      <c r="ID556" s="169"/>
      <c r="IE556" s="169"/>
      <c r="IF556" s="169"/>
      <c r="IG556" s="169"/>
      <c r="IH556" s="169"/>
      <c r="II556" s="169"/>
      <c r="IJ556" s="169"/>
      <c r="IK556" s="169"/>
      <c r="IL556" s="169"/>
      <c r="IM556" s="169"/>
      <c r="IN556" s="169"/>
      <c r="IO556" s="169"/>
      <c r="IP556" s="169"/>
      <c r="IQ556" s="169"/>
      <c r="IR556" s="169"/>
      <c r="IS556" s="169"/>
      <c r="IT556" s="169"/>
      <c r="IU556" s="169"/>
      <c r="IV556" s="169"/>
      <c r="IW556" s="169"/>
      <c r="IX556" s="169"/>
      <c r="IY556" s="169"/>
      <c r="IZ556" s="169"/>
      <c r="JA556" s="169"/>
      <c r="JB556" s="169"/>
      <c r="JC556" s="169"/>
      <c r="JD556" s="169"/>
      <c r="JE556" s="169"/>
      <c r="JF556" s="169"/>
      <c r="JG556" s="169"/>
      <c r="JH556" s="169"/>
      <c r="JI556" s="169"/>
      <c r="JJ556" s="169"/>
      <c r="JK556" s="169"/>
      <c r="JL556" s="169"/>
      <c r="JM556" s="169"/>
      <c r="JN556" s="169"/>
      <c r="JO556" s="169"/>
      <c r="JP556" s="169"/>
      <c r="JQ556" s="169"/>
      <c r="JR556" s="169"/>
      <c r="JS556" s="169"/>
      <c r="JT556" s="169"/>
      <c r="JU556" s="169"/>
      <c r="JV556" s="169"/>
      <c r="JW556" s="169"/>
      <c r="JX556" s="169"/>
      <c r="JY556" s="169"/>
      <c r="JZ556" s="169"/>
      <c r="KA556" s="169"/>
      <c r="KB556" s="169"/>
      <c r="KC556" s="169"/>
      <c r="KD556" s="169"/>
      <c r="KE556" s="169"/>
      <c r="KF556" s="169"/>
      <c r="KG556" s="169"/>
      <c r="KH556" s="169"/>
      <c r="KI556" s="169"/>
      <c r="KJ556" s="169"/>
      <c r="KK556" s="169"/>
      <c r="KL556" s="169"/>
      <c r="KM556" s="169"/>
      <c r="KN556" s="169"/>
      <c r="KO556" s="169"/>
      <c r="KP556" s="169"/>
      <c r="KQ556" s="169"/>
      <c r="KR556" s="169"/>
      <c r="KS556" s="169"/>
      <c r="KT556" s="169"/>
      <c r="KU556" s="169"/>
      <c r="KV556" s="169"/>
      <c r="KW556" s="169"/>
      <c r="KX556" s="169"/>
      <c r="KY556" s="169"/>
      <c r="KZ556" s="169"/>
      <c r="LA556" s="169"/>
      <c r="LB556" s="169"/>
      <c r="LC556" s="169"/>
      <c r="LD556" s="169"/>
      <c r="LE556" s="169"/>
      <c r="LF556" s="169"/>
      <c r="LG556" s="169"/>
      <c r="LH556" s="169"/>
      <c r="LI556" s="169"/>
      <c r="LJ556" s="169"/>
      <c r="LK556" s="169"/>
      <c r="LL556" s="169"/>
      <c r="LM556" s="169"/>
      <c r="LN556" s="169"/>
      <c r="LO556" s="169"/>
      <c r="LP556" s="169"/>
      <c r="LQ556" s="169"/>
      <c r="LR556" s="169"/>
      <c r="LS556" s="169"/>
      <c r="LT556" s="169"/>
      <c r="LU556" s="169"/>
      <c r="LV556" s="169"/>
      <c r="LW556" s="169"/>
      <c r="LX556" s="169"/>
      <c r="LY556" s="169"/>
      <c r="LZ556" s="169"/>
      <c r="MA556" s="169"/>
      <c r="MB556" s="169"/>
      <c r="MC556" s="169"/>
      <c r="MD556" s="169"/>
      <c r="ME556" s="169"/>
      <c r="MF556" s="169"/>
      <c r="MG556" s="169"/>
      <c r="MH556" s="169"/>
      <c r="MI556" s="169"/>
      <c r="MJ556" s="169"/>
      <c r="MK556" s="169"/>
      <c r="ML556" s="169"/>
      <c r="MM556" s="169"/>
    </row>
    <row r="557" spans="1:351" s="79" customFormat="1" ht="14.25" customHeight="1" x14ac:dyDescent="0.2">
      <c r="A557" s="32"/>
      <c r="B557" s="33"/>
      <c r="C557" s="28"/>
      <c r="D557" s="28"/>
      <c r="E557" s="28"/>
      <c r="F557" s="37" t="s">
        <v>16</v>
      </c>
      <c r="G557" s="31" t="s">
        <v>17</v>
      </c>
      <c r="H557" s="56">
        <f>C543*0.15/10</f>
        <v>0.13350000000000001</v>
      </c>
      <c r="I557" s="55">
        <v>235.68</v>
      </c>
      <c r="J557" s="94">
        <f t="shared" si="83"/>
        <v>31.463280000000001</v>
      </c>
    </row>
    <row r="558" spans="1:351" s="181" customFormat="1" x14ac:dyDescent="0.25">
      <c r="A558" s="176"/>
      <c r="B558" s="177"/>
      <c r="C558" s="178"/>
      <c r="D558" s="168"/>
      <c r="E558" s="179"/>
      <c r="F558" s="180" t="s">
        <v>160</v>
      </c>
      <c r="G558" s="177" t="s">
        <v>110</v>
      </c>
      <c r="H558" s="182">
        <f>C543*0.5</f>
        <v>4.45</v>
      </c>
      <c r="I558" s="168">
        <v>24.68</v>
      </c>
      <c r="J558" s="179">
        <f t="shared" si="83"/>
        <v>109.82600000000001</v>
      </c>
    </row>
    <row r="559" spans="1:351" s="181" customFormat="1" x14ac:dyDescent="0.25">
      <c r="A559" s="176"/>
      <c r="B559" s="177"/>
      <c r="C559" s="178"/>
      <c r="D559" s="168"/>
      <c r="E559" s="179"/>
      <c r="F559" s="165" t="s">
        <v>161</v>
      </c>
      <c r="G559" s="177" t="s">
        <v>162</v>
      </c>
      <c r="H559" s="178">
        <f>C543*1</f>
        <v>8.9</v>
      </c>
      <c r="I559" s="168">
        <v>1.33</v>
      </c>
      <c r="J559" s="179">
        <f t="shared" si="83"/>
        <v>11.837000000000002</v>
      </c>
    </row>
    <row r="560" spans="1:351" s="181" customFormat="1" x14ac:dyDescent="0.25">
      <c r="A560" s="176"/>
      <c r="B560" s="177"/>
      <c r="C560" s="178"/>
      <c r="D560" s="168"/>
      <c r="E560" s="179"/>
      <c r="F560" s="180" t="s">
        <v>163</v>
      </c>
      <c r="G560" s="177" t="s">
        <v>12</v>
      </c>
      <c r="H560" s="178">
        <f>C543*0.15</f>
        <v>1.335</v>
      </c>
      <c r="I560" s="168">
        <v>14</v>
      </c>
      <c r="J560" s="179">
        <f t="shared" si="83"/>
        <v>18.689999999999998</v>
      </c>
    </row>
    <row r="561" spans="1:10" ht="14.25" customHeight="1" x14ac:dyDescent="0.2">
      <c r="A561" s="32" t="s">
        <v>119</v>
      </c>
      <c r="B561" s="33" t="s">
        <v>12</v>
      </c>
      <c r="C561" s="28">
        <v>6.74</v>
      </c>
      <c r="D561" s="28">
        <v>25</v>
      </c>
      <c r="E561" s="28">
        <f>C561*D561</f>
        <v>168.5</v>
      </c>
      <c r="F561" s="32" t="s">
        <v>19</v>
      </c>
      <c r="G561" s="33" t="s">
        <v>12</v>
      </c>
      <c r="H561" s="28">
        <f>C561*1.2</f>
        <v>8.0879999999999992</v>
      </c>
      <c r="I561" s="28">
        <v>5.63</v>
      </c>
      <c r="J561" s="80">
        <f t="shared" si="83"/>
        <v>45.535439999999994</v>
      </c>
    </row>
    <row r="562" spans="1:10" ht="14.25" customHeight="1" x14ac:dyDescent="0.2">
      <c r="A562" s="32"/>
      <c r="B562" s="33"/>
      <c r="C562" s="28"/>
      <c r="D562" s="83"/>
      <c r="E562" s="84"/>
      <c r="F562" s="32" t="s">
        <v>20</v>
      </c>
      <c r="G562" s="33" t="s">
        <v>11</v>
      </c>
      <c r="H562" s="56">
        <f>C561*0.2/25</f>
        <v>5.3920000000000003E-2</v>
      </c>
      <c r="I562" s="83">
        <v>108</v>
      </c>
      <c r="J562" s="82">
        <f t="shared" si="83"/>
        <v>5.8233600000000001</v>
      </c>
    </row>
    <row r="563" spans="1:10" ht="14.25" customHeight="1" x14ac:dyDescent="0.2">
      <c r="A563" s="32" t="s">
        <v>167</v>
      </c>
      <c r="B563" s="33" t="s">
        <v>12</v>
      </c>
      <c r="C563" s="28">
        <v>6.74</v>
      </c>
      <c r="D563" s="28">
        <v>8</v>
      </c>
      <c r="E563" s="28">
        <f>C563*D563</f>
        <v>53.92</v>
      </c>
      <c r="F563" s="37" t="s">
        <v>16</v>
      </c>
      <c r="G563" s="31" t="s">
        <v>17</v>
      </c>
      <c r="H563" s="56">
        <f>C563*0.1/10</f>
        <v>6.7400000000000002E-2</v>
      </c>
      <c r="I563" s="55">
        <v>235.68</v>
      </c>
      <c r="J563" s="80">
        <f>H563*I563</f>
        <v>15.884832000000001</v>
      </c>
    </row>
    <row r="564" spans="1:10" s="86" customFormat="1" ht="14.25" customHeight="1" x14ac:dyDescent="0.2">
      <c r="A564" s="87" t="s">
        <v>168</v>
      </c>
      <c r="B564" s="33" t="s">
        <v>12</v>
      </c>
      <c r="C564" s="56">
        <f>C563</f>
        <v>6.74</v>
      </c>
      <c r="D564" s="83">
        <v>45</v>
      </c>
      <c r="E564" s="84">
        <f>C564*D564</f>
        <v>303.3</v>
      </c>
      <c r="F564" s="32" t="s">
        <v>102</v>
      </c>
      <c r="G564" s="33" t="s">
        <v>18</v>
      </c>
      <c r="H564" s="56">
        <f>C564*5/30</f>
        <v>1.1233333333333335</v>
      </c>
      <c r="I564" s="83">
        <v>130</v>
      </c>
      <c r="J564" s="82">
        <f>H564*I564</f>
        <v>146.03333333333336</v>
      </c>
    </row>
    <row r="565" spans="1:10" ht="14.25" customHeight="1" x14ac:dyDescent="0.2">
      <c r="A565" s="32" t="s">
        <v>169</v>
      </c>
      <c r="B565" s="33" t="s">
        <v>12</v>
      </c>
      <c r="C565" s="28">
        <f>C563</f>
        <v>6.74</v>
      </c>
      <c r="D565" s="83">
        <v>50</v>
      </c>
      <c r="E565" s="84">
        <f>C565*D565</f>
        <v>337</v>
      </c>
      <c r="F565" s="32" t="s">
        <v>20</v>
      </c>
      <c r="G565" s="33" t="s">
        <v>11</v>
      </c>
      <c r="H565" s="56">
        <f>C565*0.8/25</f>
        <v>0.21568000000000001</v>
      </c>
      <c r="I565" s="83">
        <v>108</v>
      </c>
      <c r="J565" s="82">
        <f t="shared" ref="J565:J579" si="84">H565*I565</f>
        <v>23.29344</v>
      </c>
    </row>
    <row r="566" spans="1:10" ht="14.25" customHeight="1" x14ac:dyDescent="0.2">
      <c r="A566" s="32"/>
      <c r="B566" s="33"/>
      <c r="C566" s="28"/>
      <c r="D566" s="83"/>
      <c r="E566" s="84"/>
      <c r="F566" s="32" t="s">
        <v>22</v>
      </c>
      <c r="G566" s="33" t="s">
        <v>11</v>
      </c>
      <c r="H566" s="56">
        <f>C565*0.8/25</f>
        <v>0.21568000000000001</v>
      </c>
      <c r="I566" s="83">
        <v>183.45</v>
      </c>
      <c r="J566" s="82">
        <f t="shared" si="84"/>
        <v>39.566496000000001</v>
      </c>
    </row>
    <row r="567" spans="1:10" ht="14.25" customHeight="1" x14ac:dyDescent="0.2">
      <c r="A567" s="32" t="s">
        <v>170</v>
      </c>
      <c r="B567" s="33" t="s">
        <v>12</v>
      </c>
      <c r="C567" s="28">
        <f>C563</f>
        <v>6.74</v>
      </c>
      <c r="D567" s="83">
        <v>25</v>
      </c>
      <c r="E567" s="84">
        <f t="shared" ref="E567:E569" si="85">C567*D567</f>
        <v>168.5</v>
      </c>
      <c r="F567" s="32" t="s">
        <v>24</v>
      </c>
      <c r="G567" s="177" t="s">
        <v>12</v>
      </c>
      <c r="H567" s="178">
        <f>C567*0.15</f>
        <v>1.0109999999999999</v>
      </c>
      <c r="I567" s="168">
        <v>14</v>
      </c>
      <c r="J567" s="85">
        <f t="shared" si="84"/>
        <v>14.153999999999998</v>
      </c>
    </row>
    <row r="568" spans="1:10" ht="14.25" customHeight="1" x14ac:dyDescent="0.2">
      <c r="A568" s="32" t="s">
        <v>171</v>
      </c>
      <c r="B568" s="33" t="s">
        <v>12</v>
      </c>
      <c r="C568" s="28">
        <f>C563</f>
        <v>6.74</v>
      </c>
      <c r="D568" s="28">
        <v>5</v>
      </c>
      <c r="E568" s="28">
        <f t="shared" si="85"/>
        <v>33.700000000000003</v>
      </c>
      <c r="F568" s="37" t="s">
        <v>16</v>
      </c>
      <c r="G568" s="31" t="s">
        <v>17</v>
      </c>
      <c r="H568" s="56">
        <f>C568*0.1/10</f>
        <v>6.7400000000000002E-2</v>
      </c>
      <c r="I568" s="55">
        <v>235.68</v>
      </c>
      <c r="J568" s="80">
        <f t="shared" si="84"/>
        <v>15.884832000000001</v>
      </c>
    </row>
    <row r="569" spans="1:10" s="79" customFormat="1" ht="14.25" customHeight="1" x14ac:dyDescent="0.2">
      <c r="A569" s="87" t="s">
        <v>172</v>
      </c>
      <c r="B569" s="33" t="s">
        <v>12</v>
      </c>
      <c r="C569" s="28">
        <f>C567</f>
        <v>6.74</v>
      </c>
      <c r="D569" s="28">
        <v>35</v>
      </c>
      <c r="E569" s="28">
        <f t="shared" si="85"/>
        <v>235.9</v>
      </c>
      <c r="F569" s="32" t="s">
        <v>111</v>
      </c>
      <c r="G569" s="33" t="s">
        <v>26</v>
      </c>
      <c r="H569" s="28">
        <f>C569*0.15</f>
        <v>1.0109999999999999</v>
      </c>
      <c r="I569" s="28">
        <v>296.74</v>
      </c>
      <c r="J569" s="80">
        <f t="shared" si="84"/>
        <v>300.00414000000001</v>
      </c>
    </row>
    <row r="570" spans="1:10" s="79" customFormat="1" ht="14.25" customHeight="1" x14ac:dyDescent="0.2">
      <c r="A570" s="32" t="s">
        <v>164</v>
      </c>
      <c r="B570" s="33" t="s">
        <v>12</v>
      </c>
      <c r="C570" s="56">
        <v>16.010000000000002</v>
      </c>
      <c r="D570" s="83">
        <v>25</v>
      </c>
      <c r="E570" s="84">
        <f>C570*D570</f>
        <v>400.25000000000006</v>
      </c>
      <c r="F570" s="32" t="s">
        <v>165</v>
      </c>
      <c r="G570" s="33" t="s">
        <v>12</v>
      </c>
      <c r="H570" s="56">
        <f>C570*1.2</f>
        <v>19.212</v>
      </c>
      <c r="I570" s="83">
        <v>8.94</v>
      </c>
      <c r="J570" s="160">
        <f t="shared" si="84"/>
        <v>171.75528</v>
      </c>
    </row>
    <row r="571" spans="1:10" s="79" customFormat="1" ht="14.25" customHeight="1" x14ac:dyDescent="0.2">
      <c r="A571" s="32"/>
      <c r="B571" s="33"/>
      <c r="C571" s="28"/>
      <c r="D571" s="28"/>
      <c r="E571" s="84"/>
      <c r="F571" s="32" t="s">
        <v>20</v>
      </c>
      <c r="G571" s="33" t="s">
        <v>11</v>
      </c>
      <c r="H571" s="56">
        <f>C570*0.2/25</f>
        <v>0.12808000000000003</v>
      </c>
      <c r="I571" s="83">
        <v>108</v>
      </c>
      <c r="J571" s="80">
        <f t="shared" si="84"/>
        <v>13.832640000000003</v>
      </c>
    </row>
    <row r="572" spans="1:10" s="79" customFormat="1" ht="14.25" customHeight="1" x14ac:dyDescent="0.2">
      <c r="A572" s="32" t="s">
        <v>166</v>
      </c>
      <c r="B572" s="33" t="s">
        <v>12</v>
      </c>
      <c r="C572" s="28">
        <f>C570</f>
        <v>16.010000000000002</v>
      </c>
      <c r="D572" s="28">
        <v>30</v>
      </c>
      <c r="E572" s="28">
        <f>C572*D572</f>
        <v>480.30000000000007</v>
      </c>
      <c r="F572" s="32" t="s">
        <v>111</v>
      </c>
      <c r="G572" s="33" t="s">
        <v>26</v>
      </c>
      <c r="H572" s="28">
        <f>C572*0.1</f>
        <v>1.6010000000000002</v>
      </c>
      <c r="I572" s="28">
        <v>296.74</v>
      </c>
      <c r="J572" s="80">
        <f t="shared" si="84"/>
        <v>475.08074000000005</v>
      </c>
    </row>
    <row r="573" spans="1:10" s="79" customFormat="1" ht="14.25" customHeight="1" x14ac:dyDescent="0.2">
      <c r="A573" s="32" t="s">
        <v>43</v>
      </c>
      <c r="B573" s="33" t="s">
        <v>15</v>
      </c>
      <c r="C573" s="28">
        <v>8.9</v>
      </c>
      <c r="D573" s="28">
        <v>10</v>
      </c>
      <c r="E573" s="28">
        <f t="shared" ref="E573:E575" si="86">C573*D573</f>
        <v>89</v>
      </c>
      <c r="F573" s="37" t="s">
        <v>16</v>
      </c>
      <c r="G573" s="31" t="s">
        <v>17</v>
      </c>
      <c r="H573" s="56">
        <f>C573*0.15/10</f>
        <v>0.13350000000000001</v>
      </c>
      <c r="I573" s="55">
        <v>235.68</v>
      </c>
      <c r="J573" s="94">
        <f t="shared" si="84"/>
        <v>31.463280000000001</v>
      </c>
    </row>
    <row r="574" spans="1:10" s="40" customFormat="1" ht="14.25" customHeight="1" x14ac:dyDescent="0.25">
      <c r="A574" s="87" t="s">
        <v>40</v>
      </c>
      <c r="B574" s="33" t="s">
        <v>15</v>
      </c>
      <c r="C574" s="56">
        <v>8.9</v>
      </c>
      <c r="D574" s="83">
        <v>45</v>
      </c>
      <c r="E574" s="84">
        <f t="shared" si="86"/>
        <v>400.5</v>
      </c>
      <c r="F574" s="32" t="s">
        <v>102</v>
      </c>
      <c r="G574" s="33" t="s">
        <v>18</v>
      </c>
      <c r="H574" s="56">
        <f>C574*7/30</f>
        <v>2.0766666666666667</v>
      </c>
      <c r="I574" s="83">
        <v>130</v>
      </c>
      <c r="J574" s="82">
        <f t="shared" si="84"/>
        <v>269.96666666666664</v>
      </c>
    </row>
    <row r="575" spans="1:10" ht="14.25" customHeight="1" x14ac:dyDescent="0.2">
      <c r="A575" s="87" t="s">
        <v>41</v>
      </c>
      <c r="B575" s="33" t="s">
        <v>15</v>
      </c>
      <c r="C575" s="56">
        <f>C574</f>
        <v>8.9</v>
      </c>
      <c r="D575" s="83">
        <v>50</v>
      </c>
      <c r="E575" s="84">
        <f t="shared" si="86"/>
        <v>445</v>
      </c>
      <c r="F575" s="32" t="s">
        <v>20</v>
      </c>
      <c r="G575" s="33" t="s">
        <v>11</v>
      </c>
      <c r="H575" s="56">
        <f>C574*1.2/25</f>
        <v>0.42719999999999997</v>
      </c>
      <c r="I575" s="83">
        <v>108</v>
      </c>
      <c r="J575" s="82">
        <f t="shared" si="84"/>
        <v>46.137599999999999</v>
      </c>
    </row>
    <row r="576" spans="1:10" s="79" customFormat="1" ht="14.25" customHeight="1" x14ac:dyDescent="0.2">
      <c r="A576" s="32"/>
      <c r="B576" s="33"/>
      <c r="C576" s="28"/>
      <c r="D576" s="83"/>
      <c r="E576" s="84"/>
      <c r="F576" s="32" t="s">
        <v>22</v>
      </c>
      <c r="G576" s="33" t="s">
        <v>11</v>
      </c>
      <c r="H576" s="56">
        <f>C575*0.9/25</f>
        <v>0.32040000000000002</v>
      </c>
      <c r="I576" s="83">
        <v>183.45</v>
      </c>
      <c r="J576" s="82">
        <f t="shared" si="84"/>
        <v>58.777380000000001</v>
      </c>
    </row>
    <row r="577" spans="1:10" s="93" customFormat="1" ht="14.25" customHeight="1" x14ac:dyDescent="0.25">
      <c r="A577" s="87" t="s">
        <v>42</v>
      </c>
      <c r="B577" s="33" t="s">
        <v>15</v>
      </c>
      <c r="C577" s="28">
        <f>C575</f>
        <v>8.9</v>
      </c>
      <c r="D577" s="83">
        <v>25</v>
      </c>
      <c r="E577" s="84">
        <f t="shared" ref="E577:E578" si="87">C577*D577</f>
        <v>222.5</v>
      </c>
      <c r="F577" s="32" t="s">
        <v>24</v>
      </c>
      <c r="G577" s="177" t="s">
        <v>12</v>
      </c>
      <c r="H577" s="178">
        <f>C577*0.15</f>
        <v>1.335</v>
      </c>
      <c r="I577" s="168">
        <v>14</v>
      </c>
      <c r="J577" s="82">
        <f t="shared" si="84"/>
        <v>18.689999999999998</v>
      </c>
    </row>
    <row r="578" spans="1:10" s="79" customFormat="1" ht="14.25" customHeight="1" x14ac:dyDescent="0.2">
      <c r="A578" s="32" t="s">
        <v>43</v>
      </c>
      <c r="B578" s="33" t="s">
        <v>15</v>
      </c>
      <c r="C578" s="28">
        <f>C577</f>
        <v>8.9</v>
      </c>
      <c r="D578" s="28">
        <v>10</v>
      </c>
      <c r="E578" s="28">
        <f t="shared" si="87"/>
        <v>89</v>
      </c>
      <c r="F578" s="37" t="s">
        <v>16</v>
      </c>
      <c r="G578" s="31" t="s">
        <v>17</v>
      </c>
      <c r="H578" s="56">
        <f>C578*0.15/10</f>
        <v>0.13350000000000001</v>
      </c>
      <c r="I578" s="55">
        <v>235.68</v>
      </c>
      <c r="J578" s="94">
        <f t="shared" si="84"/>
        <v>31.463280000000001</v>
      </c>
    </row>
    <row r="579" spans="1:10" s="79" customFormat="1" ht="14.25" customHeight="1" x14ac:dyDescent="0.2">
      <c r="A579" s="32" t="s">
        <v>44</v>
      </c>
      <c r="B579" s="33" t="s">
        <v>15</v>
      </c>
      <c r="C579" s="28">
        <f>C578</f>
        <v>8.9</v>
      </c>
      <c r="D579" s="28">
        <v>50</v>
      </c>
      <c r="E579" s="28">
        <f>C579*D579</f>
        <v>445</v>
      </c>
      <c r="F579" s="32" t="s">
        <v>111</v>
      </c>
      <c r="G579" s="33" t="s">
        <v>26</v>
      </c>
      <c r="H579" s="28">
        <f>C579*0.3</f>
        <v>2.67</v>
      </c>
      <c r="I579" s="28">
        <v>296.74</v>
      </c>
      <c r="J579" s="80">
        <f t="shared" si="84"/>
        <v>792.29579999999999</v>
      </c>
    </row>
    <row r="580" spans="1:10" s="79" customFormat="1" ht="14.25" customHeight="1" x14ac:dyDescent="0.2">
      <c r="A580" s="26" t="s">
        <v>13</v>
      </c>
      <c r="B580" s="41"/>
      <c r="C580" s="42"/>
      <c r="D580" s="42"/>
      <c r="E580" s="42">
        <f>SUM(E526:E579)</f>
        <v>5744.22</v>
      </c>
      <c r="F580" s="29" t="s">
        <v>13</v>
      </c>
      <c r="G580" s="41"/>
      <c r="H580" s="42"/>
      <c r="I580" s="42"/>
      <c r="J580" s="43">
        <f>SUM(J526:J579)</f>
        <v>4774.4324400000005</v>
      </c>
    </row>
    <row r="581" spans="1:10" s="79" customFormat="1" ht="14.25" customHeight="1" x14ac:dyDescent="0.2">
      <c r="A581" s="214" t="s">
        <v>45</v>
      </c>
      <c r="B581" s="215"/>
      <c r="C581" s="215"/>
      <c r="D581" s="215"/>
      <c r="E581" s="215"/>
      <c r="F581" s="215"/>
      <c r="G581" s="215"/>
      <c r="H581" s="215"/>
      <c r="I581" s="215"/>
      <c r="J581" s="223"/>
    </row>
    <row r="582" spans="1:10" s="79" customFormat="1" ht="14.25" customHeight="1" x14ac:dyDescent="0.2">
      <c r="A582" s="37" t="s">
        <v>46</v>
      </c>
      <c r="B582" s="31" t="s">
        <v>15</v>
      </c>
      <c r="C582" s="55">
        <v>8.9</v>
      </c>
      <c r="D582" s="55">
        <v>10</v>
      </c>
      <c r="E582" s="55">
        <f>C582*D582</f>
        <v>89</v>
      </c>
      <c r="F582" s="37" t="s">
        <v>16</v>
      </c>
      <c r="G582" s="31" t="s">
        <v>17</v>
      </c>
      <c r="H582" s="56">
        <f>C582*0.15/10</f>
        <v>0.13350000000000001</v>
      </c>
      <c r="I582" s="55">
        <v>235.68</v>
      </c>
      <c r="J582" s="80">
        <f>H582*I582</f>
        <v>31.463280000000001</v>
      </c>
    </row>
    <row r="583" spans="1:10" s="86" customFormat="1" ht="15" x14ac:dyDescent="0.25">
      <c r="A583" s="21" t="s">
        <v>217</v>
      </c>
      <c r="B583" s="22" t="s">
        <v>15</v>
      </c>
      <c r="C583" s="55">
        <f>C582</f>
        <v>8.9</v>
      </c>
      <c r="D583" s="24">
        <v>80</v>
      </c>
      <c r="E583" s="24">
        <f>C583*D583</f>
        <v>712</v>
      </c>
      <c r="F583" s="21" t="s">
        <v>47</v>
      </c>
      <c r="G583" s="78" t="s">
        <v>11</v>
      </c>
      <c r="H583" s="95">
        <f>C583*70/25</f>
        <v>24.92</v>
      </c>
      <c r="I583" s="55">
        <v>168</v>
      </c>
      <c r="J583" s="80">
        <f>H583*I583</f>
        <v>4186.5600000000004</v>
      </c>
    </row>
    <row r="584" spans="1:10" s="97" customFormat="1" ht="14.25" customHeight="1" x14ac:dyDescent="0.2">
      <c r="A584" s="37" t="s">
        <v>218</v>
      </c>
      <c r="B584" s="31" t="s">
        <v>15</v>
      </c>
      <c r="C584" s="55">
        <v>8.9</v>
      </c>
      <c r="D584" s="55">
        <v>70</v>
      </c>
      <c r="E584" s="55">
        <f>C584*D584</f>
        <v>623</v>
      </c>
      <c r="F584" s="37" t="s">
        <v>219</v>
      </c>
      <c r="G584" s="31" t="s">
        <v>15</v>
      </c>
      <c r="H584" s="56">
        <f>C584*1.1</f>
        <v>9.7900000000000009</v>
      </c>
      <c r="I584" s="56">
        <v>112.88</v>
      </c>
      <c r="J584" s="96">
        <f t="shared" ref="J584:J592" si="88">H584*I584</f>
        <v>1105.0952</v>
      </c>
    </row>
    <row r="585" spans="1:10" ht="14.25" customHeight="1" x14ac:dyDescent="0.2">
      <c r="A585" s="37"/>
      <c r="B585" s="31"/>
      <c r="C585" s="55"/>
      <c r="D585" s="55"/>
      <c r="E585" s="55"/>
      <c r="F585" s="37" t="s">
        <v>220</v>
      </c>
      <c r="G585" s="31" t="s">
        <v>110</v>
      </c>
      <c r="H585" s="56">
        <f>H584</f>
        <v>9.7900000000000009</v>
      </c>
      <c r="I585" s="56">
        <v>79</v>
      </c>
      <c r="J585" s="96">
        <f t="shared" si="88"/>
        <v>773.41000000000008</v>
      </c>
    </row>
    <row r="586" spans="1:10" s="97" customFormat="1" ht="14.25" customHeight="1" x14ac:dyDescent="0.2">
      <c r="A586" s="37" t="s">
        <v>222</v>
      </c>
      <c r="B586" s="31" t="s">
        <v>15</v>
      </c>
      <c r="C586" s="55">
        <f>C582</f>
        <v>8.9</v>
      </c>
      <c r="D586" s="55">
        <v>180</v>
      </c>
      <c r="E586" s="55">
        <f>C586*D586</f>
        <v>1602</v>
      </c>
      <c r="F586" s="37" t="s">
        <v>221</v>
      </c>
      <c r="G586" s="31" t="s">
        <v>15</v>
      </c>
      <c r="H586" s="56">
        <f>C586*1.1</f>
        <v>9.7900000000000009</v>
      </c>
      <c r="I586" s="188">
        <v>625</v>
      </c>
      <c r="J586" s="96">
        <f t="shared" si="88"/>
        <v>6118.7500000000009</v>
      </c>
    </row>
    <row r="587" spans="1:10" ht="14.25" customHeight="1" x14ac:dyDescent="0.2">
      <c r="A587" s="37"/>
      <c r="B587" s="31"/>
      <c r="C587" s="55"/>
      <c r="D587" s="55"/>
      <c r="E587" s="55"/>
      <c r="F587" s="37" t="s">
        <v>220</v>
      </c>
      <c r="G587" s="31" t="s">
        <v>110</v>
      </c>
      <c r="H587" s="56">
        <f>H586</f>
        <v>9.7900000000000009</v>
      </c>
      <c r="I587" s="56">
        <v>79</v>
      </c>
      <c r="J587" s="96">
        <f t="shared" si="88"/>
        <v>773.41000000000008</v>
      </c>
    </row>
    <row r="588" spans="1:10" ht="14.25" customHeight="1" x14ac:dyDescent="0.2">
      <c r="A588" s="37" t="s">
        <v>48</v>
      </c>
      <c r="B588" s="77" t="s">
        <v>12</v>
      </c>
      <c r="C588" s="55">
        <v>2.6</v>
      </c>
      <c r="D588" s="55">
        <v>40</v>
      </c>
      <c r="E588" s="55">
        <f>C588*D588</f>
        <v>104</v>
      </c>
      <c r="F588" s="37" t="s">
        <v>49</v>
      </c>
      <c r="G588" s="77" t="s">
        <v>12</v>
      </c>
      <c r="H588" s="56">
        <f>C588*1.1</f>
        <v>2.8600000000000003</v>
      </c>
      <c r="I588" s="56">
        <v>50</v>
      </c>
      <c r="J588" s="96">
        <f t="shared" si="88"/>
        <v>143.00000000000003</v>
      </c>
    </row>
    <row r="589" spans="1:10" ht="14.25" customHeight="1" x14ac:dyDescent="0.2">
      <c r="A589" s="91"/>
      <c r="B589" s="92"/>
      <c r="C589" s="74"/>
      <c r="D589" s="74"/>
      <c r="E589" s="74"/>
      <c r="F589" s="89" t="s">
        <v>50</v>
      </c>
      <c r="G589" s="98" t="s">
        <v>39</v>
      </c>
      <c r="H589" s="56">
        <f>C588*10</f>
        <v>26</v>
      </c>
      <c r="I589" s="90">
        <v>0.27</v>
      </c>
      <c r="J589" s="96">
        <f t="shared" si="88"/>
        <v>7.0200000000000005</v>
      </c>
    </row>
    <row r="590" spans="1:10" ht="14.25" customHeight="1" x14ac:dyDescent="0.2">
      <c r="A590" s="37" t="s">
        <v>223</v>
      </c>
      <c r="B590" s="31" t="s">
        <v>12</v>
      </c>
      <c r="C590" s="73">
        <v>7.7</v>
      </c>
      <c r="D590" s="73">
        <v>30</v>
      </c>
      <c r="E590" s="73">
        <f>D590*C590</f>
        <v>231</v>
      </c>
      <c r="F590" s="89" t="s">
        <v>224</v>
      </c>
      <c r="G590" s="31" t="s">
        <v>12</v>
      </c>
      <c r="H590" s="56">
        <f>C590*1.2</f>
        <v>9.24</v>
      </c>
      <c r="I590" s="188">
        <v>49.96</v>
      </c>
      <c r="J590" s="96">
        <f t="shared" si="88"/>
        <v>461.63040000000001</v>
      </c>
    </row>
    <row r="591" spans="1:10" ht="14.25" customHeight="1" x14ac:dyDescent="0.2">
      <c r="A591" s="91"/>
      <c r="B591" s="88"/>
      <c r="C591" s="74"/>
      <c r="D591" s="74"/>
      <c r="E591" s="74"/>
      <c r="F591" s="32" t="s">
        <v>111</v>
      </c>
      <c r="G591" s="33" t="s">
        <v>26</v>
      </c>
      <c r="H591" s="28">
        <f>C590*0.3</f>
        <v>2.31</v>
      </c>
      <c r="I591" s="28">
        <v>296.74</v>
      </c>
      <c r="J591" s="80">
        <f t="shared" si="88"/>
        <v>685.46940000000006</v>
      </c>
    </row>
    <row r="592" spans="1:10" ht="14.25" customHeight="1" x14ac:dyDescent="0.2">
      <c r="A592" s="37"/>
      <c r="B592" s="31"/>
      <c r="C592" s="55"/>
      <c r="D592" s="55"/>
      <c r="E592" s="55"/>
      <c r="F592" s="37" t="s">
        <v>220</v>
      </c>
      <c r="G592" s="31" t="s">
        <v>110</v>
      </c>
      <c r="H592" s="56">
        <f>H591</f>
        <v>2.31</v>
      </c>
      <c r="I592" s="56">
        <v>19</v>
      </c>
      <c r="J592" s="96">
        <f t="shared" si="88"/>
        <v>43.89</v>
      </c>
    </row>
    <row r="593" spans="1:10" ht="14.25" customHeight="1" x14ac:dyDescent="0.2">
      <c r="A593" s="26" t="s">
        <v>13</v>
      </c>
      <c r="B593" s="39"/>
      <c r="C593" s="27"/>
      <c r="D593" s="42"/>
      <c r="E593" s="27">
        <f>SUM(E582:E592)</f>
        <v>3361</v>
      </c>
      <c r="F593" s="29" t="s">
        <v>13</v>
      </c>
      <c r="G593" s="39"/>
      <c r="H593" s="27"/>
      <c r="I593" s="27"/>
      <c r="J593" s="30">
        <f>SUM(J582:J592)</f>
        <v>14329.698280000001</v>
      </c>
    </row>
    <row r="594" spans="1:10" s="40" customFormat="1" ht="17.25" customHeight="1" x14ac:dyDescent="0.25">
      <c r="A594" s="44" t="s">
        <v>238</v>
      </c>
      <c r="B594" s="45"/>
      <c r="C594" s="46"/>
      <c r="D594" s="47"/>
      <c r="E594" s="46">
        <f>E593+E580+E524</f>
        <v>19886.93</v>
      </c>
      <c r="F594" s="48" t="s">
        <v>13</v>
      </c>
      <c r="G594" s="45"/>
      <c r="H594" s="46"/>
      <c r="I594" s="46"/>
      <c r="J594" s="49">
        <f>J593+J580+J524</f>
        <v>27138.01160466667</v>
      </c>
    </row>
    <row r="595" spans="1:10" s="40" customFormat="1" ht="17.25" customHeight="1" thickBot="1" x14ac:dyDescent="0.3">
      <c r="A595" s="50"/>
      <c r="B595" s="51"/>
      <c r="C595" s="52"/>
      <c r="D595" s="53"/>
      <c r="E595" s="52"/>
      <c r="F595" s="54"/>
      <c r="G595" s="51"/>
      <c r="H595" s="52"/>
      <c r="I595" s="52"/>
      <c r="J595" s="52"/>
    </row>
    <row r="596" spans="1:10" ht="20.25" customHeight="1" x14ac:dyDescent="0.25">
      <c r="A596" s="15"/>
      <c r="B596" s="16"/>
      <c r="C596" s="17"/>
      <c r="D596" s="213" t="s">
        <v>239</v>
      </c>
      <c r="E596" s="213"/>
      <c r="F596" s="213"/>
      <c r="G596" s="16"/>
      <c r="H596" s="17"/>
      <c r="I596" s="17"/>
      <c r="J596" s="18"/>
    </row>
    <row r="597" spans="1:10" ht="14.25" customHeight="1" x14ac:dyDescent="0.2">
      <c r="A597" s="214" t="s">
        <v>14</v>
      </c>
      <c r="B597" s="215"/>
      <c r="C597" s="215"/>
      <c r="D597" s="215"/>
      <c r="E597" s="215"/>
      <c r="F597" s="215"/>
      <c r="G597" s="215"/>
      <c r="H597" s="215"/>
      <c r="I597" s="215"/>
      <c r="J597" s="216"/>
    </row>
    <row r="598" spans="1:10" s="86" customFormat="1" ht="14.25" customHeight="1" x14ac:dyDescent="0.2">
      <c r="A598" s="32" t="s">
        <v>27</v>
      </c>
      <c r="B598" s="33" t="s">
        <v>15</v>
      </c>
      <c r="C598" s="56">
        <v>11.98</v>
      </c>
      <c r="D598" s="83">
        <v>10</v>
      </c>
      <c r="E598" s="84">
        <f t="shared" ref="E598" si="89">C598*D598</f>
        <v>119.80000000000001</v>
      </c>
      <c r="F598" s="37" t="s">
        <v>73</v>
      </c>
      <c r="G598" s="31" t="s">
        <v>74</v>
      </c>
      <c r="H598" s="56">
        <f>C598*0.25/10</f>
        <v>0.29949999999999999</v>
      </c>
      <c r="I598" s="55">
        <v>402</v>
      </c>
      <c r="J598" s="80">
        <f t="shared" ref="J598" si="90">H598*I598</f>
        <v>120.399</v>
      </c>
    </row>
    <row r="599" spans="1:10" s="79" customFormat="1" ht="14.25" customHeight="1" x14ac:dyDescent="0.2">
      <c r="A599" s="87" t="s">
        <v>109</v>
      </c>
      <c r="B599" s="33" t="s">
        <v>15</v>
      </c>
      <c r="C599" s="28">
        <v>11.98</v>
      </c>
      <c r="D599" s="28">
        <v>45</v>
      </c>
      <c r="E599" s="28">
        <f>C599*D599</f>
        <v>539.1</v>
      </c>
      <c r="F599" s="32" t="s">
        <v>108</v>
      </c>
      <c r="G599" s="33" t="s">
        <v>10</v>
      </c>
      <c r="H599" s="56">
        <f>C599*12.5/25</f>
        <v>5.99</v>
      </c>
      <c r="I599" s="28">
        <v>65</v>
      </c>
      <c r="J599" s="80">
        <f>H599*I599</f>
        <v>389.35</v>
      </c>
    </row>
    <row r="600" spans="1:10" s="86" customFormat="1" ht="14.25" customHeight="1" x14ac:dyDescent="0.2">
      <c r="A600" s="87" t="s">
        <v>143</v>
      </c>
      <c r="B600" s="33" t="s">
        <v>15</v>
      </c>
      <c r="C600" s="56">
        <v>11.98</v>
      </c>
      <c r="D600" s="83">
        <v>50</v>
      </c>
      <c r="E600" s="84">
        <f t="shared" ref="E600" si="91">C600*D600</f>
        <v>599</v>
      </c>
      <c r="F600" s="32" t="s">
        <v>102</v>
      </c>
      <c r="G600" s="33" t="s">
        <v>18</v>
      </c>
      <c r="H600" s="56">
        <f>C600*10/30</f>
        <v>3.9933333333333336</v>
      </c>
      <c r="I600" s="83">
        <v>130</v>
      </c>
      <c r="J600" s="82">
        <f t="shared" ref="J600:J610" si="92">H600*I600</f>
        <v>519.13333333333333</v>
      </c>
    </row>
    <row r="601" spans="1:10" s="79" customFormat="1" ht="14.25" customHeight="1" x14ac:dyDescent="0.2">
      <c r="A601" s="87" t="s">
        <v>28</v>
      </c>
      <c r="B601" s="33" t="s">
        <v>15</v>
      </c>
      <c r="C601" s="56">
        <f>C600</f>
        <v>11.98</v>
      </c>
      <c r="D601" s="83">
        <v>55</v>
      </c>
      <c r="E601" s="84">
        <f>C601*D601</f>
        <v>658.9</v>
      </c>
      <c r="F601" s="32" t="s">
        <v>20</v>
      </c>
      <c r="G601" s="33" t="s">
        <v>11</v>
      </c>
      <c r="H601" s="56">
        <f>C601*1.2/25</f>
        <v>0.57504</v>
      </c>
      <c r="I601" s="83">
        <v>108</v>
      </c>
      <c r="J601" s="82">
        <f t="shared" si="92"/>
        <v>62.104320000000001</v>
      </c>
    </row>
    <row r="602" spans="1:10" ht="14.25" customHeight="1" x14ac:dyDescent="0.2">
      <c r="A602" s="32"/>
      <c r="B602" s="33"/>
      <c r="C602" s="28"/>
      <c r="D602" s="83"/>
      <c r="E602" s="84"/>
      <c r="F602" s="32" t="s">
        <v>22</v>
      </c>
      <c r="G602" s="33" t="s">
        <v>11</v>
      </c>
      <c r="H602" s="56">
        <f>C601*0.8/25</f>
        <v>0.38336000000000003</v>
      </c>
      <c r="I602" s="83">
        <v>183.45</v>
      </c>
      <c r="J602" s="82">
        <f t="shared" si="92"/>
        <v>70.327392000000003</v>
      </c>
    </row>
    <row r="603" spans="1:10" s="86" customFormat="1" ht="14.25" customHeight="1" x14ac:dyDescent="0.2">
      <c r="A603" s="87" t="s">
        <v>29</v>
      </c>
      <c r="B603" s="33" t="s">
        <v>15</v>
      </c>
      <c r="C603" s="56">
        <f>C601</f>
        <v>11.98</v>
      </c>
      <c r="D603" s="83">
        <v>20</v>
      </c>
      <c r="E603" s="84">
        <f>C603*D603</f>
        <v>239.60000000000002</v>
      </c>
      <c r="F603" s="32" t="s">
        <v>24</v>
      </c>
      <c r="G603" s="177" t="s">
        <v>12</v>
      </c>
      <c r="H603" s="178">
        <f>C603*0.15</f>
        <v>1.7969999999999999</v>
      </c>
      <c r="I603" s="168">
        <v>14</v>
      </c>
      <c r="J603" s="85">
        <f t="shared" si="92"/>
        <v>25.157999999999998</v>
      </c>
    </row>
    <row r="604" spans="1:10" ht="14.25" customHeight="1" x14ac:dyDescent="0.2">
      <c r="A604" s="87" t="s">
        <v>30</v>
      </c>
      <c r="B604" s="33" t="s">
        <v>15</v>
      </c>
      <c r="C604" s="28">
        <f>C603</f>
        <v>11.98</v>
      </c>
      <c r="D604" s="83">
        <v>8</v>
      </c>
      <c r="E604" s="84">
        <f>C604*D604</f>
        <v>95.84</v>
      </c>
      <c r="F604" s="37" t="s">
        <v>16</v>
      </c>
      <c r="G604" s="31" t="s">
        <v>17</v>
      </c>
      <c r="H604" s="56">
        <f>C604*0.15/10</f>
        <v>0.1797</v>
      </c>
      <c r="I604" s="55">
        <v>235.68</v>
      </c>
      <c r="J604" s="85">
        <f t="shared" si="92"/>
        <v>42.351696000000004</v>
      </c>
    </row>
    <row r="605" spans="1:10" s="79" customFormat="1" ht="14.25" customHeight="1" x14ac:dyDescent="0.2">
      <c r="A605" s="87" t="s">
        <v>201</v>
      </c>
      <c r="B605" s="33" t="s">
        <v>15</v>
      </c>
      <c r="C605" s="28">
        <v>11.98</v>
      </c>
      <c r="D605" s="28">
        <v>50</v>
      </c>
      <c r="E605" s="28">
        <f>C605*D605</f>
        <v>599</v>
      </c>
      <c r="F605" s="32" t="s">
        <v>111</v>
      </c>
      <c r="G605" s="33" t="s">
        <v>26</v>
      </c>
      <c r="H605" s="28">
        <f>C605*0.3</f>
        <v>3.5939999999999999</v>
      </c>
      <c r="I605" s="28">
        <v>296.74</v>
      </c>
      <c r="J605" s="80">
        <f t="shared" si="92"/>
        <v>1066.4835599999999</v>
      </c>
    </row>
    <row r="606" spans="1:10" ht="13.5" customHeight="1" x14ac:dyDescent="0.2">
      <c r="A606" s="87" t="s">
        <v>30</v>
      </c>
      <c r="B606" s="33" t="s">
        <v>15</v>
      </c>
      <c r="C606" s="75">
        <v>5.12</v>
      </c>
      <c r="D606" s="119">
        <v>10</v>
      </c>
      <c r="E606" s="120">
        <f>C606*D606</f>
        <v>51.2</v>
      </c>
      <c r="F606" s="37" t="s">
        <v>73</v>
      </c>
      <c r="G606" s="31" t="s">
        <v>74</v>
      </c>
      <c r="H606" s="56">
        <f>C606*0.25/10</f>
        <v>0.128</v>
      </c>
      <c r="I606" s="55">
        <v>312</v>
      </c>
      <c r="J606" s="121">
        <f t="shared" si="92"/>
        <v>39.936</v>
      </c>
    </row>
    <row r="607" spans="1:10" ht="14.25" customHeight="1" x14ac:dyDescent="0.2">
      <c r="A607" s="21" t="s">
        <v>120</v>
      </c>
      <c r="B607" s="22" t="s">
        <v>15</v>
      </c>
      <c r="C607" s="99">
        <f>C606</f>
        <v>5.12</v>
      </c>
      <c r="D607" s="99">
        <v>180</v>
      </c>
      <c r="E607" s="99">
        <f>C607*D607</f>
        <v>921.6</v>
      </c>
      <c r="F607" s="37" t="s">
        <v>51</v>
      </c>
      <c r="G607" s="31" t="s">
        <v>15</v>
      </c>
      <c r="H607" s="100">
        <f>C607*1.2</f>
        <v>6.1440000000000001</v>
      </c>
      <c r="I607" s="193">
        <v>480</v>
      </c>
      <c r="J607" s="101">
        <f t="shared" si="92"/>
        <v>2949.12</v>
      </c>
    </row>
    <row r="608" spans="1:10" ht="14.25" customHeight="1" x14ac:dyDescent="0.2">
      <c r="A608" s="21"/>
      <c r="B608" s="22"/>
      <c r="C608" s="99"/>
      <c r="D608" s="99"/>
      <c r="E608" s="99"/>
      <c r="F608" s="37" t="s">
        <v>58</v>
      </c>
      <c r="G608" s="33" t="s">
        <v>26</v>
      </c>
      <c r="H608" s="100">
        <f>H609*0.3</f>
        <v>0.61439999999999995</v>
      </c>
      <c r="I608" s="100">
        <v>81</v>
      </c>
      <c r="J608" s="101">
        <f t="shared" si="92"/>
        <v>49.766399999999997</v>
      </c>
    </row>
    <row r="609" spans="1:351" ht="14.25" customHeight="1" x14ac:dyDescent="0.2">
      <c r="A609" s="21"/>
      <c r="B609" s="22"/>
      <c r="C609" s="99"/>
      <c r="D609" s="99"/>
      <c r="E609" s="99"/>
      <c r="F609" s="21" t="s">
        <v>57</v>
      </c>
      <c r="G609" s="22" t="s">
        <v>11</v>
      </c>
      <c r="H609" s="63">
        <f>C607*10/25</f>
        <v>2.048</v>
      </c>
      <c r="I609" s="194">
        <v>91.5</v>
      </c>
      <c r="J609" s="99">
        <f t="shared" si="92"/>
        <v>187.392</v>
      </c>
    </row>
    <row r="610" spans="1:351" s="40" customFormat="1" ht="14.25" customHeight="1" x14ac:dyDescent="0.25">
      <c r="A610" s="122"/>
      <c r="B610" s="123"/>
      <c r="C610" s="124"/>
      <c r="D610" s="124"/>
      <c r="E610" s="124"/>
      <c r="F610" s="125" t="s">
        <v>53</v>
      </c>
      <c r="G610" s="126" t="s">
        <v>39</v>
      </c>
      <c r="H610" s="63">
        <f>C607*11</f>
        <v>56.32</v>
      </c>
      <c r="I610" s="127">
        <v>0.18</v>
      </c>
      <c r="J610" s="99">
        <f t="shared" si="92"/>
        <v>10.137599999999999</v>
      </c>
    </row>
    <row r="611" spans="1:351" ht="14.25" customHeight="1" x14ac:dyDescent="0.2">
      <c r="A611" s="19" t="s">
        <v>113</v>
      </c>
      <c r="B611" s="38" t="s">
        <v>12</v>
      </c>
      <c r="C611" s="23">
        <v>4.2</v>
      </c>
      <c r="D611" s="34">
        <v>55</v>
      </c>
      <c r="E611" s="35">
        <f>C611*D611</f>
        <v>231</v>
      </c>
      <c r="F611" s="19"/>
      <c r="G611" s="38"/>
      <c r="H611" s="23"/>
      <c r="I611" s="34"/>
      <c r="J611" s="36"/>
    </row>
    <row r="612" spans="1:351" s="79" customFormat="1" ht="14.25" customHeight="1" x14ac:dyDescent="0.2">
      <c r="A612" s="19" t="s">
        <v>121</v>
      </c>
      <c r="B612" s="38" t="s">
        <v>10</v>
      </c>
      <c r="C612" s="23">
        <v>8</v>
      </c>
      <c r="D612" s="34">
        <v>75</v>
      </c>
      <c r="E612" s="35">
        <f>C612*D612</f>
        <v>600</v>
      </c>
      <c r="F612" s="19"/>
      <c r="G612" s="38"/>
      <c r="H612" s="23"/>
      <c r="I612" s="34"/>
      <c r="J612" s="36"/>
    </row>
    <row r="613" spans="1:351" s="93" customFormat="1" ht="14.25" customHeight="1" x14ac:dyDescent="0.25">
      <c r="A613" s="21" t="s">
        <v>71</v>
      </c>
      <c r="B613" s="22" t="s">
        <v>15</v>
      </c>
      <c r="C613" s="99">
        <f>C607</f>
        <v>5.12</v>
      </c>
      <c r="D613" s="99">
        <v>20</v>
      </c>
      <c r="E613" s="99">
        <f>C613*D613</f>
        <v>102.4</v>
      </c>
      <c r="F613" s="21" t="s">
        <v>55</v>
      </c>
      <c r="G613" s="22" t="s">
        <v>56</v>
      </c>
      <c r="H613" s="63">
        <f>C613*0.3</f>
        <v>1.536</v>
      </c>
      <c r="I613" s="63">
        <v>69</v>
      </c>
      <c r="J613" s="128">
        <f t="shared" ref="J613" si="93">H613*I613</f>
        <v>105.98400000000001</v>
      </c>
    </row>
    <row r="614" spans="1:351" ht="13.5" customHeight="1" x14ac:dyDescent="0.2">
      <c r="A614" s="81" t="s">
        <v>31</v>
      </c>
      <c r="B614" s="38" t="s">
        <v>10</v>
      </c>
      <c r="C614" s="23">
        <v>1</v>
      </c>
      <c r="D614" s="34">
        <v>650</v>
      </c>
      <c r="E614" s="35">
        <f>C614*D614</f>
        <v>650</v>
      </c>
      <c r="F614" s="19" t="s">
        <v>32</v>
      </c>
      <c r="G614" s="38" t="s">
        <v>10</v>
      </c>
      <c r="H614" s="23">
        <f>C614</f>
        <v>1</v>
      </c>
      <c r="I614" s="192">
        <v>2700</v>
      </c>
      <c r="J614" s="36">
        <f t="shared" ref="J614:J617" si="94">H614*I614</f>
        <v>2700</v>
      </c>
    </row>
    <row r="615" spans="1:351" ht="13.5" customHeight="1" x14ac:dyDescent="0.2">
      <c r="A615" s="81"/>
      <c r="B615" s="38"/>
      <c r="C615" s="23"/>
      <c r="D615" s="34"/>
      <c r="E615" s="35"/>
      <c r="F615" s="19" t="s">
        <v>33</v>
      </c>
      <c r="G615" s="38" t="s">
        <v>10</v>
      </c>
      <c r="H615" s="20">
        <f>C614*1.2</f>
        <v>1.2</v>
      </c>
      <c r="I615" s="20">
        <v>138.9</v>
      </c>
      <c r="J615" s="25">
        <f t="shared" si="94"/>
        <v>166.68</v>
      </c>
    </row>
    <row r="616" spans="1:351" ht="13.5" customHeight="1" x14ac:dyDescent="0.2">
      <c r="A616" s="19" t="s">
        <v>34</v>
      </c>
      <c r="B616" s="38" t="s">
        <v>12</v>
      </c>
      <c r="C616" s="23">
        <f>(2.1+2.1+1)*(C614)*2</f>
        <v>10.4</v>
      </c>
      <c r="D616" s="34">
        <v>25</v>
      </c>
      <c r="E616" s="35">
        <f>C616*D616</f>
        <v>260</v>
      </c>
      <c r="F616" s="19" t="s">
        <v>35</v>
      </c>
      <c r="G616" s="38" t="s">
        <v>12</v>
      </c>
      <c r="H616" s="23">
        <f>(2.1+2.1+0.9)*C614*2</f>
        <v>10.200000000000001</v>
      </c>
      <c r="I616" s="192">
        <v>79</v>
      </c>
      <c r="J616" s="36">
        <f t="shared" si="94"/>
        <v>805.80000000000007</v>
      </c>
    </row>
    <row r="617" spans="1:351" ht="13.5" customHeight="1" x14ac:dyDescent="0.2">
      <c r="A617" s="19" t="s">
        <v>36</v>
      </c>
      <c r="B617" s="38" t="s">
        <v>10</v>
      </c>
      <c r="C617" s="23">
        <v>1</v>
      </c>
      <c r="D617" s="34">
        <v>220</v>
      </c>
      <c r="E617" s="35">
        <f>C617*D617</f>
        <v>220</v>
      </c>
      <c r="F617" s="19" t="s">
        <v>37</v>
      </c>
      <c r="G617" s="38" t="s">
        <v>10</v>
      </c>
      <c r="H617" s="23">
        <f>C617</f>
        <v>1</v>
      </c>
      <c r="I617" s="192">
        <v>712.13</v>
      </c>
      <c r="J617" s="36">
        <f t="shared" si="94"/>
        <v>712.13</v>
      </c>
    </row>
    <row r="618" spans="1:351" ht="14.25" customHeight="1" x14ac:dyDescent="0.2">
      <c r="A618" s="26" t="s">
        <v>13</v>
      </c>
      <c r="B618" s="39"/>
      <c r="C618" s="27"/>
      <c r="D618" s="28"/>
      <c r="E618" s="27">
        <f>SUM(E598:E617)</f>
        <v>5887.44</v>
      </c>
      <c r="F618" s="29" t="s">
        <v>13</v>
      </c>
      <c r="G618" s="39"/>
      <c r="H618" s="27"/>
      <c r="I618" s="27"/>
      <c r="J618" s="30">
        <f>SUM(J598:J617)</f>
        <v>10022.253301333332</v>
      </c>
    </row>
    <row r="619" spans="1:351" ht="14.25" customHeight="1" x14ac:dyDescent="0.2">
      <c r="A619" s="214" t="s">
        <v>38</v>
      </c>
      <c r="B619" s="215"/>
      <c r="C619" s="215"/>
      <c r="D619" s="215"/>
      <c r="E619" s="215"/>
      <c r="F619" s="215"/>
      <c r="G619" s="215"/>
      <c r="H619" s="215"/>
      <c r="I619" s="215"/>
      <c r="J619" s="223"/>
    </row>
    <row r="620" spans="1:351" s="170" customFormat="1" ht="28.5" outlineLevel="1" x14ac:dyDescent="0.25">
      <c r="A620" s="161" t="s">
        <v>210</v>
      </c>
      <c r="B620" s="162" t="s">
        <v>12</v>
      </c>
      <c r="C620" s="163">
        <v>1.06</v>
      </c>
      <c r="D620" s="163">
        <v>120</v>
      </c>
      <c r="E620" s="164">
        <f>C620*D620</f>
        <v>127.2</v>
      </c>
      <c r="F620" s="165" t="s">
        <v>146</v>
      </c>
      <c r="G620" s="166" t="s">
        <v>15</v>
      </c>
      <c r="H620" s="167">
        <f>C620*0.3</f>
        <v>0.318</v>
      </c>
      <c r="I620" s="168">
        <v>30.4</v>
      </c>
      <c r="J620" s="164">
        <f t="shared" ref="J620" si="95">H620*I620</f>
        <v>9.6671999999999993</v>
      </c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  <c r="CZ620" s="169"/>
      <c r="DA620" s="169"/>
      <c r="DB620" s="169"/>
      <c r="DC620" s="169"/>
      <c r="DD620" s="169"/>
      <c r="DE620" s="169"/>
      <c r="DF620" s="169"/>
      <c r="DG620" s="169"/>
      <c r="DH620" s="169"/>
      <c r="DI620" s="169"/>
      <c r="DJ620" s="169"/>
      <c r="DK620" s="169"/>
      <c r="DL620" s="169"/>
      <c r="DM620" s="169"/>
      <c r="DN620" s="169"/>
      <c r="DO620" s="169"/>
      <c r="DP620" s="169"/>
      <c r="DQ620" s="169"/>
      <c r="DR620" s="169"/>
      <c r="DS620" s="169"/>
      <c r="DT620" s="169"/>
      <c r="DU620" s="169"/>
      <c r="DV620" s="169"/>
      <c r="DW620" s="169"/>
      <c r="DX620" s="169"/>
      <c r="DY620" s="169"/>
      <c r="DZ620" s="169"/>
      <c r="EA620" s="169"/>
      <c r="EB620" s="169"/>
      <c r="EC620" s="169"/>
      <c r="ED620" s="169"/>
      <c r="EE620" s="169"/>
      <c r="EF620" s="169"/>
      <c r="EG620" s="169"/>
      <c r="EH620" s="169"/>
      <c r="EI620" s="169"/>
      <c r="EJ620" s="169"/>
      <c r="EK620" s="169"/>
      <c r="EL620" s="169"/>
      <c r="EM620" s="169"/>
      <c r="EN620" s="169"/>
      <c r="EO620" s="169"/>
      <c r="EP620" s="169"/>
      <c r="EQ620" s="169"/>
      <c r="ER620" s="169"/>
      <c r="ES620" s="169"/>
      <c r="ET620" s="169"/>
      <c r="EU620" s="169"/>
      <c r="EV620" s="169"/>
      <c r="EW620" s="169"/>
      <c r="EX620" s="169"/>
      <c r="EY620" s="169"/>
      <c r="EZ620" s="169"/>
      <c r="FA620" s="169"/>
      <c r="FB620" s="169"/>
      <c r="FC620" s="169"/>
      <c r="FD620" s="169"/>
      <c r="FE620" s="169"/>
      <c r="FF620" s="169"/>
      <c r="FG620" s="169"/>
      <c r="FH620" s="169"/>
      <c r="FI620" s="169"/>
      <c r="FJ620" s="169"/>
      <c r="FK620" s="169"/>
      <c r="FL620" s="169"/>
      <c r="FM620" s="169"/>
      <c r="FN620" s="169"/>
      <c r="FO620" s="169"/>
      <c r="FP620" s="169"/>
      <c r="FQ620" s="169"/>
      <c r="FR620" s="169"/>
      <c r="FS620" s="169"/>
      <c r="FT620" s="169"/>
      <c r="FU620" s="169"/>
      <c r="FV620" s="169"/>
      <c r="FW620" s="169"/>
      <c r="FX620" s="169"/>
      <c r="FY620" s="169"/>
      <c r="FZ620" s="169"/>
      <c r="GA620" s="169"/>
      <c r="GB620" s="169"/>
      <c r="GC620" s="169"/>
      <c r="GD620" s="169"/>
      <c r="GE620" s="169"/>
      <c r="GF620" s="169"/>
      <c r="GG620" s="169"/>
      <c r="GH620" s="169"/>
      <c r="GI620" s="169"/>
      <c r="GJ620" s="169"/>
      <c r="GK620" s="169"/>
      <c r="GL620" s="169"/>
      <c r="GM620" s="169"/>
      <c r="GN620" s="169"/>
      <c r="GO620" s="169"/>
      <c r="GP620" s="169"/>
      <c r="GQ620" s="169"/>
      <c r="GR620" s="169"/>
      <c r="GS620" s="169"/>
      <c r="GT620" s="169"/>
      <c r="GU620" s="169"/>
      <c r="GV620" s="169"/>
      <c r="GW620" s="169"/>
      <c r="GX620" s="169"/>
      <c r="GY620" s="169"/>
      <c r="GZ620" s="169"/>
      <c r="HA620" s="169"/>
      <c r="HB620" s="169"/>
      <c r="HC620" s="169"/>
      <c r="HD620" s="169"/>
      <c r="HE620" s="169"/>
      <c r="HF620" s="169"/>
      <c r="HG620" s="169"/>
      <c r="HH620" s="169"/>
      <c r="HI620" s="169"/>
      <c r="HJ620" s="169"/>
      <c r="HK620" s="169"/>
      <c r="HL620" s="169"/>
      <c r="HM620" s="169"/>
      <c r="HN620" s="169"/>
      <c r="HO620" s="169"/>
      <c r="HP620" s="169"/>
      <c r="HQ620" s="169"/>
      <c r="HR620" s="169"/>
      <c r="HS620" s="169"/>
      <c r="HT620" s="169"/>
      <c r="HU620" s="169"/>
      <c r="HV620" s="169"/>
      <c r="HW620" s="169"/>
      <c r="HX620" s="169"/>
      <c r="HY620" s="169"/>
      <c r="HZ620" s="169"/>
      <c r="IA620" s="169"/>
      <c r="IB620" s="169"/>
      <c r="IC620" s="169"/>
      <c r="ID620" s="169"/>
      <c r="IE620" s="169"/>
      <c r="IF620" s="169"/>
      <c r="IG620" s="169"/>
      <c r="IH620" s="169"/>
      <c r="II620" s="169"/>
      <c r="IJ620" s="169"/>
      <c r="IK620" s="169"/>
      <c r="IL620" s="169"/>
      <c r="IM620" s="169"/>
      <c r="IN620" s="169"/>
      <c r="IO620" s="169"/>
      <c r="IP620" s="169"/>
      <c r="IQ620" s="169"/>
      <c r="IR620" s="169"/>
      <c r="IS620" s="169"/>
      <c r="IT620" s="169"/>
      <c r="IU620" s="169"/>
      <c r="IV620" s="169"/>
      <c r="IW620" s="169"/>
      <c r="IX620" s="169"/>
      <c r="IY620" s="169"/>
      <c r="IZ620" s="169"/>
      <c r="JA620" s="169"/>
      <c r="JB620" s="169"/>
      <c r="JC620" s="169"/>
      <c r="JD620" s="169"/>
      <c r="JE620" s="169"/>
      <c r="JF620" s="169"/>
      <c r="JG620" s="169"/>
      <c r="JH620" s="169"/>
      <c r="JI620" s="169"/>
      <c r="JJ620" s="169"/>
      <c r="JK620" s="169"/>
      <c r="JL620" s="169"/>
      <c r="JM620" s="169"/>
      <c r="JN620" s="169"/>
      <c r="JO620" s="169"/>
      <c r="JP620" s="169"/>
      <c r="JQ620" s="169"/>
      <c r="JR620" s="169"/>
      <c r="JS620" s="169"/>
      <c r="JT620" s="169"/>
      <c r="JU620" s="169"/>
      <c r="JV620" s="169"/>
      <c r="JW620" s="169"/>
      <c r="JX620" s="169"/>
      <c r="JY620" s="169"/>
      <c r="JZ620" s="169"/>
      <c r="KA620" s="169"/>
      <c r="KB620" s="169"/>
      <c r="KC620" s="169"/>
      <c r="KD620" s="169"/>
      <c r="KE620" s="169"/>
      <c r="KF620" s="169"/>
      <c r="KG620" s="169"/>
      <c r="KH620" s="169"/>
      <c r="KI620" s="169"/>
      <c r="KJ620" s="169"/>
      <c r="KK620" s="169"/>
      <c r="KL620" s="169"/>
      <c r="KM620" s="169"/>
      <c r="KN620" s="169"/>
      <c r="KO620" s="169"/>
      <c r="KP620" s="169"/>
      <c r="KQ620" s="169"/>
      <c r="KR620" s="169"/>
      <c r="KS620" s="169"/>
      <c r="KT620" s="169"/>
      <c r="KU620" s="169"/>
      <c r="KV620" s="169"/>
      <c r="KW620" s="169"/>
      <c r="KX620" s="169"/>
      <c r="KY620" s="169"/>
      <c r="KZ620" s="169"/>
      <c r="LA620" s="169"/>
      <c r="LB620" s="169"/>
      <c r="LC620" s="169"/>
      <c r="LD620" s="169"/>
      <c r="LE620" s="169"/>
      <c r="LF620" s="169"/>
      <c r="LG620" s="169"/>
      <c r="LH620" s="169"/>
      <c r="LI620" s="169"/>
      <c r="LJ620" s="169"/>
      <c r="LK620" s="169"/>
      <c r="LL620" s="169"/>
      <c r="LM620" s="169"/>
      <c r="LN620" s="169"/>
      <c r="LO620" s="169"/>
      <c r="LP620" s="169"/>
      <c r="LQ620" s="169"/>
      <c r="LR620" s="169"/>
      <c r="LS620" s="169"/>
      <c r="LT620" s="169"/>
      <c r="LU620" s="169"/>
      <c r="LV620" s="169"/>
      <c r="LW620" s="169"/>
      <c r="LX620" s="169"/>
      <c r="LY620" s="169"/>
      <c r="LZ620" s="169"/>
      <c r="MA620" s="169"/>
      <c r="MB620" s="169"/>
      <c r="MC620" s="169"/>
      <c r="MD620" s="169"/>
      <c r="ME620" s="169"/>
      <c r="MF620" s="169"/>
      <c r="MG620" s="169"/>
      <c r="MH620" s="169"/>
      <c r="MI620" s="169"/>
      <c r="MJ620" s="169"/>
      <c r="MK620" s="169"/>
      <c r="ML620" s="169"/>
      <c r="MM620" s="169"/>
    </row>
    <row r="621" spans="1:351" s="170" customFormat="1" ht="24.75" customHeight="1" outlineLevel="1" x14ac:dyDescent="0.25">
      <c r="A621" s="171"/>
      <c r="B621" s="172"/>
      <c r="C621" s="172"/>
      <c r="D621" s="172"/>
      <c r="E621" s="173"/>
      <c r="F621" s="174" t="s">
        <v>147</v>
      </c>
      <c r="G621" s="175" t="s">
        <v>12</v>
      </c>
      <c r="H621" s="167">
        <f>C620*0.6</f>
        <v>0.63600000000000001</v>
      </c>
      <c r="I621" s="168">
        <v>11.64</v>
      </c>
      <c r="J621" s="164">
        <f>H621*I621</f>
        <v>7.4030400000000007</v>
      </c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  <c r="CW621" s="169"/>
      <c r="CX621" s="169"/>
      <c r="CY621" s="169"/>
      <c r="CZ621" s="169"/>
      <c r="DA621" s="169"/>
      <c r="DB621" s="169"/>
      <c r="DC621" s="169"/>
      <c r="DD621" s="169"/>
      <c r="DE621" s="169"/>
      <c r="DF621" s="169"/>
      <c r="DG621" s="169"/>
      <c r="DH621" s="169"/>
      <c r="DI621" s="169"/>
      <c r="DJ621" s="169"/>
      <c r="DK621" s="169"/>
      <c r="DL621" s="169"/>
      <c r="DM621" s="169"/>
      <c r="DN621" s="169"/>
      <c r="DO621" s="169"/>
      <c r="DP621" s="169"/>
      <c r="DQ621" s="169"/>
      <c r="DR621" s="169"/>
      <c r="DS621" s="169"/>
      <c r="DT621" s="169"/>
      <c r="DU621" s="169"/>
      <c r="DV621" s="169"/>
      <c r="DW621" s="169"/>
      <c r="DX621" s="169"/>
      <c r="DY621" s="169"/>
      <c r="DZ621" s="169"/>
      <c r="EA621" s="169"/>
      <c r="EB621" s="169"/>
      <c r="EC621" s="169"/>
      <c r="ED621" s="169"/>
      <c r="EE621" s="169"/>
      <c r="EF621" s="169"/>
      <c r="EG621" s="169"/>
      <c r="EH621" s="169"/>
      <c r="EI621" s="169"/>
      <c r="EJ621" s="169"/>
      <c r="EK621" s="169"/>
      <c r="EL621" s="169"/>
      <c r="EM621" s="169"/>
      <c r="EN621" s="169"/>
      <c r="EO621" s="169"/>
      <c r="EP621" s="169"/>
      <c r="EQ621" s="169"/>
      <c r="ER621" s="169"/>
      <c r="ES621" s="169"/>
      <c r="ET621" s="169"/>
      <c r="EU621" s="169"/>
      <c r="EV621" s="169"/>
      <c r="EW621" s="169"/>
      <c r="EX621" s="169"/>
      <c r="EY621" s="169"/>
      <c r="EZ621" s="169"/>
      <c r="FA621" s="169"/>
      <c r="FB621" s="169"/>
      <c r="FC621" s="169"/>
      <c r="FD621" s="169"/>
      <c r="FE621" s="169"/>
      <c r="FF621" s="169"/>
      <c r="FG621" s="169"/>
      <c r="FH621" s="169"/>
      <c r="FI621" s="169"/>
      <c r="FJ621" s="169"/>
      <c r="FK621" s="169"/>
      <c r="FL621" s="169"/>
      <c r="FM621" s="169"/>
      <c r="FN621" s="169"/>
      <c r="FO621" s="169"/>
      <c r="FP621" s="169"/>
      <c r="FQ621" s="169"/>
      <c r="FR621" s="169"/>
      <c r="FS621" s="169"/>
      <c r="FT621" s="169"/>
      <c r="FU621" s="169"/>
      <c r="FV621" s="169"/>
      <c r="FW621" s="169"/>
      <c r="FX621" s="169"/>
      <c r="FY621" s="169"/>
      <c r="FZ621" s="169"/>
      <c r="GA621" s="169"/>
      <c r="GB621" s="169"/>
      <c r="GC621" s="169"/>
      <c r="GD621" s="169"/>
      <c r="GE621" s="169"/>
      <c r="GF621" s="169"/>
      <c r="GG621" s="169"/>
      <c r="GH621" s="169"/>
      <c r="GI621" s="169"/>
      <c r="GJ621" s="169"/>
      <c r="GK621" s="169"/>
      <c r="GL621" s="169"/>
      <c r="GM621" s="169"/>
      <c r="GN621" s="169"/>
      <c r="GO621" s="169"/>
      <c r="GP621" s="169"/>
      <c r="GQ621" s="169"/>
      <c r="GR621" s="169"/>
      <c r="GS621" s="169"/>
      <c r="GT621" s="169"/>
      <c r="GU621" s="169"/>
      <c r="GV621" s="169"/>
      <c r="GW621" s="169"/>
      <c r="GX621" s="169"/>
      <c r="GY621" s="169"/>
      <c r="GZ621" s="169"/>
      <c r="HA621" s="169"/>
      <c r="HB621" s="169"/>
      <c r="HC621" s="169"/>
      <c r="HD621" s="169"/>
      <c r="HE621" s="169"/>
      <c r="HF621" s="169"/>
      <c r="HG621" s="169"/>
      <c r="HH621" s="169"/>
      <c r="HI621" s="169"/>
      <c r="HJ621" s="169"/>
      <c r="HK621" s="169"/>
      <c r="HL621" s="169"/>
      <c r="HM621" s="169"/>
      <c r="HN621" s="169"/>
      <c r="HO621" s="169"/>
      <c r="HP621" s="169"/>
      <c r="HQ621" s="169"/>
      <c r="HR621" s="169"/>
      <c r="HS621" s="169"/>
      <c r="HT621" s="169"/>
      <c r="HU621" s="169"/>
      <c r="HV621" s="169"/>
      <c r="HW621" s="169"/>
      <c r="HX621" s="169"/>
      <c r="HY621" s="169"/>
      <c r="HZ621" s="169"/>
      <c r="IA621" s="169"/>
      <c r="IB621" s="169"/>
      <c r="IC621" s="169"/>
      <c r="ID621" s="169"/>
      <c r="IE621" s="169"/>
      <c r="IF621" s="169"/>
      <c r="IG621" s="169"/>
      <c r="IH621" s="169"/>
      <c r="II621" s="169"/>
      <c r="IJ621" s="169"/>
      <c r="IK621" s="169"/>
      <c r="IL621" s="169"/>
      <c r="IM621" s="169"/>
      <c r="IN621" s="169"/>
      <c r="IO621" s="169"/>
      <c r="IP621" s="169"/>
      <c r="IQ621" s="169"/>
      <c r="IR621" s="169"/>
      <c r="IS621" s="169"/>
      <c r="IT621" s="169"/>
      <c r="IU621" s="169"/>
      <c r="IV621" s="169"/>
      <c r="IW621" s="169"/>
      <c r="IX621" s="169"/>
      <c r="IY621" s="169"/>
      <c r="IZ621" s="169"/>
      <c r="JA621" s="169"/>
      <c r="JB621" s="169"/>
      <c r="JC621" s="169"/>
      <c r="JD621" s="169"/>
      <c r="JE621" s="169"/>
      <c r="JF621" s="169"/>
      <c r="JG621" s="169"/>
      <c r="JH621" s="169"/>
      <c r="JI621" s="169"/>
      <c r="JJ621" s="169"/>
      <c r="JK621" s="169"/>
      <c r="JL621" s="169"/>
      <c r="JM621" s="169"/>
      <c r="JN621" s="169"/>
      <c r="JO621" s="169"/>
      <c r="JP621" s="169"/>
      <c r="JQ621" s="169"/>
      <c r="JR621" s="169"/>
      <c r="JS621" s="169"/>
      <c r="JT621" s="169"/>
      <c r="JU621" s="169"/>
      <c r="JV621" s="169"/>
      <c r="JW621" s="169"/>
      <c r="JX621" s="169"/>
      <c r="JY621" s="169"/>
      <c r="JZ621" s="169"/>
      <c r="KA621" s="169"/>
      <c r="KB621" s="169"/>
      <c r="KC621" s="169"/>
      <c r="KD621" s="169"/>
      <c r="KE621" s="169"/>
      <c r="KF621" s="169"/>
      <c r="KG621" s="169"/>
      <c r="KH621" s="169"/>
      <c r="KI621" s="169"/>
      <c r="KJ621" s="169"/>
      <c r="KK621" s="169"/>
      <c r="KL621" s="169"/>
      <c r="KM621" s="169"/>
      <c r="KN621" s="169"/>
      <c r="KO621" s="169"/>
      <c r="KP621" s="169"/>
      <c r="KQ621" s="169"/>
      <c r="KR621" s="169"/>
      <c r="KS621" s="169"/>
      <c r="KT621" s="169"/>
      <c r="KU621" s="169"/>
      <c r="KV621" s="169"/>
      <c r="KW621" s="169"/>
      <c r="KX621" s="169"/>
      <c r="KY621" s="169"/>
      <c r="KZ621" s="169"/>
      <c r="LA621" s="169"/>
      <c r="LB621" s="169"/>
      <c r="LC621" s="169"/>
      <c r="LD621" s="169"/>
      <c r="LE621" s="169"/>
      <c r="LF621" s="169"/>
      <c r="LG621" s="169"/>
      <c r="LH621" s="169"/>
      <c r="LI621" s="169"/>
      <c r="LJ621" s="169"/>
      <c r="LK621" s="169"/>
      <c r="LL621" s="169"/>
      <c r="LM621" s="169"/>
      <c r="LN621" s="169"/>
      <c r="LO621" s="169"/>
      <c r="LP621" s="169"/>
      <c r="LQ621" s="169"/>
      <c r="LR621" s="169"/>
      <c r="LS621" s="169"/>
      <c r="LT621" s="169"/>
      <c r="LU621" s="169"/>
      <c r="LV621" s="169"/>
      <c r="LW621" s="169"/>
      <c r="LX621" s="169"/>
      <c r="LY621" s="169"/>
      <c r="LZ621" s="169"/>
      <c r="MA621" s="169"/>
      <c r="MB621" s="169"/>
      <c r="MC621" s="169"/>
      <c r="MD621" s="169"/>
      <c r="ME621" s="169"/>
      <c r="MF621" s="169"/>
      <c r="MG621" s="169"/>
      <c r="MH621" s="169"/>
      <c r="MI621" s="169"/>
      <c r="MJ621" s="169"/>
      <c r="MK621" s="169"/>
      <c r="ML621" s="169"/>
      <c r="MM621" s="169"/>
    </row>
    <row r="622" spans="1:351" s="170" customFormat="1" ht="15" customHeight="1" outlineLevel="1" x14ac:dyDescent="0.25">
      <c r="A622" s="161"/>
      <c r="B622" s="162"/>
      <c r="C622" s="163"/>
      <c r="D622" s="163"/>
      <c r="E622" s="164"/>
      <c r="F622" s="174" t="s">
        <v>148</v>
      </c>
      <c r="G622" s="175" t="s">
        <v>12</v>
      </c>
      <c r="H622" s="167">
        <f>C620*0.9</f>
        <v>0.95400000000000007</v>
      </c>
      <c r="I622" s="168">
        <v>18.04</v>
      </c>
      <c r="J622" s="164">
        <f>H622*I622</f>
        <v>17.210160000000002</v>
      </c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  <c r="CB622" s="169"/>
      <c r="CC622" s="169"/>
      <c r="CD622" s="169"/>
      <c r="CE622" s="169"/>
      <c r="CF622" s="169"/>
      <c r="CG622" s="169"/>
      <c r="CH622" s="169"/>
      <c r="CI622" s="169"/>
      <c r="CJ622" s="169"/>
      <c r="CK622" s="169"/>
      <c r="CL622" s="169"/>
      <c r="CM622" s="169"/>
      <c r="CN622" s="169"/>
      <c r="CO622" s="169"/>
      <c r="CP622" s="169"/>
      <c r="CQ622" s="169"/>
      <c r="CR622" s="169"/>
      <c r="CS622" s="169"/>
      <c r="CT622" s="169"/>
      <c r="CU622" s="169"/>
      <c r="CV622" s="169"/>
      <c r="CW622" s="169"/>
      <c r="CX622" s="169"/>
      <c r="CY622" s="169"/>
      <c r="CZ622" s="169"/>
      <c r="DA622" s="169"/>
      <c r="DB622" s="169"/>
      <c r="DC622" s="169"/>
      <c r="DD622" s="169"/>
      <c r="DE622" s="169"/>
      <c r="DF622" s="169"/>
      <c r="DG622" s="169"/>
      <c r="DH622" s="169"/>
      <c r="DI622" s="169"/>
      <c r="DJ622" s="169"/>
      <c r="DK622" s="169"/>
      <c r="DL622" s="169"/>
      <c r="DM622" s="169"/>
      <c r="DN622" s="169"/>
      <c r="DO622" s="169"/>
      <c r="DP622" s="169"/>
      <c r="DQ622" s="169"/>
      <c r="DR622" s="169"/>
      <c r="DS622" s="169"/>
      <c r="DT622" s="169"/>
      <c r="DU622" s="169"/>
      <c r="DV622" s="169"/>
      <c r="DW622" s="169"/>
      <c r="DX622" s="169"/>
      <c r="DY622" s="169"/>
      <c r="DZ622" s="169"/>
      <c r="EA622" s="169"/>
      <c r="EB622" s="169"/>
      <c r="EC622" s="169"/>
      <c r="ED622" s="169"/>
      <c r="EE622" s="169"/>
      <c r="EF622" s="169"/>
      <c r="EG622" s="169"/>
      <c r="EH622" s="169"/>
      <c r="EI622" s="169"/>
      <c r="EJ622" s="169"/>
      <c r="EK622" s="169"/>
      <c r="EL622" s="169"/>
      <c r="EM622" s="169"/>
      <c r="EN622" s="169"/>
      <c r="EO622" s="169"/>
      <c r="EP622" s="169"/>
      <c r="EQ622" s="169"/>
      <c r="ER622" s="169"/>
      <c r="ES622" s="169"/>
      <c r="ET622" s="169"/>
      <c r="EU622" s="169"/>
      <c r="EV622" s="169"/>
      <c r="EW622" s="169"/>
      <c r="EX622" s="169"/>
      <c r="EY622" s="169"/>
      <c r="EZ622" s="169"/>
      <c r="FA622" s="169"/>
      <c r="FB622" s="169"/>
      <c r="FC622" s="169"/>
      <c r="FD622" s="169"/>
      <c r="FE622" s="169"/>
      <c r="FF622" s="169"/>
      <c r="FG622" s="169"/>
      <c r="FH622" s="169"/>
      <c r="FI622" s="169"/>
      <c r="FJ622" s="169"/>
      <c r="FK622" s="169"/>
      <c r="FL622" s="169"/>
      <c r="FM622" s="169"/>
      <c r="FN622" s="169"/>
      <c r="FO622" s="169"/>
      <c r="FP622" s="169"/>
      <c r="FQ622" s="169"/>
      <c r="FR622" s="169"/>
      <c r="FS622" s="169"/>
      <c r="FT622" s="169"/>
      <c r="FU622" s="169"/>
      <c r="FV622" s="169"/>
      <c r="FW622" s="169"/>
      <c r="FX622" s="169"/>
      <c r="FY622" s="169"/>
      <c r="FZ622" s="169"/>
      <c r="GA622" s="169"/>
      <c r="GB622" s="169"/>
      <c r="GC622" s="169"/>
      <c r="GD622" s="169"/>
      <c r="GE622" s="169"/>
      <c r="GF622" s="169"/>
      <c r="GG622" s="169"/>
      <c r="GH622" s="169"/>
      <c r="GI622" s="169"/>
      <c r="GJ622" s="169"/>
      <c r="GK622" s="169"/>
      <c r="GL622" s="169"/>
      <c r="GM622" s="169"/>
      <c r="GN622" s="169"/>
      <c r="GO622" s="169"/>
      <c r="GP622" s="169"/>
      <c r="GQ622" s="169"/>
      <c r="GR622" s="169"/>
      <c r="GS622" s="169"/>
      <c r="GT622" s="169"/>
      <c r="GU622" s="169"/>
      <c r="GV622" s="169"/>
      <c r="GW622" s="169"/>
      <c r="GX622" s="169"/>
      <c r="GY622" s="169"/>
      <c r="GZ622" s="169"/>
      <c r="HA622" s="169"/>
      <c r="HB622" s="169"/>
      <c r="HC622" s="169"/>
      <c r="HD622" s="169"/>
      <c r="HE622" s="169"/>
      <c r="HF622" s="169"/>
      <c r="HG622" s="169"/>
      <c r="HH622" s="169"/>
      <c r="HI622" s="169"/>
      <c r="HJ622" s="169"/>
      <c r="HK622" s="169"/>
      <c r="HL622" s="169"/>
      <c r="HM622" s="169"/>
      <c r="HN622" s="169"/>
      <c r="HO622" s="169"/>
      <c r="HP622" s="169"/>
      <c r="HQ622" s="169"/>
      <c r="HR622" s="169"/>
      <c r="HS622" s="169"/>
      <c r="HT622" s="169"/>
      <c r="HU622" s="169"/>
      <c r="HV622" s="169"/>
      <c r="HW622" s="169"/>
      <c r="HX622" s="169"/>
      <c r="HY622" s="169"/>
      <c r="HZ622" s="169"/>
      <c r="IA622" s="169"/>
      <c r="IB622" s="169"/>
      <c r="IC622" s="169"/>
      <c r="ID622" s="169"/>
      <c r="IE622" s="169"/>
      <c r="IF622" s="169"/>
      <c r="IG622" s="169"/>
      <c r="IH622" s="169"/>
      <c r="II622" s="169"/>
      <c r="IJ622" s="169"/>
      <c r="IK622" s="169"/>
      <c r="IL622" s="169"/>
      <c r="IM622" s="169"/>
      <c r="IN622" s="169"/>
      <c r="IO622" s="169"/>
      <c r="IP622" s="169"/>
      <c r="IQ622" s="169"/>
      <c r="IR622" s="169"/>
      <c r="IS622" s="169"/>
      <c r="IT622" s="169"/>
      <c r="IU622" s="169"/>
      <c r="IV622" s="169"/>
      <c r="IW622" s="169"/>
      <c r="IX622" s="169"/>
      <c r="IY622" s="169"/>
      <c r="IZ622" s="169"/>
      <c r="JA622" s="169"/>
      <c r="JB622" s="169"/>
      <c r="JC622" s="169"/>
      <c r="JD622" s="169"/>
      <c r="JE622" s="169"/>
      <c r="JF622" s="169"/>
      <c r="JG622" s="169"/>
      <c r="JH622" s="169"/>
      <c r="JI622" s="169"/>
      <c r="JJ622" s="169"/>
      <c r="JK622" s="169"/>
      <c r="JL622" s="169"/>
      <c r="JM622" s="169"/>
      <c r="JN622" s="169"/>
      <c r="JO622" s="169"/>
      <c r="JP622" s="169"/>
      <c r="JQ622" s="169"/>
      <c r="JR622" s="169"/>
      <c r="JS622" s="169"/>
      <c r="JT622" s="169"/>
      <c r="JU622" s="169"/>
      <c r="JV622" s="169"/>
      <c r="JW622" s="169"/>
      <c r="JX622" s="169"/>
      <c r="JY622" s="169"/>
      <c r="JZ622" s="169"/>
      <c r="KA622" s="169"/>
      <c r="KB622" s="169"/>
      <c r="KC622" s="169"/>
      <c r="KD622" s="169"/>
      <c r="KE622" s="169"/>
      <c r="KF622" s="169"/>
      <c r="KG622" s="169"/>
      <c r="KH622" s="169"/>
      <c r="KI622" s="169"/>
      <c r="KJ622" s="169"/>
      <c r="KK622" s="169"/>
      <c r="KL622" s="169"/>
      <c r="KM622" s="169"/>
      <c r="KN622" s="169"/>
      <c r="KO622" s="169"/>
      <c r="KP622" s="169"/>
      <c r="KQ622" s="169"/>
      <c r="KR622" s="169"/>
      <c r="KS622" s="169"/>
      <c r="KT622" s="169"/>
      <c r="KU622" s="169"/>
      <c r="KV622" s="169"/>
      <c r="KW622" s="169"/>
      <c r="KX622" s="169"/>
      <c r="KY622" s="169"/>
      <c r="KZ622" s="169"/>
      <c r="LA622" s="169"/>
      <c r="LB622" s="169"/>
      <c r="LC622" s="169"/>
      <c r="LD622" s="169"/>
      <c r="LE622" s="169"/>
      <c r="LF622" s="169"/>
      <c r="LG622" s="169"/>
      <c r="LH622" s="169"/>
      <c r="LI622" s="169"/>
      <c r="LJ622" s="169"/>
      <c r="LK622" s="169"/>
      <c r="LL622" s="169"/>
      <c r="LM622" s="169"/>
      <c r="LN622" s="169"/>
      <c r="LO622" s="169"/>
      <c r="LP622" s="169"/>
      <c r="LQ622" s="169"/>
      <c r="LR622" s="169"/>
      <c r="LS622" s="169"/>
      <c r="LT622" s="169"/>
      <c r="LU622" s="169"/>
      <c r="LV622" s="169"/>
      <c r="LW622" s="169"/>
      <c r="LX622" s="169"/>
      <c r="LY622" s="169"/>
      <c r="LZ622" s="169"/>
      <c r="MA622" s="169"/>
      <c r="MB622" s="169"/>
      <c r="MC622" s="169"/>
      <c r="MD622" s="169"/>
      <c r="ME622" s="169"/>
      <c r="MF622" s="169"/>
      <c r="MG622" s="169"/>
      <c r="MH622" s="169"/>
      <c r="MI622" s="169"/>
      <c r="MJ622" s="169"/>
      <c r="MK622" s="169"/>
      <c r="ML622" s="169"/>
      <c r="MM622" s="169"/>
    </row>
    <row r="623" spans="1:351" s="170" customFormat="1" ht="15" customHeight="1" outlineLevel="1" x14ac:dyDescent="0.25">
      <c r="A623" s="161"/>
      <c r="B623" s="162"/>
      <c r="C623" s="163"/>
      <c r="D623" s="163"/>
      <c r="E623" s="164"/>
      <c r="F623" s="174" t="s">
        <v>149</v>
      </c>
      <c r="G623" s="175" t="s">
        <v>39</v>
      </c>
      <c r="H623" s="167">
        <f>C620*0.8</f>
        <v>0.84800000000000009</v>
      </c>
      <c r="I623" s="168">
        <v>3.3</v>
      </c>
      <c r="J623" s="164">
        <f t="shared" ref="J623:J635" si="96">H623*I623</f>
        <v>2.7984</v>
      </c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  <c r="CW623" s="169"/>
      <c r="CX623" s="169"/>
      <c r="CY623" s="169"/>
      <c r="CZ623" s="169"/>
      <c r="DA623" s="169"/>
      <c r="DB623" s="169"/>
      <c r="DC623" s="169"/>
      <c r="DD623" s="169"/>
      <c r="DE623" s="169"/>
      <c r="DF623" s="169"/>
      <c r="DG623" s="169"/>
      <c r="DH623" s="169"/>
      <c r="DI623" s="169"/>
      <c r="DJ623" s="169"/>
      <c r="DK623" s="169"/>
      <c r="DL623" s="169"/>
      <c r="DM623" s="169"/>
      <c r="DN623" s="169"/>
      <c r="DO623" s="169"/>
      <c r="DP623" s="169"/>
      <c r="DQ623" s="169"/>
      <c r="DR623" s="169"/>
      <c r="DS623" s="169"/>
      <c r="DT623" s="169"/>
      <c r="DU623" s="169"/>
      <c r="DV623" s="169"/>
      <c r="DW623" s="169"/>
      <c r="DX623" s="169"/>
      <c r="DY623" s="169"/>
      <c r="DZ623" s="169"/>
      <c r="EA623" s="169"/>
      <c r="EB623" s="169"/>
      <c r="EC623" s="169"/>
      <c r="ED623" s="169"/>
      <c r="EE623" s="169"/>
      <c r="EF623" s="169"/>
      <c r="EG623" s="169"/>
      <c r="EH623" s="169"/>
      <c r="EI623" s="169"/>
      <c r="EJ623" s="169"/>
      <c r="EK623" s="169"/>
      <c r="EL623" s="169"/>
      <c r="EM623" s="169"/>
      <c r="EN623" s="169"/>
      <c r="EO623" s="169"/>
      <c r="EP623" s="169"/>
      <c r="EQ623" s="169"/>
      <c r="ER623" s="169"/>
      <c r="ES623" s="169"/>
      <c r="ET623" s="169"/>
      <c r="EU623" s="169"/>
      <c r="EV623" s="169"/>
      <c r="EW623" s="169"/>
      <c r="EX623" s="169"/>
      <c r="EY623" s="169"/>
      <c r="EZ623" s="169"/>
      <c r="FA623" s="169"/>
      <c r="FB623" s="169"/>
      <c r="FC623" s="169"/>
      <c r="FD623" s="169"/>
      <c r="FE623" s="169"/>
      <c r="FF623" s="169"/>
      <c r="FG623" s="169"/>
      <c r="FH623" s="169"/>
      <c r="FI623" s="169"/>
      <c r="FJ623" s="169"/>
      <c r="FK623" s="169"/>
      <c r="FL623" s="169"/>
      <c r="FM623" s="169"/>
      <c r="FN623" s="169"/>
      <c r="FO623" s="169"/>
      <c r="FP623" s="169"/>
      <c r="FQ623" s="169"/>
      <c r="FR623" s="169"/>
      <c r="FS623" s="169"/>
      <c r="FT623" s="169"/>
      <c r="FU623" s="169"/>
      <c r="FV623" s="169"/>
      <c r="FW623" s="169"/>
      <c r="FX623" s="169"/>
      <c r="FY623" s="169"/>
      <c r="FZ623" s="169"/>
      <c r="GA623" s="169"/>
      <c r="GB623" s="169"/>
      <c r="GC623" s="169"/>
      <c r="GD623" s="169"/>
      <c r="GE623" s="169"/>
      <c r="GF623" s="169"/>
      <c r="GG623" s="169"/>
      <c r="GH623" s="169"/>
      <c r="GI623" s="169"/>
      <c r="GJ623" s="169"/>
      <c r="GK623" s="169"/>
      <c r="GL623" s="169"/>
      <c r="GM623" s="169"/>
      <c r="GN623" s="169"/>
      <c r="GO623" s="169"/>
      <c r="GP623" s="169"/>
      <c r="GQ623" s="169"/>
      <c r="GR623" s="169"/>
      <c r="GS623" s="169"/>
      <c r="GT623" s="169"/>
      <c r="GU623" s="169"/>
      <c r="GV623" s="169"/>
      <c r="GW623" s="169"/>
      <c r="GX623" s="169"/>
      <c r="GY623" s="169"/>
      <c r="GZ623" s="169"/>
      <c r="HA623" s="169"/>
      <c r="HB623" s="169"/>
      <c r="HC623" s="169"/>
      <c r="HD623" s="169"/>
      <c r="HE623" s="169"/>
      <c r="HF623" s="169"/>
      <c r="HG623" s="169"/>
      <c r="HH623" s="169"/>
      <c r="HI623" s="169"/>
      <c r="HJ623" s="169"/>
      <c r="HK623" s="169"/>
      <c r="HL623" s="169"/>
      <c r="HM623" s="169"/>
      <c r="HN623" s="169"/>
      <c r="HO623" s="169"/>
      <c r="HP623" s="169"/>
      <c r="HQ623" s="169"/>
      <c r="HR623" s="169"/>
      <c r="HS623" s="169"/>
      <c r="HT623" s="169"/>
      <c r="HU623" s="169"/>
      <c r="HV623" s="169"/>
      <c r="HW623" s="169"/>
      <c r="HX623" s="169"/>
      <c r="HY623" s="169"/>
      <c r="HZ623" s="169"/>
      <c r="IA623" s="169"/>
      <c r="IB623" s="169"/>
      <c r="IC623" s="169"/>
      <c r="ID623" s="169"/>
      <c r="IE623" s="169"/>
      <c r="IF623" s="169"/>
      <c r="IG623" s="169"/>
      <c r="IH623" s="169"/>
      <c r="II623" s="169"/>
      <c r="IJ623" s="169"/>
      <c r="IK623" s="169"/>
      <c r="IL623" s="169"/>
      <c r="IM623" s="169"/>
      <c r="IN623" s="169"/>
      <c r="IO623" s="169"/>
      <c r="IP623" s="169"/>
      <c r="IQ623" s="169"/>
      <c r="IR623" s="169"/>
      <c r="IS623" s="169"/>
      <c r="IT623" s="169"/>
      <c r="IU623" s="169"/>
      <c r="IV623" s="169"/>
      <c r="IW623" s="169"/>
      <c r="IX623" s="169"/>
      <c r="IY623" s="169"/>
      <c r="IZ623" s="169"/>
      <c r="JA623" s="169"/>
      <c r="JB623" s="169"/>
      <c r="JC623" s="169"/>
      <c r="JD623" s="169"/>
      <c r="JE623" s="169"/>
      <c r="JF623" s="169"/>
      <c r="JG623" s="169"/>
      <c r="JH623" s="169"/>
      <c r="JI623" s="169"/>
      <c r="JJ623" s="169"/>
      <c r="JK623" s="169"/>
      <c r="JL623" s="169"/>
      <c r="JM623" s="169"/>
      <c r="JN623" s="169"/>
      <c r="JO623" s="169"/>
      <c r="JP623" s="169"/>
      <c r="JQ623" s="169"/>
      <c r="JR623" s="169"/>
      <c r="JS623" s="169"/>
      <c r="JT623" s="169"/>
      <c r="JU623" s="169"/>
      <c r="JV623" s="169"/>
      <c r="JW623" s="169"/>
      <c r="JX623" s="169"/>
      <c r="JY623" s="169"/>
      <c r="JZ623" s="169"/>
      <c r="KA623" s="169"/>
      <c r="KB623" s="169"/>
      <c r="KC623" s="169"/>
      <c r="KD623" s="169"/>
      <c r="KE623" s="169"/>
      <c r="KF623" s="169"/>
      <c r="KG623" s="169"/>
      <c r="KH623" s="169"/>
      <c r="KI623" s="169"/>
      <c r="KJ623" s="169"/>
      <c r="KK623" s="169"/>
      <c r="KL623" s="169"/>
      <c r="KM623" s="169"/>
      <c r="KN623" s="169"/>
      <c r="KO623" s="169"/>
      <c r="KP623" s="169"/>
      <c r="KQ623" s="169"/>
      <c r="KR623" s="169"/>
      <c r="KS623" s="169"/>
      <c r="KT623" s="169"/>
      <c r="KU623" s="169"/>
      <c r="KV623" s="169"/>
      <c r="KW623" s="169"/>
      <c r="KX623" s="169"/>
      <c r="KY623" s="169"/>
      <c r="KZ623" s="169"/>
      <c r="LA623" s="169"/>
      <c r="LB623" s="169"/>
      <c r="LC623" s="169"/>
      <c r="LD623" s="169"/>
      <c r="LE623" s="169"/>
      <c r="LF623" s="169"/>
      <c r="LG623" s="169"/>
      <c r="LH623" s="169"/>
      <c r="LI623" s="169"/>
      <c r="LJ623" s="169"/>
      <c r="LK623" s="169"/>
      <c r="LL623" s="169"/>
      <c r="LM623" s="169"/>
      <c r="LN623" s="169"/>
      <c r="LO623" s="169"/>
      <c r="LP623" s="169"/>
      <c r="LQ623" s="169"/>
      <c r="LR623" s="169"/>
      <c r="LS623" s="169"/>
      <c r="LT623" s="169"/>
      <c r="LU623" s="169"/>
      <c r="LV623" s="169"/>
      <c r="LW623" s="169"/>
      <c r="LX623" s="169"/>
      <c r="LY623" s="169"/>
      <c r="LZ623" s="169"/>
      <c r="MA623" s="169"/>
      <c r="MB623" s="169"/>
      <c r="MC623" s="169"/>
      <c r="MD623" s="169"/>
      <c r="ME623" s="169"/>
      <c r="MF623" s="169"/>
      <c r="MG623" s="169"/>
      <c r="MH623" s="169"/>
      <c r="MI623" s="169"/>
      <c r="MJ623" s="169"/>
      <c r="MK623" s="169"/>
      <c r="ML623" s="169"/>
      <c r="MM623" s="169"/>
    </row>
    <row r="624" spans="1:351" s="170" customFormat="1" ht="15" customHeight="1" outlineLevel="1" x14ac:dyDescent="0.25">
      <c r="A624" s="161"/>
      <c r="B624" s="162"/>
      <c r="C624" s="163"/>
      <c r="D624" s="163"/>
      <c r="E624" s="164"/>
      <c r="F624" s="174" t="s">
        <v>150</v>
      </c>
      <c r="G624" s="175" t="s">
        <v>39</v>
      </c>
      <c r="H624" s="167">
        <f>C620*0.8</f>
        <v>0.84800000000000009</v>
      </c>
      <c r="I624" s="168">
        <v>1.5</v>
      </c>
      <c r="J624" s="164">
        <f t="shared" si="96"/>
        <v>1.2720000000000002</v>
      </c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  <c r="CB624" s="169"/>
      <c r="CC624" s="169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69"/>
      <c r="CN624" s="169"/>
      <c r="CO624" s="169"/>
      <c r="CP624" s="169"/>
      <c r="CQ624" s="169"/>
      <c r="CR624" s="169"/>
      <c r="CS624" s="169"/>
      <c r="CT624" s="169"/>
      <c r="CU624" s="169"/>
      <c r="CV624" s="169"/>
      <c r="CW624" s="169"/>
      <c r="CX624" s="169"/>
      <c r="CY624" s="169"/>
      <c r="CZ624" s="169"/>
      <c r="DA624" s="169"/>
      <c r="DB624" s="169"/>
      <c r="DC624" s="169"/>
      <c r="DD624" s="169"/>
      <c r="DE624" s="169"/>
      <c r="DF624" s="169"/>
      <c r="DG624" s="169"/>
      <c r="DH624" s="169"/>
      <c r="DI624" s="169"/>
      <c r="DJ624" s="169"/>
      <c r="DK624" s="169"/>
      <c r="DL624" s="169"/>
      <c r="DM624" s="169"/>
      <c r="DN624" s="169"/>
      <c r="DO624" s="169"/>
      <c r="DP624" s="169"/>
      <c r="DQ624" s="169"/>
      <c r="DR624" s="169"/>
      <c r="DS624" s="169"/>
      <c r="DT624" s="169"/>
      <c r="DU624" s="169"/>
      <c r="DV624" s="169"/>
      <c r="DW624" s="169"/>
      <c r="DX624" s="169"/>
      <c r="DY624" s="169"/>
      <c r="DZ624" s="169"/>
      <c r="EA624" s="169"/>
      <c r="EB624" s="169"/>
      <c r="EC624" s="169"/>
      <c r="ED624" s="169"/>
      <c r="EE624" s="169"/>
      <c r="EF624" s="169"/>
      <c r="EG624" s="169"/>
      <c r="EH624" s="169"/>
      <c r="EI624" s="169"/>
      <c r="EJ624" s="169"/>
      <c r="EK624" s="169"/>
      <c r="EL624" s="169"/>
      <c r="EM624" s="169"/>
      <c r="EN624" s="169"/>
      <c r="EO624" s="169"/>
      <c r="EP624" s="169"/>
      <c r="EQ624" s="169"/>
      <c r="ER624" s="169"/>
      <c r="ES624" s="169"/>
      <c r="ET624" s="169"/>
      <c r="EU624" s="169"/>
      <c r="EV624" s="169"/>
      <c r="EW624" s="169"/>
      <c r="EX624" s="169"/>
      <c r="EY624" s="169"/>
      <c r="EZ624" s="169"/>
      <c r="FA624" s="169"/>
      <c r="FB624" s="169"/>
      <c r="FC624" s="169"/>
      <c r="FD624" s="169"/>
      <c r="FE624" s="169"/>
      <c r="FF624" s="169"/>
      <c r="FG624" s="169"/>
      <c r="FH624" s="169"/>
      <c r="FI624" s="169"/>
      <c r="FJ624" s="169"/>
      <c r="FK624" s="169"/>
      <c r="FL624" s="169"/>
      <c r="FM624" s="169"/>
      <c r="FN624" s="169"/>
      <c r="FO624" s="169"/>
      <c r="FP624" s="169"/>
      <c r="FQ624" s="169"/>
      <c r="FR624" s="169"/>
      <c r="FS624" s="169"/>
      <c r="FT624" s="169"/>
      <c r="FU624" s="169"/>
      <c r="FV624" s="169"/>
      <c r="FW624" s="169"/>
      <c r="FX624" s="169"/>
      <c r="FY624" s="169"/>
      <c r="FZ624" s="169"/>
      <c r="GA624" s="169"/>
      <c r="GB624" s="169"/>
      <c r="GC624" s="169"/>
      <c r="GD624" s="169"/>
      <c r="GE624" s="169"/>
      <c r="GF624" s="169"/>
      <c r="GG624" s="169"/>
      <c r="GH624" s="169"/>
      <c r="GI624" s="169"/>
      <c r="GJ624" s="169"/>
      <c r="GK624" s="169"/>
      <c r="GL624" s="169"/>
      <c r="GM624" s="169"/>
      <c r="GN624" s="169"/>
      <c r="GO624" s="169"/>
      <c r="GP624" s="169"/>
      <c r="GQ624" s="169"/>
      <c r="GR624" s="169"/>
      <c r="GS624" s="169"/>
      <c r="GT624" s="169"/>
      <c r="GU624" s="169"/>
      <c r="GV624" s="169"/>
      <c r="GW624" s="169"/>
      <c r="GX624" s="169"/>
      <c r="GY624" s="169"/>
      <c r="GZ624" s="169"/>
      <c r="HA624" s="169"/>
      <c r="HB624" s="169"/>
      <c r="HC624" s="169"/>
      <c r="HD624" s="169"/>
      <c r="HE624" s="169"/>
      <c r="HF624" s="169"/>
      <c r="HG624" s="169"/>
      <c r="HH624" s="169"/>
      <c r="HI624" s="169"/>
      <c r="HJ624" s="169"/>
      <c r="HK624" s="169"/>
      <c r="HL624" s="169"/>
      <c r="HM624" s="169"/>
      <c r="HN624" s="169"/>
      <c r="HO624" s="169"/>
      <c r="HP624" s="169"/>
      <c r="HQ624" s="169"/>
      <c r="HR624" s="169"/>
      <c r="HS624" s="169"/>
      <c r="HT624" s="169"/>
      <c r="HU624" s="169"/>
      <c r="HV624" s="169"/>
      <c r="HW624" s="169"/>
      <c r="HX624" s="169"/>
      <c r="HY624" s="169"/>
      <c r="HZ624" s="169"/>
      <c r="IA624" s="169"/>
      <c r="IB624" s="169"/>
      <c r="IC624" s="169"/>
      <c r="ID624" s="169"/>
      <c r="IE624" s="169"/>
      <c r="IF624" s="169"/>
      <c r="IG624" s="169"/>
      <c r="IH624" s="169"/>
      <c r="II624" s="169"/>
      <c r="IJ624" s="169"/>
      <c r="IK624" s="169"/>
      <c r="IL624" s="169"/>
      <c r="IM624" s="169"/>
      <c r="IN624" s="169"/>
      <c r="IO624" s="169"/>
      <c r="IP624" s="169"/>
      <c r="IQ624" s="169"/>
      <c r="IR624" s="169"/>
      <c r="IS624" s="169"/>
      <c r="IT624" s="169"/>
      <c r="IU624" s="169"/>
      <c r="IV624" s="169"/>
      <c r="IW624" s="169"/>
      <c r="IX624" s="169"/>
      <c r="IY624" s="169"/>
      <c r="IZ624" s="169"/>
      <c r="JA624" s="169"/>
      <c r="JB624" s="169"/>
      <c r="JC624" s="169"/>
      <c r="JD624" s="169"/>
      <c r="JE624" s="169"/>
      <c r="JF624" s="169"/>
      <c r="JG624" s="169"/>
      <c r="JH624" s="169"/>
      <c r="JI624" s="169"/>
      <c r="JJ624" s="169"/>
      <c r="JK624" s="169"/>
      <c r="JL624" s="169"/>
      <c r="JM624" s="169"/>
      <c r="JN624" s="169"/>
      <c r="JO624" s="169"/>
      <c r="JP624" s="169"/>
      <c r="JQ624" s="169"/>
      <c r="JR624" s="169"/>
      <c r="JS624" s="169"/>
      <c r="JT624" s="169"/>
      <c r="JU624" s="169"/>
      <c r="JV624" s="169"/>
      <c r="JW624" s="169"/>
      <c r="JX624" s="169"/>
      <c r="JY624" s="169"/>
      <c r="JZ624" s="169"/>
      <c r="KA624" s="169"/>
      <c r="KB624" s="169"/>
      <c r="KC624" s="169"/>
      <c r="KD624" s="169"/>
      <c r="KE624" s="169"/>
      <c r="KF624" s="169"/>
      <c r="KG624" s="169"/>
      <c r="KH624" s="169"/>
      <c r="KI624" s="169"/>
      <c r="KJ624" s="169"/>
      <c r="KK624" s="169"/>
      <c r="KL624" s="169"/>
      <c r="KM624" s="169"/>
      <c r="KN624" s="169"/>
      <c r="KO624" s="169"/>
      <c r="KP624" s="169"/>
      <c r="KQ624" s="169"/>
      <c r="KR624" s="169"/>
      <c r="KS624" s="169"/>
      <c r="KT624" s="169"/>
      <c r="KU624" s="169"/>
      <c r="KV624" s="169"/>
      <c r="KW624" s="169"/>
      <c r="KX624" s="169"/>
      <c r="KY624" s="169"/>
      <c r="KZ624" s="169"/>
      <c r="LA624" s="169"/>
      <c r="LB624" s="169"/>
      <c r="LC624" s="169"/>
      <c r="LD624" s="169"/>
      <c r="LE624" s="169"/>
      <c r="LF624" s="169"/>
      <c r="LG624" s="169"/>
      <c r="LH624" s="169"/>
      <c r="LI624" s="169"/>
      <c r="LJ624" s="169"/>
      <c r="LK624" s="169"/>
      <c r="LL624" s="169"/>
      <c r="LM624" s="169"/>
      <c r="LN624" s="169"/>
      <c r="LO624" s="169"/>
      <c r="LP624" s="169"/>
      <c r="LQ624" s="169"/>
      <c r="LR624" s="169"/>
      <c r="LS624" s="169"/>
      <c r="LT624" s="169"/>
      <c r="LU624" s="169"/>
      <c r="LV624" s="169"/>
      <c r="LW624" s="169"/>
      <c r="LX624" s="169"/>
      <c r="LY624" s="169"/>
      <c r="LZ624" s="169"/>
      <c r="MA624" s="169"/>
      <c r="MB624" s="169"/>
      <c r="MC624" s="169"/>
      <c r="MD624" s="169"/>
      <c r="ME624" s="169"/>
      <c r="MF624" s="169"/>
      <c r="MG624" s="169"/>
      <c r="MH624" s="169"/>
      <c r="MI624" s="169"/>
      <c r="MJ624" s="169"/>
      <c r="MK624" s="169"/>
      <c r="ML624" s="169"/>
      <c r="MM624" s="169"/>
    </row>
    <row r="625" spans="1:351" s="170" customFormat="1" ht="15" customHeight="1" outlineLevel="1" x14ac:dyDescent="0.25">
      <c r="A625" s="161"/>
      <c r="B625" s="162"/>
      <c r="C625" s="163"/>
      <c r="D625" s="163"/>
      <c r="E625" s="164"/>
      <c r="F625" s="174" t="s">
        <v>151</v>
      </c>
      <c r="G625" s="175" t="s">
        <v>39</v>
      </c>
      <c r="H625" s="167">
        <f>C620*0.8</f>
        <v>0.84800000000000009</v>
      </c>
      <c r="I625" s="168">
        <v>1.2</v>
      </c>
      <c r="J625" s="164">
        <f t="shared" si="96"/>
        <v>1.0176000000000001</v>
      </c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169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69"/>
      <c r="CN625" s="169"/>
      <c r="CO625" s="169"/>
      <c r="CP625" s="169"/>
      <c r="CQ625" s="169"/>
      <c r="CR625" s="169"/>
      <c r="CS625" s="169"/>
      <c r="CT625" s="169"/>
      <c r="CU625" s="169"/>
      <c r="CV625" s="169"/>
      <c r="CW625" s="169"/>
      <c r="CX625" s="169"/>
      <c r="CY625" s="169"/>
      <c r="CZ625" s="169"/>
      <c r="DA625" s="169"/>
      <c r="DB625" s="169"/>
      <c r="DC625" s="169"/>
      <c r="DD625" s="169"/>
      <c r="DE625" s="169"/>
      <c r="DF625" s="169"/>
      <c r="DG625" s="169"/>
      <c r="DH625" s="169"/>
      <c r="DI625" s="169"/>
      <c r="DJ625" s="169"/>
      <c r="DK625" s="169"/>
      <c r="DL625" s="169"/>
      <c r="DM625" s="169"/>
      <c r="DN625" s="169"/>
      <c r="DO625" s="169"/>
      <c r="DP625" s="169"/>
      <c r="DQ625" s="169"/>
      <c r="DR625" s="169"/>
      <c r="DS625" s="169"/>
      <c r="DT625" s="169"/>
      <c r="DU625" s="169"/>
      <c r="DV625" s="169"/>
      <c r="DW625" s="169"/>
      <c r="DX625" s="169"/>
      <c r="DY625" s="169"/>
      <c r="DZ625" s="169"/>
      <c r="EA625" s="169"/>
      <c r="EB625" s="169"/>
      <c r="EC625" s="169"/>
      <c r="ED625" s="169"/>
      <c r="EE625" s="169"/>
      <c r="EF625" s="169"/>
      <c r="EG625" s="169"/>
      <c r="EH625" s="169"/>
      <c r="EI625" s="169"/>
      <c r="EJ625" s="169"/>
      <c r="EK625" s="169"/>
      <c r="EL625" s="169"/>
      <c r="EM625" s="169"/>
      <c r="EN625" s="169"/>
      <c r="EO625" s="169"/>
      <c r="EP625" s="169"/>
      <c r="EQ625" s="169"/>
      <c r="ER625" s="169"/>
      <c r="ES625" s="169"/>
      <c r="ET625" s="169"/>
      <c r="EU625" s="169"/>
      <c r="EV625" s="169"/>
      <c r="EW625" s="169"/>
      <c r="EX625" s="169"/>
      <c r="EY625" s="169"/>
      <c r="EZ625" s="169"/>
      <c r="FA625" s="169"/>
      <c r="FB625" s="169"/>
      <c r="FC625" s="169"/>
      <c r="FD625" s="169"/>
      <c r="FE625" s="169"/>
      <c r="FF625" s="169"/>
      <c r="FG625" s="169"/>
      <c r="FH625" s="169"/>
      <c r="FI625" s="169"/>
      <c r="FJ625" s="169"/>
      <c r="FK625" s="169"/>
      <c r="FL625" s="169"/>
      <c r="FM625" s="169"/>
      <c r="FN625" s="169"/>
      <c r="FO625" s="169"/>
      <c r="FP625" s="169"/>
      <c r="FQ625" s="169"/>
      <c r="FR625" s="169"/>
      <c r="FS625" s="169"/>
      <c r="FT625" s="169"/>
      <c r="FU625" s="169"/>
      <c r="FV625" s="169"/>
      <c r="FW625" s="169"/>
      <c r="FX625" s="169"/>
      <c r="FY625" s="169"/>
      <c r="FZ625" s="169"/>
      <c r="GA625" s="169"/>
      <c r="GB625" s="169"/>
      <c r="GC625" s="169"/>
      <c r="GD625" s="169"/>
      <c r="GE625" s="169"/>
      <c r="GF625" s="169"/>
      <c r="GG625" s="169"/>
      <c r="GH625" s="169"/>
      <c r="GI625" s="169"/>
      <c r="GJ625" s="169"/>
      <c r="GK625" s="169"/>
      <c r="GL625" s="169"/>
      <c r="GM625" s="169"/>
      <c r="GN625" s="169"/>
      <c r="GO625" s="169"/>
      <c r="GP625" s="169"/>
      <c r="GQ625" s="169"/>
      <c r="GR625" s="169"/>
      <c r="GS625" s="169"/>
      <c r="GT625" s="169"/>
      <c r="GU625" s="169"/>
      <c r="GV625" s="169"/>
      <c r="GW625" s="169"/>
      <c r="GX625" s="169"/>
      <c r="GY625" s="169"/>
      <c r="GZ625" s="169"/>
      <c r="HA625" s="169"/>
      <c r="HB625" s="169"/>
      <c r="HC625" s="169"/>
      <c r="HD625" s="169"/>
      <c r="HE625" s="169"/>
      <c r="HF625" s="169"/>
      <c r="HG625" s="169"/>
      <c r="HH625" s="169"/>
      <c r="HI625" s="169"/>
      <c r="HJ625" s="169"/>
      <c r="HK625" s="169"/>
      <c r="HL625" s="169"/>
      <c r="HM625" s="169"/>
      <c r="HN625" s="169"/>
      <c r="HO625" s="169"/>
      <c r="HP625" s="169"/>
      <c r="HQ625" s="169"/>
      <c r="HR625" s="169"/>
      <c r="HS625" s="169"/>
      <c r="HT625" s="169"/>
      <c r="HU625" s="169"/>
      <c r="HV625" s="169"/>
      <c r="HW625" s="169"/>
      <c r="HX625" s="169"/>
      <c r="HY625" s="169"/>
      <c r="HZ625" s="169"/>
      <c r="IA625" s="169"/>
      <c r="IB625" s="169"/>
      <c r="IC625" s="169"/>
      <c r="ID625" s="169"/>
      <c r="IE625" s="169"/>
      <c r="IF625" s="169"/>
      <c r="IG625" s="169"/>
      <c r="IH625" s="169"/>
      <c r="II625" s="169"/>
      <c r="IJ625" s="169"/>
      <c r="IK625" s="169"/>
      <c r="IL625" s="169"/>
      <c r="IM625" s="169"/>
      <c r="IN625" s="169"/>
      <c r="IO625" s="169"/>
      <c r="IP625" s="169"/>
      <c r="IQ625" s="169"/>
      <c r="IR625" s="169"/>
      <c r="IS625" s="169"/>
      <c r="IT625" s="169"/>
      <c r="IU625" s="169"/>
      <c r="IV625" s="169"/>
      <c r="IW625" s="169"/>
      <c r="IX625" s="169"/>
      <c r="IY625" s="169"/>
      <c r="IZ625" s="169"/>
      <c r="JA625" s="169"/>
      <c r="JB625" s="169"/>
      <c r="JC625" s="169"/>
      <c r="JD625" s="169"/>
      <c r="JE625" s="169"/>
      <c r="JF625" s="169"/>
      <c r="JG625" s="169"/>
      <c r="JH625" s="169"/>
      <c r="JI625" s="169"/>
      <c r="JJ625" s="169"/>
      <c r="JK625" s="169"/>
      <c r="JL625" s="169"/>
      <c r="JM625" s="169"/>
      <c r="JN625" s="169"/>
      <c r="JO625" s="169"/>
      <c r="JP625" s="169"/>
      <c r="JQ625" s="169"/>
      <c r="JR625" s="169"/>
      <c r="JS625" s="169"/>
      <c r="JT625" s="169"/>
      <c r="JU625" s="169"/>
      <c r="JV625" s="169"/>
      <c r="JW625" s="169"/>
      <c r="JX625" s="169"/>
      <c r="JY625" s="169"/>
      <c r="JZ625" s="169"/>
      <c r="KA625" s="169"/>
      <c r="KB625" s="169"/>
      <c r="KC625" s="169"/>
      <c r="KD625" s="169"/>
      <c r="KE625" s="169"/>
      <c r="KF625" s="169"/>
      <c r="KG625" s="169"/>
      <c r="KH625" s="169"/>
      <c r="KI625" s="169"/>
      <c r="KJ625" s="169"/>
      <c r="KK625" s="169"/>
      <c r="KL625" s="169"/>
      <c r="KM625" s="169"/>
      <c r="KN625" s="169"/>
      <c r="KO625" s="169"/>
      <c r="KP625" s="169"/>
      <c r="KQ625" s="169"/>
      <c r="KR625" s="169"/>
      <c r="KS625" s="169"/>
      <c r="KT625" s="169"/>
      <c r="KU625" s="169"/>
      <c r="KV625" s="169"/>
      <c r="KW625" s="169"/>
      <c r="KX625" s="169"/>
      <c r="KY625" s="169"/>
      <c r="KZ625" s="169"/>
      <c r="LA625" s="169"/>
      <c r="LB625" s="169"/>
      <c r="LC625" s="169"/>
      <c r="LD625" s="169"/>
      <c r="LE625" s="169"/>
      <c r="LF625" s="169"/>
      <c r="LG625" s="169"/>
      <c r="LH625" s="169"/>
      <c r="LI625" s="169"/>
      <c r="LJ625" s="169"/>
      <c r="LK625" s="169"/>
      <c r="LL625" s="169"/>
      <c r="LM625" s="169"/>
      <c r="LN625" s="169"/>
      <c r="LO625" s="169"/>
      <c r="LP625" s="169"/>
      <c r="LQ625" s="169"/>
      <c r="LR625" s="169"/>
      <c r="LS625" s="169"/>
      <c r="LT625" s="169"/>
      <c r="LU625" s="169"/>
      <c r="LV625" s="169"/>
      <c r="LW625" s="169"/>
      <c r="LX625" s="169"/>
      <c r="LY625" s="169"/>
      <c r="LZ625" s="169"/>
      <c r="MA625" s="169"/>
      <c r="MB625" s="169"/>
      <c r="MC625" s="169"/>
      <c r="MD625" s="169"/>
      <c r="ME625" s="169"/>
      <c r="MF625" s="169"/>
      <c r="MG625" s="169"/>
      <c r="MH625" s="169"/>
      <c r="MI625" s="169"/>
      <c r="MJ625" s="169"/>
      <c r="MK625" s="169"/>
      <c r="ML625" s="169"/>
      <c r="MM625" s="169"/>
    </row>
    <row r="626" spans="1:351" s="170" customFormat="1" ht="15" customHeight="1" outlineLevel="1" x14ac:dyDescent="0.25">
      <c r="A626" s="161"/>
      <c r="B626" s="162"/>
      <c r="C626" s="163"/>
      <c r="D626" s="163"/>
      <c r="E626" s="164"/>
      <c r="F626" s="174" t="s">
        <v>152</v>
      </c>
      <c r="G626" s="175" t="s">
        <v>39</v>
      </c>
      <c r="H626" s="167">
        <f>C620*0.8</f>
        <v>0.84800000000000009</v>
      </c>
      <c r="I626" s="168">
        <v>1.05</v>
      </c>
      <c r="J626" s="164">
        <f t="shared" si="96"/>
        <v>0.89040000000000008</v>
      </c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169"/>
      <c r="CD626" s="169"/>
      <c r="CE626" s="169"/>
      <c r="CF626" s="169"/>
      <c r="CG626" s="169"/>
      <c r="CH626" s="169"/>
      <c r="CI626" s="169"/>
      <c r="CJ626" s="169"/>
      <c r="CK626" s="169"/>
      <c r="CL626" s="169"/>
      <c r="CM626" s="169"/>
      <c r="CN626" s="169"/>
      <c r="CO626" s="169"/>
      <c r="CP626" s="169"/>
      <c r="CQ626" s="169"/>
      <c r="CR626" s="169"/>
      <c r="CS626" s="169"/>
      <c r="CT626" s="169"/>
      <c r="CU626" s="169"/>
      <c r="CV626" s="169"/>
      <c r="CW626" s="169"/>
      <c r="CX626" s="169"/>
      <c r="CY626" s="169"/>
      <c r="CZ626" s="169"/>
      <c r="DA626" s="169"/>
      <c r="DB626" s="169"/>
      <c r="DC626" s="169"/>
      <c r="DD626" s="169"/>
      <c r="DE626" s="169"/>
      <c r="DF626" s="169"/>
      <c r="DG626" s="169"/>
      <c r="DH626" s="169"/>
      <c r="DI626" s="169"/>
      <c r="DJ626" s="169"/>
      <c r="DK626" s="169"/>
      <c r="DL626" s="169"/>
      <c r="DM626" s="169"/>
      <c r="DN626" s="169"/>
      <c r="DO626" s="169"/>
      <c r="DP626" s="169"/>
      <c r="DQ626" s="169"/>
      <c r="DR626" s="169"/>
      <c r="DS626" s="169"/>
      <c r="DT626" s="169"/>
      <c r="DU626" s="169"/>
      <c r="DV626" s="169"/>
      <c r="DW626" s="169"/>
      <c r="DX626" s="169"/>
      <c r="DY626" s="169"/>
      <c r="DZ626" s="169"/>
      <c r="EA626" s="169"/>
      <c r="EB626" s="169"/>
      <c r="EC626" s="169"/>
      <c r="ED626" s="169"/>
      <c r="EE626" s="169"/>
      <c r="EF626" s="169"/>
      <c r="EG626" s="169"/>
      <c r="EH626" s="169"/>
      <c r="EI626" s="169"/>
      <c r="EJ626" s="169"/>
      <c r="EK626" s="169"/>
      <c r="EL626" s="169"/>
      <c r="EM626" s="169"/>
      <c r="EN626" s="169"/>
      <c r="EO626" s="169"/>
      <c r="EP626" s="169"/>
      <c r="EQ626" s="169"/>
      <c r="ER626" s="169"/>
      <c r="ES626" s="169"/>
      <c r="ET626" s="169"/>
      <c r="EU626" s="169"/>
      <c r="EV626" s="169"/>
      <c r="EW626" s="169"/>
      <c r="EX626" s="169"/>
      <c r="EY626" s="169"/>
      <c r="EZ626" s="169"/>
      <c r="FA626" s="169"/>
      <c r="FB626" s="169"/>
      <c r="FC626" s="169"/>
      <c r="FD626" s="169"/>
      <c r="FE626" s="169"/>
      <c r="FF626" s="169"/>
      <c r="FG626" s="169"/>
      <c r="FH626" s="169"/>
      <c r="FI626" s="169"/>
      <c r="FJ626" s="169"/>
      <c r="FK626" s="169"/>
      <c r="FL626" s="169"/>
      <c r="FM626" s="169"/>
      <c r="FN626" s="169"/>
      <c r="FO626" s="169"/>
      <c r="FP626" s="169"/>
      <c r="FQ626" s="169"/>
      <c r="FR626" s="169"/>
      <c r="FS626" s="169"/>
      <c r="FT626" s="169"/>
      <c r="FU626" s="169"/>
      <c r="FV626" s="169"/>
      <c r="FW626" s="169"/>
      <c r="FX626" s="169"/>
      <c r="FY626" s="169"/>
      <c r="FZ626" s="169"/>
      <c r="GA626" s="169"/>
      <c r="GB626" s="169"/>
      <c r="GC626" s="169"/>
      <c r="GD626" s="169"/>
      <c r="GE626" s="169"/>
      <c r="GF626" s="169"/>
      <c r="GG626" s="169"/>
      <c r="GH626" s="169"/>
      <c r="GI626" s="169"/>
      <c r="GJ626" s="169"/>
      <c r="GK626" s="169"/>
      <c r="GL626" s="169"/>
      <c r="GM626" s="169"/>
      <c r="GN626" s="169"/>
      <c r="GO626" s="169"/>
      <c r="GP626" s="169"/>
      <c r="GQ626" s="169"/>
      <c r="GR626" s="169"/>
      <c r="GS626" s="169"/>
      <c r="GT626" s="169"/>
      <c r="GU626" s="169"/>
      <c r="GV626" s="169"/>
      <c r="GW626" s="169"/>
      <c r="GX626" s="169"/>
      <c r="GY626" s="169"/>
      <c r="GZ626" s="169"/>
      <c r="HA626" s="169"/>
      <c r="HB626" s="169"/>
      <c r="HC626" s="169"/>
      <c r="HD626" s="169"/>
      <c r="HE626" s="169"/>
      <c r="HF626" s="169"/>
      <c r="HG626" s="169"/>
      <c r="HH626" s="169"/>
      <c r="HI626" s="169"/>
      <c r="HJ626" s="169"/>
      <c r="HK626" s="169"/>
      <c r="HL626" s="169"/>
      <c r="HM626" s="169"/>
      <c r="HN626" s="169"/>
      <c r="HO626" s="169"/>
      <c r="HP626" s="169"/>
      <c r="HQ626" s="169"/>
      <c r="HR626" s="169"/>
      <c r="HS626" s="169"/>
      <c r="HT626" s="169"/>
      <c r="HU626" s="169"/>
      <c r="HV626" s="169"/>
      <c r="HW626" s="169"/>
      <c r="HX626" s="169"/>
      <c r="HY626" s="169"/>
      <c r="HZ626" s="169"/>
      <c r="IA626" s="169"/>
      <c r="IB626" s="169"/>
      <c r="IC626" s="169"/>
      <c r="ID626" s="169"/>
      <c r="IE626" s="169"/>
      <c r="IF626" s="169"/>
      <c r="IG626" s="169"/>
      <c r="IH626" s="169"/>
      <c r="II626" s="169"/>
      <c r="IJ626" s="169"/>
      <c r="IK626" s="169"/>
      <c r="IL626" s="169"/>
      <c r="IM626" s="169"/>
      <c r="IN626" s="169"/>
      <c r="IO626" s="169"/>
      <c r="IP626" s="169"/>
      <c r="IQ626" s="169"/>
      <c r="IR626" s="169"/>
      <c r="IS626" s="169"/>
      <c r="IT626" s="169"/>
      <c r="IU626" s="169"/>
      <c r="IV626" s="169"/>
      <c r="IW626" s="169"/>
      <c r="IX626" s="169"/>
      <c r="IY626" s="169"/>
      <c r="IZ626" s="169"/>
      <c r="JA626" s="169"/>
      <c r="JB626" s="169"/>
      <c r="JC626" s="169"/>
      <c r="JD626" s="169"/>
      <c r="JE626" s="169"/>
      <c r="JF626" s="169"/>
      <c r="JG626" s="169"/>
      <c r="JH626" s="169"/>
      <c r="JI626" s="169"/>
      <c r="JJ626" s="169"/>
      <c r="JK626" s="169"/>
      <c r="JL626" s="169"/>
      <c r="JM626" s="169"/>
      <c r="JN626" s="169"/>
      <c r="JO626" s="169"/>
      <c r="JP626" s="169"/>
      <c r="JQ626" s="169"/>
      <c r="JR626" s="169"/>
      <c r="JS626" s="169"/>
      <c r="JT626" s="169"/>
      <c r="JU626" s="169"/>
      <c r="JV626" s="169"/>
      <c r="JW626" s="169"/>
      <c r="JX626" s="169"/>
      <c r="JY626" s="169"/>
      <c r="JZ626" s="169"/>
      <c r="KA626" s="169"/>
      <c r="KB626" s="169"/>
      <c r="KC626" s="169"/>
      <c r="KD626" s="169"/>
      <c r="KE626" s="169"/>
      <c r="KF626" s="169"/>
      <c r="KG626" s="169"/>
      <c r="KH626" s="169"/>
      <c r="KI626" s="169"/>
      <c r="KJ626" s="169"/>
      <c r="KK626" s="169"/>
      <c r="KL626" s="169"/>
      <c r="KM626" s="169"/>
      <c r="KN626" s="169"/>
      <c r="KO626" s="169"/>
      <c r="KP626" s="169"/>
      <c r="KQ626" s="169"/>
      <c r="KR626" s="169"/>
      <c r="KS626" s="169"/>
      <c r="KT626" s="169"/>
      <c r="KU626" s="169"/>
      <c r="KV626" s="169"/>
      <c r="KW626" s="169"/>
      <c r="KX626" s="169"/>
      <c r="KY626" s="169"/>
      <c r="KZ626" s="169"/>
      <c r="LA626" s="169"/>
      <c r="LB626" s="169"/>
      <c r="LC626" s="169"/>
      <c r="LD626" s="169"/>
      <c r="LE626" s="169"/>
      <c r="LF626" s="169"/>
      <c r="LG626" s="169"/>
      <c r="LH626" s="169"/>
      <c r="LI626" s="169"/>
      <c r="LJ626" s="169"/>
      <c r="LK626" s="169"/>
      <c r="LL626" s="169"/>
      <c r="LM626" s="169"/>
      <c r="LN626" s="169"/>
      <c r="LO626" s="169"/>
      <c r="LP626" s="169"/>
      <c r="LQ626" s="169"/>
      <c r="LR626" s="169"/>
      <c r="LS626" s="169"/>
      <c r="LT626" s="169"/>
      <c r="LU626" s="169"/>
      <c r="LV626" s="169"/>
      <c r="LW626" s="169"/>
      <c r="LX626" s="169"/>
      <c r="LY626" s="169"/>
      <c r="LZ626" s="169"/>
      <c r="MA626" s="169"/>
      <c r="MB626" s="169"/>
      <c r="MC626" s="169"/>
      <c r="MD626" s="169"/>
      <c r="ME626" s="169"/>
      <c r="MF626" s="169"/>
      <c r="MG626" s="169"/>
      <c r="MH626" s="169"/>
      <c r="MI626" s="169"/>
      <c r="MJ626" s="169"/>
      <c r="MK626" s="169"/>
      <c r="ML626" s="169"/>
      <c r="MM626" s="169"/>
    </row>
    <row r="627" spans="1:351" s="170" customFormat="1" ht="15" customHeight="1" outlineLevel="1" x14ac:dyDescent="0.25">
      <c r="A627" s="161"/>
      <c r="B627" s="162"/>
      <c r="C627" s="163"/>
      <c r="D627" s="163"/>
      <c r="E627" s="164"/>
      <c r="F627" s="174" t="s">
        <v>153</v>
      </c>
      <c r="G627" s="175" t="s">
        <v>39</v>
      </c>
      <c r="H627" s="167">
        <f>C620*0.2</f>
        <v>0.21200000000000002</v>
      </c>
      <c r="I627" s="168">
        <v>2.5499999999999998</v>
      </c>
      <c r="J627" s="164">
        <f t="shared" si="96"/>
        <v>0.54059999999999997</v>
      </c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  <c r="CB627" s="169"/>
      <c r="CC627" s="169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69"/>
      <c r="CN627" s="169"/>
      <c r="CO627" s="169"/>
      <c r="CP627" s="169"/>
      <c r="CQ627" s="169"/>
      <c r="CR627" s="169"/>
      <c r="CS627" s="169"/>
      <c r="CT627" s="169"/>
      <c r="CU627" s="169"/>
      <c r="CV627" s="169"/>
      <c r="CW627" s="169"/>
      <c r="CX627" s="169"/>
      <c r="CY627" s="169"/>
      <c r="CZ627" s="169"/>
      <c r="DA627" s="169"/>
      <c r="DB627" s="169"/>
      <c r="DC627" s="169"/>
      <c r="DD627" s="169"/>
      <c r="DE627" s="169"/>
      <c r="DF627" s="169"/>
      <c r="DG627" s="169"/>
      <c r="DH627" s="169"/>
      <c r="DI627" s="169"/>
      <c r="DJ627" s="169"/>
      <c r="DK627" s="169"/>
      <c r="DL627" s="169"/>
      <c r="DM627" s="169"/>
      <c r="DN627" s="169"/>
      <c r="DO627" s="169"/>
      <c r="DP627" s="169"/>
      <c r="DQ627" s="169"/>
      <c r="DR627" s="169"/>
      <c r="DS627" s="169"/>
      <c r="DT627" s="169"/>
      <c r="DU627" s="169"/>
      <c r="DV627" s="169"/>
      <c r="DW627" s="169"/>
      <c r="DX627" s="169"/>
      <c r="DY627" s="169"/>
      <c r="DZ627" s="169"/>
      <c r="EA627" s="169"/>
      <c r="EB627" s="169"/>
      <c r="EC627" s="169"/>
      <c r="ED627" s="169"/>
      <c r="EE627" s="169"/>
      <c r="EF627" s="169"/>
      <c r="EG627" s="169"/>
      <c r="EH627" s="169"/>
      <c r="EI627" s="169"/>
      <c r="EJ627" s="169"/>
      <c r="EK627" s="169"/>
      <c r="EL627" s="169"/>
      <c r="EM627" s="169"/>
      <c r="EN627" s="169"/>
      <c r="EO627" s="169"/>
      <c r="EP627" s="169"/>
      <c r="EQ627" s="169"/>
      <c r="ER627" s="169"/>
      <c r="ES627" s="169"/>
      <c r="ET627" s="169"/>
      <c r="EU627" s="169"/>
      <c r="EV627" s="169"/>
      <c r="EW627" s="169"/>
      <c r="EX627" s="169"/>
      <c r="EY627" s="169"/>
      <c r="EZ627" s="169"/>
      <c r="FA627" s="169"/>
      <c r="FB627" s="169"/>
      <c r="FC627" s="169"/>
      <c r="FD627" s="169"/>
      <c r="FE627" s="169"/>
      <c r="FF627" s="169"/>
      <c r="FG627" s="169"/>
      <c r="FH627" s="169"/>
      <c r="FI627" s="169"/>
      <c r="FJ627" s="169"/>
      <c r="FK627" s="169"/>
      <c r="FL627" s="169"/>
      <c r="FM627" s="169"/>
      <c r="FN627" s="169"/>
      <c r="FO627" s="169"/>
      <c r="FP627" s="169"/>
      <c r="FQ627" s="169"/>
      <c r="FR627" s="169"/>
      <c r="FS627" s="169"/>
      <c r="FT627" s="169"/>
      <c r="FU627" s="169"/>
      <c r="FV627" s="169"/>
      <c r="FW627" s="169"/>
      <c r="FX627" s="169"/>
      <c r="FY627" s="169"/>
      <c r="FZ627" s="169"/>
      <c r="GA627" s="169"/>
      <c r="GB627" s="169"/>
      <c r="GC627" s="169"/>
      <c r="GD627" s="169"/>
      <c r="GE627" s="169"/>
      <c r="GF627" s="169"/>
      <c r="GG627" s="169"/>
      <c r="GH627" s="169"/>
      <c r="GI627" s="169"/>
      <c r="GJ627" s="169"/>
      <c r="GK627" s="169"/>
      <c r="GL627" s="169"/>
      <c r="GM627" s="169"/>
      <c r="GN627" s="169"/>
      <c r="GO627" s="169"/>
      <c r="GP627" s="169"/>
      <c r="GQ627" s="169"/>
      <c r="GR627" s="169"/>
      <c r="GS627" s="169"/>
      <c r="GT627" s="169"/>
      <c r="GU627" s="169"/>
      <c r="GV627" s="169"/>
      <c r="GW627" s="169"/>
      <c r="GX627" s="169"/>
      <c r="GY627" s="169"/>
      <c r="GZ627" s="169"/>
      <c r="HA627" s="169"/>
      <c r="HB627" s="169"/>
      <c r="HC627" s="169"/>
      <c r="HD627" s="169"/>
      <c r="HE627" s="169"/>
      <c r="HF627" s="169"/>
      <c r="HG627" s="169"/>
      <c r="HH627" s="169"/>
      <c r="HI627" s="169"/>
      <c r="HJ627" s="169"/>
      <c r="HK627" s="169"/>
      <c r="HL627" s="169"/>
      <c r="HM627" s="169"/>
      <c r="HN627" s="169"/>
      <c r="HO627" s="169"/>
      <c r="HP627" s="169"/>
      <c r="HQ627" s="169"/>
      <c r="HR627" s="169"/>
      <c r="HS627" s="169"/>
      <c r="HT627" s="169"/>
      <c r="HU627" s="169"/>
      <c r="HV627" s="169"/>
      <c r="HW627" s="169"/>
      <c r="HX627" s="169"/>
      <c r="HY627" s="169"/>
      <c r="HZ627" s="169"/>
      <c r="IA627" s="169"/>
      <c r="IB627" s="169"/>
      <c r="IC627" s="169"/>
      <c r="ID627" s="169"/>
      <c r="IE627" s="169"/>
      <c r="IF627" s="169"/>
      <c r="IG627" s="169"/>
      <c r="IH627" s="169"/>
      <c r="II627" s="169"/>
      <c r="IJ627" s="169"/>
      <c r="IK627" s="169"/>
      <c r="IL627" s="169"/>
      <c r="IM627" s="169"/>
      <c r="IN627" s="169"/>
      <c r="IO627" s="169"/>
      <c r="IP627" s="169"/>
      <c r="IQ627" s="169"/>
      <c r="IR627" s="169"/>
      <c r="IS627" s="169"/>
      <c r="IT627" s="169"/>
      <c r="IU627" s="169"/>
      <c r="IV627" s="169"/>
      <c r="IW627" s="169"/>
      <c r="IX627" s="169"/>
      <c r="IY627" s="169"/>
      <c r="IZ627" s="169"/>
      <c r="JA627" s="169"/>
      <c r="JB627" s="169"/>
      <c r="JC627" s="169"/>
      <c r="JD627" s="169"/>
      <c r="JE627" s="169"/>
      <c r="JF627" s="169"/>
      <c r="JG627" s="169"/>
      <c r="JH627" s="169"/>
      <c r="JI627" s="169"/>
      <c r="JJ627" s="169"/>
      <c r="JK627" s="169"/>
      <c r="JL627" s="169"/>
      <c r="JM627" s="169"/>
      <c r="JN627" s="169"/>
      <c r="JO627" s="169"/>
      <c r="JP627" s="169"/>
      <c r="JQ627" s="169"/>
      <c r="JR627" s="169"/>
      <c r="JS627" s="169"/>
      <c r="JT627" s="169"/>
      <c r="JU627" s="169"/>
      <c r="JV627" s="169"/>
      <c r="JW627" s="169"/>
      <c r="JX627" s="169"/>
      <c r="JY627" s="169"/>
      <c r="JZ627" s="169"/>
      <c r="KA627" s="169"/>
      <c r="KB627" s="169"/>
      <c r="KC627" s="169"/>
      <c r="KD627" s="169"/>
      <c r="KE627" s="169"/>
      <c r="KF627" s="169"/>
      <c r="KG627" s="169"/>
      <c r="KH627" s="169"/>
      <c r="KI627" s="169"/>
      <c r="KJ627" s="169"/>
      <c r="KK627" s="169"/>
      <c r="KL627" s="169"/>
      <c r="KM627" s="169"/>
      <c r="KN627" s="169"/>
      <c r="KO627" s="169"/>
      <c r="KP627" s="169"/>
      <c r="KQ627" s="169"/>
      <c r="KR627" s="169"/>
      <c r="KS627" s="169"/>
      <c r="KT627" s="169"/>
      <c r="KU627" s="169"/>
      <c r="KV627" s="169"/>
      <c r="KW627" s="169"/>
      <c r="KX627" s="169"/>
      <c r="KY627" s="169"/>
      <c r="KZ627" s="169"/>
      <c r="LA627" s="169"/>
      <c r="LB627" s="169"/>
      <c r="LC627" s="169"/>
      <c r="LD627" s="169"/>
      <c r="LE627" s="169"/>
      <c r="LF627" s="169"/>
      <c r="LG627" s="169"/>
      <c r="LH627" s="169"/>
      <c r="LI627" s="169"/>
      <c r="LJ627" s="169"/>
      <c r="LK627" s="169"/>
      <c r="LL627" s="169"/>
      <c r="LM627" s="169"/>
      <c r="LN627" s="169"/>
      <c r="LO627" s="169"/>
      <c r="LP627" s="169"/>
      <c r="LQ627" s="169"/>
      <c r="LR627" s="169"/>
      <c r="LS627" s="169"/>
      <c r="LT627" s="169"/>
      <c r="LU627" s="169"/>
      <c r="LV627" s="169"/>
      <c r="LW627" s="169"/>
      <c r="LX627" s="169"/>
      <c r="LY627" s="169"/>
      <c r="LZ627" s="169"/>
      <c r="MA627" s="169"/>
      <c r="MB627" s="169"/>
      <c r="MC627" s="169"/>
      <c r="MD627" s="169"/>
      <c r="ME627" s="169"/>
      <c r="MF627" s="169"/>
      <c r="MG627" s="169"/>
      <c r="MH627" s="169"/>
      <c r="MI627" s="169"/>
      <c r="MJ627" s="169"/>
      <c r="MK627" s="169"/>
      <c r="ML627" s="169"/>
      <c r="MM627" s="169"/>
    </row>
    <row r="628" spans="1:351" s="170" customFormat="1" ht="15" customHeight="1" outlineLevel="1" x14ac:dyDescent="0.25">
      <c r="A628" s="161"/>
      <c r="B628" s="162"/>
      <c r="C628" s="163"/>
      <c r="D628" s="163"/>
      <c r="E628" s="164"/>
      <c r="F628" s="174" t="s">
        <v>154</v>
      </c>
      <c r="G628" s="175" t="s">
        <v>39</v>
      </c>
      <c r="H628" s="167">
        <f>C620*0.8</f>
        <v>0.84800000000000009</v>
      </c>
      <c r="I628" s="168">
        <v>3</v>
      </c>
      <c r="J628" s="164">
        <f t="shared" si="96"/>
        <v>2.5440000000000005</v>
      </c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  <c r="CB628" s="169"/>
      <c r="CC628" s="169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69"/>
      <c r="CN628" s="169"/>
      <c r="CO628" s="169"/>
      <c r="CP628" s="169"/>
      <c r="CQ628" s="169"/>
      <c r="CR628" s="169"/>
      <c r="CS628" s="169"/>
      <c r="CT628" s="169"/>
      <c r="CU628" s="169"/>
      <c r="CV628" s="169"/>
      <c r="CW628" s="169"/>
      <c r="CX628" s="169"/>
      <c r="CY628" s="169"/>
      <c r="CZ628" s="169"/>
      <c r="DA628" s="169"/>
      <c r="DB628" s="169"/>
      <c r="DC628" s="169"/>
      <c r="DD628" s="169"/>
      <c r="DE628" s="169"/>
      <c r="DF628" s="169"/>
      <c r="DG628" s="169"/>
      <c r="DH628" s="169"/>
      <c r="DI628" s="169"/>
      <c r="DJ628" s="169"/>
      <c r="DK628" s="169"/>
      <c r="DL628" s="169"/>
      <c r="DM628" s="169"/>
      <c r="DN628" s="169"/>
      <c r="DO628" s="169"/>
      <c r="DP628" s="169"/>
      <c r="DQ628" s="169"/>
      <c r="DR628" s="169"/>
      <c r="DS628" s="169"/>
      <c r="DT628" s="169"/>
      <c r="DU628" s="169"/>
      <c r="DV628" s="169"/>
      <c r="DW628" s="169"/>
      <c r="DX628" s="169"/>
      <c r="DY628" s="169"/>
      <c r="DZ628" s="169"/>
      <c r="EA628" s="169"/>
      <c r="EB628" s="169"/>
      <c r="EC628" s="169"/>
      <c r="ED628" s="169"/>
      <c r="EE628" s="169"/>
      <c r="EF628" s="169"/>
      <c r="EG628" s="169"/>
      <c r="EH628" s="169"/>
      <c r="EI628" s="169"/>
      <c r="EJ628" s="169"/>
      <c r="EK628" s="169"/>
      <c r="EL628" s="169"/>
      <c r="EM628" s="169"/>
      <c r="EN628" s="169"/>
      <c r="EO628" s="169"/>
      <c r="EP628" s="169"/>
      <c r="EQ628" s="169"/>
      <c r="ER628" s="169"/>
      <c r="ES628" s="169"/>
      <c r="ET628" s="169"/>
      <c r="EU628" s="169"/>
      <c r="EV628" s="169"/>
      <c r="EW628" s="169"/>
      <c r="EX628" s="169"/>
      <c r="EY628" s="169"/>
      <c r="EZ628" s="169"/>
      <c r="FA628" s="169"/>
      <c r="FB628" s="169"/>
      <c r="FC628" s="169"/>
      <c r="FD628" s="169"/>
      <c r="FE628" s="169"/>
      <c r="FF628" s="169"/>
      <c r="FG628" s="169"/>
      <c r="FH628" s="169"/>
      <c r="FI628" s="169"/>
      <c r="FJ628" s="169"/>
      <c r="FK628" s="169"/>
      <c r="FL628" s="169"/>
      <c r="FM628" s="169"/>
      <c r="FN628" s="169"/>
      <c r="FO628" s="169"/>
      <c r="FP628" s="169"/>
      <c r="FQ628" s="169"/>
      <c r="FR628" s="169"/>
      <c r="FS628" s="169"/>
      <c r="FT628" s="169"/>
      <c r="FU628" s="169"/>
      <c r="FV628" s="169"/>
      <c r="FW628" s="169"/>
      <c r="FX628" s="169"/>
      <c r="FY628" s="169"/>
      <c r="FZ628" s="169"/>
      <c r="GA628" s="169"/>
      <c r="GB628" s="169"/>
      <c r="GC628" s="169"/>
      <c r="GD628" s="169"/>
      <c r="GE628" s="169"/>
      <c r="GF628" s="169"/>
      <c r="GG628" s="169"/>
      <c r="GH628" s="169"/>
      <c r="GI628" s="169"/>
      <c r="GJ628" s="169"/>
      <c r="GK628" s="169"/>
      <c r="GL628" s="169"/>
      <c r="GM628" s="169"/>
      <c r="GN628" s="169"/>
      <c r="GO628" s="169"/>
      <c r="GP628" s="169"/>
      <c r="GQ628" s="169"/>
      <c r="GR628" s="169"/>
      <c r="GS628" s="169"/>
      <c r="GT628" s="169"/>
      <c r="GU628" s="169"/>
      <c r="GV628" s="169"/>
      <c r="GW628" s="169"/>
      <c r="GX628" s="169"/>
      <c r="GY628" s="169"/>
      <c r="GZ628" s="169"/>
      <c r="HA628" s="169"/>
      <c r="HB628" s="169"/>
      <c r="HC628" s="169"/>
      <c r="HD628" s="169"/>
      <c r="HE628" s="169"/>
      <c r="HF628" s="169"/>
      <c r="HG628" s="169"/>
      <c r="HH628" s="169"/>
      <c r="HI628" s="169"/>
      <c r="HJ628" s="169"/>
      <c r="HK628" s="169"/>
      <c r="HL628" s="169"/>
      <c r="HM628" s="169"/>
      <c r="HN628" s="169"/>
      <c r="HO628" s="169"/>
      <c r="HP628" s="169"/>
      <c r="HQ628" s="169"/>
      <c r="HR628" s="169"/>
      <c r="HS628" s="169"/>
      <c r="HT628" s="169"/>
      <c r="HU628" s="169"/>
      <c r="HV628" s="169"/>
      <c r="HW628" s="169"/>
      <c r="HX628" s="169"/>
      <c r="HY628" s="169"/>
      <c r="HZ628" s="169"/>
      <c r="IA628" s="169"/>
      <c r="IB628" s="169"/>
      <c r="IC628" s="169"/>
      <c r="ID628" s="169"/>
      <c r="IE628" s="169"/>
      <c r="IF628" s="169"/>
      <c r="IG628" s="169"/>
      <c r="IH628" s="169"/>
      <c r="II628" s="169"/>
      <c r="IJ628" s="169"/>
      <c r="IK628" s="169"/>
      <c r="IL628" s="169"/>
      <c r="IM628" s="169"/>
      <c r="IN628" s="169"/>
      <c r="IO628" s="169"/>
      <c r="IP628" s="169"/>
      <c r="IQ628" s="169"/>
      <c r="IR628" s="169"/>
      <c r="IS628" s="169"/>
      <c r="IT628" s="169"/>
      <c r="IU628" s="169"/>
      <c r="IV628" s="169"/>
      <c r="IW628" s="169"/>
      <c r="IX628" s="169"/>
      <c r="IY628" s="169"/>
      <c r="IZ628" s="169"/>
      <c r="JA628" s="169"/>
      <c r="JB628" s="169"/>
      <c r="JC628" s="169"/>
      <c r="JD628" s="169"/>
      <c r="JE628" s="169"/>
      <c r="JF628" s="169"/>
      <c r="JG628" s="169"/>
      <c r="JH628" s="169"/>
      <c r="JI628" s="169"/>
      <c r="JJ628" s="169"/>
      <c r="JK628" s="169"/>
      <c r="JL628" s="169"/>
      <c r="JM628" s="169"/>
      <c r="JN628" s="169"/>
      <c r="JO628" s="169"/>
      <c r="JP628" s="169"/>
      <c r="JQ628" s="169"/>
      <c r="JR628" s="169"/>
      <c r="JS628" s="169"/>
      <c r="JT628" s="169"/>
      <c r="JU628" s="169"/>
      <c r="JV628" s="169"/>
      <c r="JW628" s="169"/>
      <c r="JX628" s="169"/>
      <c r="JY628" s="169"/>
      <c r="JZ628" s="169"/>
      <c r="KA628" s="169"/>
      <c r="KB628" s="169"/>
      <c r="KC628" s="169"/>
      <c r="KD628" s="169"/>
      <c r="KE628" s="169"/>
      <c r="KF628" s="169"/>
      <c r="KG628" s="169"/>
      <c r="KH628" s="169"/>
      <c r="KI628" s="169"/>
      <c r="KJ628" s="169"/>
      <c r="KK628" s="169"/>
      <c r="KL628" s="169"/>
      <c r="KM628" s="169"/>
      <c r="KN628" s="169"/>
      <c r="KO628" s="169"/>
      <c r="KP628" s="169"/>
      <c r="KQ628" s="169"/>
      <c r="KR628" s="169"/>
      <c r="KS628" s="169"/>
      <c r="KT628" s="169"/>
      <c r="KU628" s="169"/>
      <c r="KV628" s="169"/>
      <c r="KW628" s="169"/>
      <c r="KX628" s="169"/>
      <c r="KY628" s="169"/>
      <c r="KZ628" s="169"/>
      <c r="LA628" s="169"/>
      <c r="LB628" s="169"/>
      <c r="LC628" s="169"/>
      <c r="LD628" s="169"/>
      <c r="LE628" s="169"/>
      <c r="LF628" s="169"/>
      <c r="LG628" s="169"/>
      <c r="LH628" s="169"/>
      <c r="LI628" s="169"/>
      <c r="LJ628" s="169"/>
      <c r="LK628" s="169"/>
      <c r="LL628" s="169"/>
      <c r="LM628" s="169"/>
      <c r="LN628" s="169"/>
      <c r="LO628" s="169"/>
      <c r="LP628" s="169"/>
      <c r="LQ628" s="169"/>
      <c r="LR628" s="169"/>
      <c r="LS628" s="169"/>
      <c r="LT628" s="169"/>
      <c r="LU628" s="169"/>
      <c r="LV628" s="169"/>
      <c r="LW628" s="169"/>
      <c r="LX628" s="169"/>
      <c r="LY628" s="169"/>
      <c r="LZ628" s="169"/>
      <c r="MA628" s="169"/>
      <c r="MB628" s="169"/>
      <c r="MC628" s="169"/>
      <c r="MD628" s="169"/>
      <c r="ME628" s="169"/>
      <c r="MF628" s="169"/>
      <c r="MG628" s="169"/>
      <c r="MH628" s="169"/>
      <c r="MI628" s="169"/>
      <c r="MJ628" s="169"/>
      <c r="MK628" s="169"/>
      <c r="ML628" s="169"/>
      <c r="MM628" s="169"/>
    </row>
    <row r="629" spans="1:351" s="170" customFormat="1" ht="15" customHeight="1" outlineLevel="1" x14ac:dyDescent="0.25">
      <c r="A629" s="161"/>
      <c r="B629" s="162"/>
      <c r="C629" s="163"/>
      <c r="D629" s="163"/>
      <c r="E629" s="164"/>
      <c r="F629" s="174" t="s">
        <v>155</v>
      </c>
      <c r="G629" s="175" t="s">
        <v>39</v>
      </c>
      <c r="H629" s="167">
        <f>C620*7</f>
        <v>7.42</v>
      </c>
      <c r="I629" s="168">
        <v>0.12</v>
      </c>
      <c r="J629" s="164">
        <f t="shared" si="96"/>
        <v>0.89039999999999997</v>
      </c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  <c r="CB629" s="169"/>
      <c r="CC629" s="169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69"/>
      <c r="CN629" s="169"/>
      <c r="CO629" s="169"/>
      <c r="CP629" s="169"/>
      <c r="CQ629" s="169"/>
      <c r="CR629" s="169"/>
      <c r="CS629" s="169"/>
      <c r="CT629" s="169"/>
      <c r="CU629" s="169"/>
      <c r="CV629" s="169"/>
      <c r="CW629" s="169"/>
      <c r="CX629" s="169"/>
      <c r="CY629" s="169"/>
      <c r="CZ629" s="169"/>
      <c r="DA629" s="169"/>
      <c r="DB629" s="169"/>
      <c r="DC629" s="169"/>
      <c r="DD629" s="169"/>
      <c r="DE629" s="169"/>
      <c r="DF629" s="169"/>
      <c r="DG629" s="169"/>
      <c r="DH629" s="169"/>
      <c r="DI629" s="169"/>
      <c r="DJ629" s="169"/>
      <c r="DK629" s="169"/>
      <c r="DL629" s="169"/>
      <c r="DM629" s="169"/>
      <c r="DN629" s="169"/>
      <c r="DO629" s="169"/>
      <c r="DP629" s="169"/>
      <c r="DQ629" s="169"/>
      <c r="DR629" s="169"/>
      <c r="DS629" s="169"/>
      <c r="DT629" s="169"/>
      <c r="DU629" s="169"/>
      <c r="DV629" s="169"/>
      <c r="DW629" s="169"/>
      <c r="DX629" s="169"/>
      <c r="DY629" s="169"/>
      <c r="DZ629" s="169"/>
      <c r="EA629" s="169"/>
      <c r="EB629" s="169"/>
      <c r="EC629" s="169"/>
      <c r="ED629" s="169"/>
      <c r="EE629" s="169"/>
      <c r="EF629" s="169"/>
      <c r="EG629" s="169"/>
      <c r="EH629" s="169"/>
      <c r="EI629" s="169"/>
      <c r="EJ629" s="169"/>
      <c r="EK629" s="169"/>
      <c r="EL629" s="169"/>
      <c r="EM629" s="169"/>
      <c r="EN629" s="169"/>
      <c r="EO629" s="169"/>
      <c r="EP629" s="169"/>
      <c r="EQ629" s="169"/>
      <c r="ER629" s="169"/>
      <c r="ES629" s="169"/>
      <c r="ET629" s="169"/>
      <c r="EU629" s="169"/>
      <c r="EV629" s="169"/>
      <c r="EW629" s="169"/>
      <c r="EX629" s="169"/>
      <c r="EY629" s="169"/>
      <c r="EZ629" s="169"/>
      <c r="FA629" s="169"/>
      <c r="FB629" s="169"/>
      <c r="FC629" s="169"/>
      <c r="FD629" s="169"/>
      <c r="FE629" s="169"/>
      <c r="FF629" s="169"/>
      <c r="FG629" s="169"/>
      <c r="FH629" s="169"/>
      <c r="FI629" s="169"/>
      <c r="FJ629" s="169"/>
      <c r="FK629" s="169"/>
      <c r="FL629" s="169"/>
      <c r="FM629" s="169"/>
      <c r="FN629" s="169"/>
      <c r="FO629" s="169"/>
      <c r="FP629" s="169"/>
      <c r="FQ629" s="169"/>
      <c r="FR629" s="169"/>
      <c r="FS629" s="169"/>
      <c r="FT629" s="169"/>
      <c r="FU629" s="169"/>
      <c r="FV629" s="169"/>
      <c r="FW629" s="169"/>
      <c r="FX629" s="169"/>
      <c r="FY629" s="169"/>
      <c r="FZ629" s="169"/>
      <c r="GA629" s="169"/>
      <c r="GB629" s="169"/>
      <c r="GC629" s="169"/>
      <c r="GD629" s="169"/>
      <c r="GE629" s="169"/>
      <c r="GF629" s="169"/>
      <c r="GG629" s="169"/>
      <c r="GH629" s="169"/>
      <c r="GI629" s="169"/>
      <c r="GJ629" s="169"/>
      <c r="GK629" s="169"/>
      <c r="GL629" s="169"/>
      <c r="GM629" s="169"/>
      <c r="GN629" s="169"/>
      <c r="GO629" s="169"/>
      <c r="GP629" s="169"/>
      <c r="GQ629" s="169"/>
      <c r="GR629" s="169"/>
      <c r="GS629" s="169"/>
      <c r="GT629" s="169"/>
      <c r="GU629" s="169"/>
      <c r="GV629" s="169"/>
      <c r="GW629" s="169"/>
      <c r="GX629" s="169"/>
      <c r="GY629" s="169"/>
      <c r="GZ629" s="169"/>
      <c r="HA629" s="169"/>
      <c r="HB629" s="169"/>
      <c r="HC629" s="169"/>
      <c r="HD629" s="169"/>
      <c r="HE629" s="169"/>
      <c r="HF629" s="169"/>
      <c r="HG629" s="169"/>
      <c r="HH629" s="169"/>
      <c r="HI629" s="169"/>
      <c r="HJ629" s="169"/>
      <c r="HK629" s="169"/>
      <c r="HL629" s="169"/>
      <c r="HM629" s="169"/>
      <c r="HN629" s="169"/>
      <c r="HO629" s="169"/>
      <c r="HP629" s="169"/>
      <c r="HQ629" s="169"/>
      <c r="HR629" s="169"/>
      <c r="HS629" s="169"/>
      <c r="HT629" s="169"/>
      <c r="HU629" s="169"/>
      <c r="HV629" s="169"/>
      <c r="HW629" s="169"/>
      <c r="HX629" s="169"/>
      <c r="HY629" s="169"/>
      <c r="HZ629" s="169"/>
      <c r="IA629" s="169"/>
      <c r="IB629" s="169"/>
      <c r="IC629" s="169"/>
      <c r="ID629" s="169"/>
      <c r="IE629" s="169"/>
      <c r="IF629" s="169"/>
      <c r="IG629" s="169"/>
      <c r="IH629" s="169"/>
      <c r="II629" s="169"/>
      <c r="IJ629" s="169"/>
      <c r="IK629" s="169"/>
      <c r="IL629" s="169"/>
      <c r="IM629" s="169"/>
      <c r="IN629" s="169"/>
      <c r="IO629" s="169"/>
      <c r="IP629" s="169"/>
      <c r="IQ629" s="169"/>
      <c r="IR629" s="169"/>
      <c r="IS629" s="169"/>
      <c r="IT629" s="169"/>
      <c r="IU629" s="169"/>
      <c r="IV629" s="169"/>
      <c r="IW629" s="169"/>
      <c r="IX629" s="169"/>
      <c r="IY629" s="169"/>
      <c r="IZ629" s="169"/>
      <c r="JA629" s="169"/>
      <c r="JB629" s="169"/>
      <c r="JC629" s="169"/>
      <c r="JD629" s="169"/>
      <c r="JE629" s="169"/>
      <c r="JF629" s="169"/>
      <c r="JG629" s="169"/>
      <c r="JH629" s="169"/>
      <c r="JI629" s="169"/>
      <c r="JJ629" s="169"/>
      <c r="JK629" s="169"/>
      <c r="JL629" s="169"/>
      <c r="JM629" s="169"/>
      <c r="JN629" s="169"/>
      <c r="JO629" s="169"/>
      <c r="JP629" s="169"/>
      <c r="JQ629" s="169"/>
      <c r="JR629" s="169"/>
      <c r="JS629" s="169"/>
      <c r="JT629" s="169"/>
      <c r="JU629" s="169"/>
      <c r="JV629" s="169"/>
      <c r="JW629" s="169"/>
      <c r="JX629" s="169"/>
      <c r="JY629" s="169"/>
      <c r="JZ629" s="169"/>
      <c r="KA629" s="169"/>
      <c r="KB629" s="169"/>
      <c r="KC629" s="169"/>
      <c r="KD629" s="169"/>
      <c r="KE629" s="169"/>
      <c r="KF629" s="169"/>
      <c r="KG629" s="169"/>
      <c r="KH629" s="169"/>
      <c r="KI629" s="169"/>
      <c r="KJ629" s="169"/>
      <c r="KK629" s="169"/>
      <c r="KL629" s="169"/>
      <c r="KM629" s="169"/>
      <c r="KN629" s="169"/>
      <c r="KO629" s="169"/>
      <c r="KP629" s="169"/>
      <c r="KQ629" s="169"/>
      <c r="KR629" s="169"/>
      <c r="KS629" s="169"/>
      <c r="KT629" s="169"/>
      <c r="KU629" s="169"/>
      <c r="KV629" s="169"/>
      <c r="KW629" s="169"/>
      <c r="KX629" s="169"/>
      <c r="KY629" s="169"/>
      <c r="KZ629" s="169"/>
      <c r="LA629" s="169"/>
      <c r="LB629" s="169"/>
      <c r="LC629" s="169"/>
      <c r="LD629" s="169"/>
      <c r="LE629" s="169"/>
      <c r="LF629" s="169"/>
      <c r="LG629" s="169"/>
      <c r="LH629" s="169"/>
      <c r="LI629" s="169"/>
      <c r="LJ629" s="169"/>
      <c r="LK629" s="169"/>
      <c r="LL629" s="169"/>
      <c r="LM629" s="169"/>
      <c r="LN629" s="169"/>
      <c r="LO629" s="169"/>
      <c r="LP629" s="169"/>
      <c r="LQ629" s="169"/>
      <c r="LR629" s="169"/>
      <c r="LS629" s="169"/>
      <c r="LT629" s="169"/>
      <c r="LU629" s="169"/>
      <c r="LV629" s="169"/>
      <c r="LW629" s="169"/>
      <c r="LX629" s="169"/>
      <c r="LY629" s="169"/>
      <c r="LZ629" s="169"/>
      <c r="MA629" s="169"/>
      <c r="MB629" s="169"/>
      <c r="MC629" s="169"/>
      <c r="MD629" s="169"/>
      <c r="ME629" s="169"/>
      <c r="MF629" s="169"/>
      <c r="MG629" s="169"/>
      <c r="MH629" s="169"/>
      <c r="MI629" s="169"/>
      <c r="MJ629" s="169"/>
      <c r="MK629" s="169"/>
      <c r="ML629" s="169"/>
      <c r="MM629" s="169"/>
    </row>
    <row r="630" spans="1:351" s="170" customFormat="1" ht="15" customHeight="1" outlineLevel="1" x14ac:dyDescent="0.25">
      <c r="A630" s="161"/>
      <c r="B630" s="162"/>
      <c r="C630" s="163"/>
      <c r="D630" s="163"/>
      <c r="E630" s="164"/>
      <c r="F630" s="174" t="s">
        <v>156</v>
      </c>
      <c r="G630" s="175" t="s">
        <v>39</v>
      </c>
      <c r="H630" s="167">
        <f>C620*0.8</f>
        <v>0.84800000000000009</v>
      </c>
      <c r="I630" s="168">
        <v>1.77</v>
      </c>
      <c r="J630" s="164">
        <f t="shared" si="96"/>
        <v>1.5009600000000001</v>
      </c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169"/>
      <c r="CD630" s="169"/>
      <c r="CE630" s="169"/>
      <c r="CF630" s="169"/>
      <c r="CG630" s="169"/>
      <c r="CH630" s="169"/>
      <c r="CI630" s="169"/>
      <c r="CJ630" s="169"/>
      <c r="CK630" s="169"/>
      <c r="CL630" s="169"/>
      <c r="CM630" s="169"/>
      <c r="CN630" s="169"/>
      <c r="CO630" s="169"/>
      <c r="CP630" s="169"/>
      <c r="CQ630" s="169"/>
      <c r="CR630" s="169"/>
      <c r="CS630" s="169"/>
      <c r="CT630" s="169"/>
      <c r="CU630" s="169"/>
      <c r="CV630" s="169"/>
      <c r="CW630" s="169"/>
      <c r="CX630" s="169"/>
      <c r="CY630" s="169"/>
      <c r="CZ630" s="169"/>
      <c r="DA630" s="169"/>
      <c r="DB630" s="169"/>
      <c r="DC630" s="169"/>
      <c r="DD630" s="169"/>
      <c r="DE630" s="169"/>
      <c r="DF630" s="169"/>
      <c r="DG630" s="169"/>
      <c r="DH630" s="169"/>
      <c r="DI630" s="169"/>
      <c r="DJ630" s="169"/>
      <c r="DK630" s="169"/>
      <c r="DL630" s="169"/>
      <c r="DM630" s="169"/>
      <c r="DN630" s="169"/>
      <c r="DO630" s="169"/>
      <c r="DP630" s="169"/>
      <c r="DQ630" s="169"/>
      <c r="DR630" s="169"/>
      <c r="DS630" s="169"/>
      <c r="DT630" s="169"/>
      <c r="DU630" s="169"/>
      <c r="DV630" s="169"/>
      <c r="DW630" s="169"/>
      <c r="DX630" s="169"/>
      <c r="DY630" s="169"/>
      <c r="DZ630" s="169"/>
      <c r="EA630" s="169"/>
      <c r="EB630" s="169"/>
      <c r="EC630" s="169"/>
      <c r="ED630" s="169"/>
      <c r="EE630" s="169"/>
      <c r="EF630" s="169"/>
      <c r="EG630" s="169"/>
      <c r="EH630" s="169"/>
      <c r="EI630" s="169"/>
      <c r="EJ630" s="169"/>
      <c r="EK630" s="169"/>
      <c r="EL630" s="169"/>
      <c r="EM630" s="169"/>
      <c r="EN630" s="169"/>
      <c r="EO630" s="169"/>
      <c r="EP630" s="169"/>
      <c r="EQ630" s="169"/>
      <c r="ER630" s="169"/>
      <c r="ES630" s="169"/>
      <c r="ET630" s="169"/>
      <c r="EU630" s="169"/>
      <c r="EV630" s="169"/>
      <c r="EW630" s="169"/>
      <c r="EX630" s="169"/>
      <c r="EY630" s="169"/>
      <c r="EZ630" s="169"/>
      <c r="FA630" s="169"/>
      <c r="FB630" s="169"/>
      <c r="FC630" s="169"/>
      <c r="FD630" s="169"/>
      <c r="FE630" s="169"/>
      <c r="FF630" s="169"/>
      <c r="FG630" s="169"/>
      <c r="FH630" s="169"/>
      <c r="FI630" s="169"/>
      <c r="FJ630" s="169"/>
      <c r="FK630" s="169"/>
      <c r="FL630" s="169"/>
      <c r="FM630" s="169"/>
      <c r="FN630" s="169"/>
      <c r="FO630" s="169"/>
      <c r="FP630" s="169"/>
      <c r="FQ630" s="169"/>
      <c r="FR630" s="169"/>
      <c r="FS630" s="169"/>
      <c r="FT630" s="169"/>
      <c r="FU630" s="169"/>
      <c r="FV630" s="169"/>
      <c r="FW630" s="169"/>
      <c r="FX630" s="169"/>
      <c r="FY630" s="169"/>
      <c r="FZ630" s="169"/>
      <c r="GA630" s="169"/>
      <c r="GB630" s="169"/>
      <c r="GC630" s="169"/>
      <c r="GD630" s="169"/>
      <c r="GE630" s="169"/>
      <c r="GF630" s="169"/>
      <c r="GG630" s="169"/>
      <c r="GH630" s="169"/>
      <c r="GI630" s="169"/>
      <c r="GJ630" s="169"/>
      <c r="GK630" s="169"/>
      <c r="GL630" s="169"/>
      <c r="GM630" s="169"/>
      <c r="GN630" s="169"/>
      <c r="GO630" s="169"/>
      <c r="GP630" s="169"/>
      <c r="GQ630" s="169"/>
      <c r="GR630" s="169"/>
      <c r="GS630" s="169"/>
      <c r="GT630" s="169"/>
      <c r="GU630" s="169"/>
      <c r="GV630" s="169"/>
      <c r="GW630" s="169"/>
      <c r="GX630" s="169"/>
      <c r="GY630" s="169"/>
      <c r="GZ630" s="169"/>
      <c r="HA630" s="169"/>
      <c r="HB630" s="169"/>
      <c r="HC630" s="169"/>
      <c r="HD630" s="169"/>
      <c r="HE630" s="169"/>
      <c r="HF630" s="169"/>
      <c r="HG630" s="169"/>
      <c r="HH630" s="169"/>
      <c r="HI630" s="169"/>
      <c r="HJ630" s="169"/>
      <c r="HK630" s="169"/>
      <c r="HL630" s="169"/>
      <c r="HM630" s="169"/>
      <c r="HN630" s="169"/>
      <c r="HO630" s="169"/>
      <c r="HP630" s="169"/>
      <c r="HQ630" s="169"/>
      <c r="HR630" s="169"/>
      <c r="HS630" s="169"/>
      <c r="HT630" s="169"/>
      <c r="HU630" s="169"/>
      <c r="HV630" s="169"/>
      <c r="HW630" s="169"/>
      <c r="HX630" s="169"/>
      <c r="HY630" s="169"/>
      <c r="HZ630" s="169"/>
      <c r="IA630" s="169"/>
      <c r="IB630" s="169"/>
      <c r="IC630" s="169"/>
      <c r="ID630" s="169"/>
      <c r="IE630" s="169"/>
      <c r="IF630" s="169"/>
      <c r="IG630" s="169"/>
      <c r="IH630" s="169"/>
      <c r="II630" s="169"/>
      <c r="IJ630" s="169"/>
      <c r="IK630" s="169"/>
      <c r="IL630" s="169"/>
      <c r="IM630" s="169"/>
      <c r="IN630" s="169"/>
      <c r="IO630" s="169"/>
      <c r="IP630" s="169"/>
      <c r="IQ630" s="169"/>
      <c r="IR630" s="169"/>
      <c r="IS630" s="169"/>
      <c r="IT630" s="169"/>
      <c r="IU630" s="169"/>
      <c r="IV630" s="169"/>
      <c r="IW630" s="169"/>
      <c r="IX630" s="169"/>
      <c r="IY630" s="169"/>
      <c r="IZ630" s="169"/>
      <c r="JA630" s="169"/>
      <c r="JB630" s="169"/>
      <c r="JC630" s="169"/>
      <c r="JD630" s="169"/>
      <c r="JE630" s="169"/>
      <c r="JF630" s="169"/>
      <c r="JG630" s="169"/>
      <c r="JH630" s="169"/>
      <c r="JI630" s="169"/>
      <c r="JJ630" s="169"/>
      <c r="JK630" s="169"/>
      <c r="JL630" s="169"/>
      <c r="JM630" s="169"/>
      <c r="JN630" s="169"/>
      <c r="JO630" s="169"/>
      <c r="JP630" s="169"/>
      <c r="JQ630" s="169"/>
      <c r="JR630" s="169"/>
      <c r="JS630" s="169"/>
      <c r="JT630" s="169"/>
      <c r="JU630" s="169"/>
      <c r="JV630" s="169"/>
      <c r="JW630" s="169"/>
      <c r="JX630" s="169"/>
      <c r="JY630" s="169"/>
      <c r="JZ630" s="169"/>
      <c r="KA630" s="169"/>
      <c r="KB630" s="169"/>
      <c r="KC630" s="169"/>
      <c r="KD630" s="169"/>
      <c r="KE630" s="169"/>
      <c r="KF630" s="169"/>
      <c r="KG630" s="169"/>
      <c r="KH630" s="169"/>
      <c r="KI630" s="169"/>
      <c r="KJ630" s="169"/>
      <c r="KK630" s="169"/>
      <c r="KL630" s="169"/>
      <c r="KM630" s="169"/>
      <c r="KN630" s="169"/>
      <c r="KO630" s="169"/>
      <c r="KP630" s="169"/>
      <c r="KQ630" s="169"/>
      <c r="KR630" s="169"/>
      <c r="KS630" s="169"/>
      <c r="KT630" s="169"/>
      <c r="KU630" s="169"/>
      <c r="KV630" s="169"/>
      <c r="KW630" s="169"/>
      <c r="KX630" s="169"/>
      <c r="KY630" s="169"/>
      <c r="KZ630" s="169"/>
      <c r="LA630" s="169"/>
      <c r="LB630" s="169"/>
      <c r="LC630" s="169"/>
      <c r="LD630" s="169"/>
      <c r="LE630" s="169"/>
      <c r="LF630" s="169"/>
      <c r="LG630" s="169"/>
      <c r="LH630" s="169"/>
      <c r="LI630" s="169"/>
      <c r="LJ630" s="169"/>
      <c r="LK630" s="169"/>
      <c r="LL630" s="169"/>
      <c r="LM630" s="169"/>
      <c r="LN630" s="169"/>
      <c r="LO630" s="169"/>
      <c r="LP630" s="169"/>
      <c r="LQ630" s="169"/>
      <c r="LR630" s="169"/>
      <c r="LS630" s="169"/>
      <c r="LT630" s="169"/>
      <c r="LU630" s="169"/>
      <c r="LV630" s="169"/>
      <c r="LW630" s="169"/>
      <c r="LX630" s="169"/>
      <c r="LY630" s="169"/>
      <c r="LZ630" s="169"/>
      <c r="MA630" s="169"/>
      <c r="MB630" s="169"/>
      <c r="MC630" s="169"/>
      <c r="MD630" s="169"/>
      <c r="ME630" s="169"/>
      <c r="MF630" s="169"/>
      <c r="MG630" s="169"/>
      <c r="MH630" s="169"/>
      <c r="MI630" s="169"/>
      <c r="MJ630" s="169"/>
      <c r="MK630" s="169"/>
      <c r="ML630" s="169"/>
      <c r="MM630" s="169"/>
    </row>
    <row r="631" spans="1:351" s="181" customFormat="1" x14ac:dyDescent="0.25">
      <c r="A631" s="176"/>
      <c r="B631" s="177"/>
      <c r="C631" s="178"/>
      <c r="D631" s="168"/>
      <c r="E631" s="179"/>
      <c r="F631" s="180" t="s">
        <v>157</v>
      </c>
      <c r="G631" s="177" t="s">
        <v>10</v>
      </c>
      <c r="H631" s="178">
        <f>C620*40</f>
        <v>42.400000000000006</v>
      </c>
      <c r="I631" s="168">
        <v>0.19</v>
      </c>
      <c r="J631" s="179">
        <f t="shared" si="96"/>
        <v>8.0560000000000009</v>
      </c>
    </row>
    <row r="632" spans="1:351" s="170" customFormat="1" ht="15" customHeight="1" outlineLevel="1" x14ac:dyDescent="0.25">
      <c r="A632" s="161"/>
      <c r="B632" s="162"/>
      <c r="C632" s="163"/>
      <c r="D632" s="163"/>
      <c r="E632" s="164"/>
      <c r="F632" s="174" t="s">
        <v>158</v>
      </c>
      <c r="G632" s="175" t="s">
        <v>39</v>
      </c>
      <c r="H632" s="167">
        <f>C620*7</f>
        <v>7.42</v>
      </c>
      <c r="I632" s="168">
        <v>0.27</v>
      </c>
      <c r="J632" s="164">
        <f t="shared" si="96"/>
        <v>2.0034000000000001</v>
      </c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169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69"/>
      <c r="CN632" s="169"/>
      <c r="CO632" s="169"/>
      <c r="CP632" s="169"/>
      <c r="CQ632" s="169"/>
      <c r="CR632" s="169"/>
      <c r="CS632" s="169"/>
      <c r="CT632" s="169"/>
      <c r="CU632" s="169"/>
      <c r="CV632" s="169"/>
      <c r="CW632" s="169"/>
      <c r="CX632" s="169"/>
      <c r="CY632" s="169"/>
      <c r="CZ632" s="169"/>
      <c r="DA632" s="169"/>
      <c r="DB632" s="169"/>
      <c r="DC632" s="169"/>
      <c r="DD632" s="169"/>
      <c r="DE632" s="169"/>
      <c r="DF632" s="169"/>
      <c r="DG632" s="169"/>
      <c r="DH632" s="169"/>
      <c r="DI632" s="169"/>
      <c r="DJ632" s="169"/>
      <c r="DK632" s="169"/>
      <c r="DL632" s="169"/>
      <c r="DM632" s="169"/>
      <c r="DN632" s="169"/>
      <c r="DO632" s="169"/>
      <c r="DP632" s="169"/>
      <c r="DQ632" s="169"/>
      <c r="DR632" s="169"/>
      <c r="DS632" s="169"/>
      <c r="DT632" s="169"/>
      <c r="DU632" s="169"/>
      <c r="DV632" s="169"/>
      <c r="DW632" s="169"/>
      <c r="DX632" s="169"/>
      <c r="DY632" s="169"/>
      <c r="DZ632" s="169"/>
      <c r="EA632" s="169"/>
      <c r="EB632" s="169"/>
      <c r="EC632" s="169"/>
      <c r="ED632" s="169"/>
      <c r="EE632" s="169"/>
      <c r="EF632" s="169"/>
      <c r="EG632" s="169"/>
      <c r="EH632" s="169"/>
      <c r="EI632" s="169"/>
      <c r="EJ632" s="169"/>
      <c r="EK632" s="169"/>
      <c r="EL632" s="169"/>
      <c r="EM632" s="169"/>
      <c r="EN632" s="169"/>
      <c r="EO632" s="169"/>
      <c r="EP632" s="169"/>
      <c r="EQ632" s="169"/>
      <c r="ER632" s="169"/>
      <c r="ES632" s="169"/>
      <c r="ET632" s="169"/>
      <c r="EU632" s="169"/>
      <c r="EV632" s="169"/>
      <c r="EW632" s="169"/>
      <c r="EX632" s="169"/>
      <c r="EY632" s="169"/>
      <c r="EZ632" s="169"/>
      <c r="FA632" s="169"/>
      <c r="FB632" s="169"/>
      <c r="FC632" s="169"/>
      <c r="FD632" s="169"/>
      <c r="FE632" s="169"/>
      <c r="FF632" s="169"/>
      <c r="FG632" s="169"/>
      <c r="FH632" s="169"/>
      <c r="FI632" s="169"/>
      <c r="FJ632" s="169"/>
      <c r="FK632" s="169"/>
      <c r="FL632" s="169"/>
      <c r="FM632" s="169"/>
      <c r="FN632" s="169"/>
      <c r="FO632" s="169"/>
      <c r="FP632" s="169"/>
      <c r="FQ632" s="169"/>
      <c r="FR632" s="169"/>
      <c r="FS632" s="169"/>
      <c r="FT632" s="169"/>
      <c r="FU632" s="169"/>
      <c r="FV632" s="169"/>
      <c r="FW632" s="169"/>
      <c r="FX632" s="169"/>
      <c r="FY632" s="169"/>
      <c r="FZ632" s="169"/>
      <c r="GA632" s="169"/>
      <c r="GB632" s="169"/>
      <c r="GC632" s="169"/>
      <c r="GD632" s="169"/>
      <c r="GE632" s="169"/>
      <c r="GF632" s="169"/>
      <c r="GG632" s="169"/>
      <c r="GH632" s="169"/>
      <c r="GI632" s="169"/>
      <c r="GJ632" s="169"/>
      <c r="GK632" s="169"/>
      <c r="GL632" s="169"/>
      <c r="GM632" s="169"/>
      <c r="GN632" s="169"/>
      <c r="GO632" s="169"/>
      <c r="GP632" s="169"/>
      <c r="GQ632" s="169"/>
      <c r="GR632" s="169"/>
      <c r="GS632" s="169"/>
      <c r="GT632" s="169"/>
      <c r="GU632" s="169"/>
      <c r="GV632" s="169"/>
      <c r="GW632" s="169"/>
      <c r="GX632" s="169"/>
      <c r="GY632" s="169"/>
      <c r="GZ632" s="169"/>
      <c r="HA632" s="169"/>
      <c r="HB632" s="169"/>
      <c r="HC632" s="169"/>
      <c r="HD632" s="169"/>
      <c r="HE632" s="169"/>
      <c r="HF632" s="169"/>
      <c r="HG632" s="169"/>
      <c r="HH632" s="169"/>
      <c r="HI632" s="169"/>
      <c r="HJ632" s="169"/>
      <c r="HK632" s="169"/>
      <c r="HL632" s="169"/>
      <c r="HM632" s="169"/>
      <c r="HN632" s="169"/>
      <c r="HO632" s="169"/>
      <c r="HP632" s="169"/>
      <c r="HQ632" s="169"/>
      <c r="HR632" s="169"/>
      <c r="HS632" s="169"/>
      <c r="HT632" s="169"/>
      <c r="HU632" s="169"/>
      <c r="HV632" s="169"/>
      <c r="HW632" s="169"/>
      <c r="HX632" s="169"/>
      <c r="HY632" s="169"/>
      <c r="HZ632" s="169"/>
      <c r="IA632" s="169"/>
      <c r="IB632" s="169"/>
      <c r="IC632" s="169"/>
      <c r="ID632" s="169"/>
      <c r="IE632" s="169"/>
      <c r="IF632" s="169"/>
      <c r="IG632" s="169"/>
      <c r="IH632" s="169"/>
      <c r="II632" s="169"/>
      <c r="IJ632" s="169"/>
      <c r="IK632" s="169"/>
      <c r="IL632" s="169"/>
      <c r="IM632" s="169"/>
      <c r="IN632" s="169"/>
      <c r="IO632" s="169"/>
      <c r="IP632" s="169"/>
      <c r="IQ632" s="169"/>
      <c r="IR632" s="169"/>
      <c r="IS632" s="169"/>
      <c r="IT632" s="169"/>
      <c r="IU632" s="169"/>
      <c r="IV632" s="169"/>
      <c r="IW632" s="169"/>
      <c r="IX632" s="169"/>
      <c r="IY632" s="169"/>
      <c r="IZ632" s="169"/>
      <c r="JA632" s="169"/>
      <c r="JB632" s="169"/>
      <c r="JC632" s="169"/>
      <c r="JD632" s="169"/>
      <c r="JE632" s="169"/>
      <c r="JF632" s="169"/>
      <c r="JG632" s="169"/>
      <c r="JH632" s="169"/>
      <c r="JI632" s="169"/>
      <c r="JJ632" s="169"/>
      <c r="JK632" s="169"/>
      <c r="JL632" s="169"/>
      <c r="JM632" s="169"/>
      <c r="JN632" s="169"/>
      <c r="JO632" s="169"/>
      <c r="JP632" s="169"/>
      <c r="JQ632" s="169"/>
      <c r="JR632" s="169"/>
      <c r="JS632" s="169"/>
      <c r="JT632" s="169"/>
      <c r="JU632" s="169"/>
      <c r="JV632" s="169"/>
      <c r="JW632" s="169"/>
      <c r="JX632" s="169"/>
      <c r="JY632" s="169"/>
      <c r="JZ632" s="169"/>
      <c r="KA632" s="169"/>
      <c r="KB632" s="169"/>
      <c r="KC632" s="169"/>
      <c r="KD632" s="169"/>
      <c r="KE632" s="169"/>
      <c r="KF632" s="169"/>
      <c r="KG632" s="169"/>
      <c r="KH632" s="169"/>
      <c r="KI632" s="169"/>
      <c r="KJ632" s="169"/>
      <c r="KK632" s="169"/>
      <c r="KL632" s="169"/>
      <c r="KM632" s="169"/>
      <c r="KN632" s="169"/>
      <c r="KO632" s="169"/>
      <c r="KP632" s="169"/>
      <c r="KQ632" s="169"/>
      <c r="KR632" s="169"/>
      <c r="KS632" s="169"/>
      <c r="KT632" s="169"/>
      <c r="KU632" s="169"/>
      <c r="KV632" s="169"/>
      <c r="KW632" s="169"/>
      <c r="KX632" s="169"/>
      <c r="KY632" s="169"/>
      <c r="KZ632" s="169"/>
      <c r="LA632" s="169"/>
      <c r="LB632" s="169"/>
      <c r="LC632" s="169"/>
      <c r="LD632" s="169"/>
      <c r="LE632" s="169"/>
      <c r="LF632" s="169"/>
      <c r="LG632" s="169"/>
      <c r="LH632" s="169"/>
      <c r="LI632" s="169"/>
      <c r="LJ632" s="169"/>
      <c r="LK632" s="169"/>
      <c r="LL632" s="169"/>
      <c r="LM632" s="169"/>
      <c r="LN632" s="169"/>
      <c r="LO632" s="169"/>
      <c r="LP632" s="169"/>
      <c r="LQ632" s="169"/>
      <c r="LR632" s="169"/>
      <c r="LS632" s="169"/>
      <c r="LT632" s="169"/>
      <c r="LU632" s="169"/>
      <c r="LV632" s="169"/>
      <c r="LW632" s="169"/>
      <c r="LX632" s="169"/>
      <c r="LY632" s="169"/>
      <c r="LZ632" s="169"/>
      <c r="MA632" s="169"/>
      <c r="MB632" s="169"/>
      <c r="MC632" s="169"/>
      <c r="MD632" s="169"/>
      <c r="ME632" s="169"/>
      <c r="MF632" s="169"/>
      <c r="MG632" s="169"/>
      <c r="MH632" s="169"/>
      <c r="MI632" s="169"/>
      <c r="MJ632" s="169"/>
      <c r="MK632" s="169"/>
      <c r="ML632" s="169"/>
      <c r="MM632" s="169"/>
    </row>
    <row r="633" spans="1:351" s="181" customFormat="1" x14ac:dyDescent="0.25">
      <c r="A633" s="176"/>
      <c r="B633" s="177"/>
      <c r="C633" s="178"/>
      <c r="D633" s="168"/>
      <c r="E633" s="179"/>
      <c r="F633" s="180" t="s">
        <v>160</v>
      </c>
      <c r="G633" s="177" t="s">
        <v>110</v>
      </c>
      <c r="H633" s="182">
        <f>C620*0.5</f>
        <v>0.53</v>
      </c>
      <c r="I633" s="168">
        <v>24.68</v>
      </c>
      <c r="J633" s="179">
        <f t="shared" si="96"/>
        <v>13.080400000000001</v>
      </c>
    </row>
    <row r="634" spans="1:351" s="181" customFormat="1" x14ac:dyDescent="0.25">
      <c r="A634" s="176"/>
      <c r="B634" s="177"/>
      <c r="C634" s="178"/>
      <c r="D634" s="168"/>
      <c r="E634" s="179"/>
      <c r="F634" s="165" t="s">
        <v>161</v>
      </c>
      <c r="G634" s="177" t="s">
        <v>162</v>
      </c>
      <c r="H634" s="178">
        <f>C620*1</f>
        <v>1.06</v>
      </c>
      <c r="I634" s="168">
        <v>1.33</v>
      </c>
      <c r="J634" s="179">
        <f t="shared" si="96"/>
        <v>1.4098000000000002</v>
      </c>
    </row>
    <row r="635" spans="1:351" s="181" customFormat="1" x14ac:dyDescent="0.25">
      <c r="A635" s="176"/>
      <c r="B635" s="177"/>
      <c r="C635" s="178"/>
      <c r="D635" s="168"/>
      <c r="E635" s="179"/>
      <c r="F635" s="180" t="s">
        <v>163</v>
      </c>
      <c r="G635" s="177" t="s">
        <v>12</v>
      </c>
      <c r="H635" s="178">
        <f>C620*0.15</f>
        <v>0.159</v>
      </c>
      <c r="I635" s="168">
        <v>14</v>
      </c>
      <c r="J635" s="179">
        <f t="shared" si="96"/>
        <v>2.226</v>
      </c>
    </row>
    <row r="636" spans="1:351" s="170" customFormat="1" ht="17.25" customHeight="1" outlineLevel="1" x14ac:dyDescent="0.25">
      <c r="A636" s="161" t="s">
        <v>205</v>
      </c>
      <c r="B636" s="162" t="s">
        <v>12</v>
      </c>
      <c r="C636" s="163">
        <v>2.64</v>
      </c>
      <c r="D636" s="163">
        <v>120</v>
      </c>
      <c r="E636" s="164">
        <f>C636*D636</f>
        <v>316.8</v>
      </c>
      <c r="F636" s="165" t="s">
        <v>146</v>
      </c>
      <c r="G636" s="166" t="s">
        <v>15</v>
      </c>
      <c r="H636" s="167">
        <f>C636*1.2</f>
        <v>3.1680000000000001</v>
      </c>
      <c r="I636" s="168">
        <v>30.4</v>
      </c>
      <c r="J636" s="164">
        <f t="shared" ref="J636" si="97">H636*I636</f>
        <v>96.307199999999995</v>
      </c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  <c r="CB636" s="169"/>
      <c r="CC636" s="169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69"/>
      <c r="CN636" s="169"/>
      <c r="CO636" s="169"/>
      <c r="CP636" s="169"/>
      <c r="CQ636" s="169"/>
      <c r="CR636" s="169"/>
      <c r="CS636" s="169"/>
      <c r="CT636" s="169"/>
      <c r="CU636" s="169"/>
      <c r="CV636" s="169"/>
      <c r="CW636" s="169"/>
      <c r="CX636" s="169"/>
      <c r="CY636" s="169"/>
      <c r="CZ636" s="169"/>
      <c r="DA636" s="169"/>
      <c r="DB636" s="169"/>
      <c r="DC636" s="169"/>
      <c r="DD636" s="169"/>
      <c r="DE636" s="169"/>
      <c r="DF636" s="169"/>
      <c r="DG636" s="169"/>
      <c r="DH636" s="169"/>
      <c r="DI636" s="169"/>
      <c r="DJ636" s="169"/>
      <c r="DK636" s="169"/>
      <c r="DL636" s="169"/>
      <c r="DM636" s="169"/>
      <c r="DN636" s="169"/>
      <c r="DO636" s="169"/>
      <c r="DP636" s="169"/>
      <c r="DQ636" s="169"/>
      <c r="DR636" s="169"/>
      <c r="DS636" s="169"/>
      <c r="DT636" s="169"/>
      <c r="DU636" s="169"/>
      <c r="DV636" s="169"/>
      <c r="DW636" s="169"/>
      <c r="DX636" s="169"/>
      <c r="DY636" s="169"/>
      <c r="DZ636" s="169"/>
      <c r="EA636" s="169"/>
      <c r="EB636" s="169"/>
      <c r="EC636" s="169"/>
      <c r="ED636" s="169"/>
      <c r="EE636" s="169"/>
      <c r="EF636" s="169"/>
      <c r="EG636" s="169"/>
      <c r="EH636" s="169"/>
      <c r="EI636" s="169"/>
      <c r="EJ636" s="169"/>
      <c r="EK636" s="169"/>
      <c r="EL636" s="169"/>
      <c r="EM636" s="169"/>
      <c r="EN636" s="169"/>
      <c r="EO636" s="169"/>
      <c r="EP636" s="169"/>
      <c r="EQ636" s="169"/>
      <c r="ER636" s="169"/>
      <c r="ES636" s="169"/>
      <c r="ET636" s="169"/>
      <c r="EU636" s="169"/>
      <c r="EV636" s="169"/>
      <c r="EW636" s="169"/>
      <c r="EX636" s="169"/>
      <c r="EY636" s="169"/>
      <c r="EZ636" s="169"/>
      <c r="FA636" s="169"/>
      <c r="FB636" s="169"/>
      <c r="FC636" s="169"/>
      <c r="FD636" s="169"/>
      <c r="FE636" s="169"/>
      <c r="FF636" s="169"/>
      <c r="FG636" s="169"/>
      <c r="FH636" s="169"/>
      <c r="FI636" s="169"/>
      <c r="FJ636" s="169"/>
      <c r="FK636" s="169"/>
      <c r="FL636" s="169"/>
      <c r="FM636" s="169"/>
      <c r="FN636" s="169"/>
      <c r="FO636" s="169"/>
      <c r="FP636" s="169"/>
      <c r="FQ636" s="169"/>
      <c r="FR636" s="169"/>
      <c r="FS636" s="169"/>
      <c r="FT636" s="169"/>
      <c r="FU636" s="169"/>
      <c r="FV636" s="169"/>
      <c r="FW636" s="169"/>
      <c r="FX636" s="169"/>
      <c r="FY636" s="169"/>
      <c r="FZ636" s="169"/>
      <c r="GA636" s="169"/>
      <c r="GB636" s="169"/>
      <c r="GC636" s="169"/>
      <c r="GD636" s="169"/>
      <c r="GE636" s="169"/>
      <c r="GF636" s="169"/>
      <c r="GG636" s="169"/>
      <c r="GH636" s="169"/>
      <c r="GI636" s="169"/>
      <c r="GJ636" s="169"/>
      <c r="GK636" s="169"/>
      <c r="GL636" s="169"/>
      <c r="GM636" s="169"/>
      <c r="GN636" s="169"/>
      <c r="GO636" s="169"/>
      <c r="GP636" s="169"/>
      <c r="GQ636" s="169"/>
      <c r="GR636" s="169"/>
      <c r="GS636" s="169"/>
      <c r="GT636" s="169"/>
      <c r="GU636" s="169"/>
      <c r="GV636" s="169"/>
      <c r="GW636" s="169"/>
      <c r="GX636" s="169"/>
      <c r="GY636" s="169"/>
      <c r="GZ636" s="169"/>
      <c r="HA636" s="169"/>
      <c r="HB636" s="169"/>
      <c r="HC636" s="169"/>
      <c r="HD636" s="169"/>
      <c r="HE636" s="169"/>
      <c r="HF636" s="169"/>
      <c r="HG636" s="169"/>
      <c r="HH636" s="169"/>
      <c r="HI636" s="169"/>
      <c r="HJ636" s="169"/>
      <c r="HK636" s="169"/>
      <c r="HL636" s="169"/>
      <c r="HM636" s="169"/>
      <c r="HN636" s="169"/>
      <c r="HO636" s="169"/>
      <c r="HP636" s="169"/>
      <c r="HQ636" s="169"/>
      <c r="HR636" s="169"/>
      <c r="HS636" s="169"/>
      <c r="HT636" s="169"/>
      <c r="HU636" s="169"/>
      <c r="HV636" s="169"/>
      <c r="HW636" s="169"/>
      <c r="HX636" s="169"/>
      <c r="HY636" s="169"/>
      <c r="HZ636" s="169"/>
      <c r="IA636" s="169"/>
      <c r="IB636" s="169"/>
      <c r="IC636" s="169"/>
      <c r="ID636" s="169"/>
      <c r="IE636" s="169"/>
      <c r="IF636" s="169"/>
      <c r="IG636" s="169"/>
      <c r="IH636" s="169"/>
      <c r="II636" s="169"/>
      <c r="IJ636" s="169"/>
      <c r="IK636" s="169"/>
      <c r="IL636" s="169"/>
      <c r="IM636" s="169"/>
      <c r="IN636" s="169"/>
      <c r="IO636" s="169"/>
      <c r="IP636" s="169"/>
      <c r="IQ636" s="169"/>
      <c r="IR636" s="169"/>
      <c r="IS636" s="169"/>
      <c r="IT636" s="169"/>
      <c r="IU636" s="169"/>
      <c r="IV636" s="169"/>
      <c r="IW636" s="169"/>
      <c r="IX636" s="169"/>
      <c r="IY636" s="169"/>
      <c r="IZ636" s="169"/>
      <c r="JA636" s="169"/>
      <c r="JB636" s="169"/>
      <c r="JC636" s="169"/>
      <c r="JD636" s="169"/>
      <c r="JE636" s="169"/>
      <c r="JF636" s="169"/>
      <c r="JG636" s="169"/>
      <c r="JH636" s="169"/>
      <c r="JI636" s="169"/>
      <c r="JJ636" s="169"/>
      <c r="JK636" s="169"/>
      <c r="JL636" s="169"/>
      <c r="JM636" s="169"/>
      <c r="JN636" s="169"/>
      <c r="JO636" s="169"/>
      <c r="JP636" s="169"/>
      <c r="JQ636" s="169"/>
      <c r="JR636" s="169"/>
      <c r="JS636" s="169"/>
      <c r="JT636" s="169"/>
      <c r="JU636" s="169"/>
      <c r="JV636" s="169"/>
      <c r="JW636" s="169"/>
      <c r="JX636" s="169"/>
      <c r="JY636" s="169"/>
      <c r="JZ636" s="169"/>
      <c r="KA636" s="169"/>
      <c r="KB636" s="169"/>
      <c r="KC636" s="169"/>
      <c r="KD636" s="169"/>
      <c r="KE636" s="169"/>
      <c r="KF636" s="169"/>
      <c r="KG636" s="169"/>
      <c r="KH636" s="169"/>
      <c r="KI636" s="169"/>
      <c r="KJ636" s="169"/>
      <c r="KK636" s="169"/>
      <c r="KL636" s="169"/>
      <c r="KM636" s="169"/>
      <c r="KN636" s="169"/>
      <c r="KO636" s="169"/>
      <c r="KP636" s="169"/>
      <c r="KQ636" s="169"/>
      <c r="KR636" s="169"/>
      <c r="KS636" s="169"/>
      <c r="KT636" s="169"/>
      <c r="KU636" s="169"/>
      <c r="KV636" s="169"/>
      <c r="KW636" s="169"/>
      <c r="KX636" s="169"/>
      <c r="KY636" s="169"/>
      <c r="KZ636" s="169"/>
      <c r="LA636" s="169"/>
      <c r="LB636" s="169"/>
      <c r="LC636" s="169"/>
      <c r="LD636" s="169"/>
      <c r="LE636" s="169"/>
      <c r="LF636" s="169"/>
      <c r="LG636" s="169"/>
      <c r="LH636" s="169"/>
      <c r="LI636" s="169"/>
      <c r="LJ636" s="169"/>
      <c r="LK636" s="169"/>
      <c r="LL636" s="169"/>
      <c r="LM636" s="169"/>
      <c r="LN636" s="169"/>
      <c r="LO636" s="169"/>
      <c r="LP636" s="169"/>
      <c r="LQ636" s="169"/>
      <c r="LR636" s="169"/>
      <c r="LS636" s="169"/>
      <c r="LT636" s="169"/>
      <c r="LU636" s="169"/>
      <c r="LV636" s="169"/>
      <c r="LW636" s="169"/>
      <c r="LX636" s="169"/>
      <c r="LY636" s="169"/>
      <c r="LZ636" s="169"/>
      <c r="MA636" s="169"/>
      <c r="MB636" s="169"/>
      <c r="MC636" s="169"/>
      <c r="MD636" s="169"/>
      <c r="ME636" s="169"/>
      <c r="MF636" s="169"/>
      <c r="MG636" s="169"/>
      <c r="MH636" s="169"/>
      <c r="MI636" s="169"/>
      <c r="MJ636" s="169"/>
      <c r="MK636" s="169"/>
      <c r="ML636" s="169"/>
      <c r="MM636" s="169"/>
    </row>
    <row r="637" spans="1:351" s="170" customFormat="1" ht="16.5" customHeight="1" outlineLevel="1" x14ac:dyDescent="0.25">
      <c r="A637" s="171"/>
      <c r="B637" s="172"/>
      <c r="C637" s="172"/>
      <c r="D637" s="172"/>
      <c r="E637" s="173"/>
      <c r="F637" s="174" t="s">
        <v>147</v>
      </c>
      <c r="G637" s="175" t="s">
        <v>12</v>
      </c>
      <c r="H637" s="167">
        <f>C636*1</f>
        <v>2.64</v>
      </c>
      <c r="I637" s="168">
        <v>11.64</v>
      </c>
      <c r="J637" s="164">
        <f>H637*I637</f>
        <v>30.729600000000001</v>
      </c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  <c r="CB637" s="169"/>
      <c r="CC637" s="169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69"/>
      <c r="CN637" s="169"/>
      <c r="CO637" s="169"/>
      <c r="CP637" s="169"/>
      <c r="CQ637" s="169"/>
      <c r="CR637" s="169"/>
      <c r="CS637" s="169"/>
      <c r="CT637" s="169"/>
      <c r="CU637" s="169"/>
      <c r="CV637" s="169"/>
      <c r="CW637" s="169"/>
      <c r="CX637" s="169"/>
      <c r="CY637" s="169"/>
      <c r="CZ637" s="169"/>
      <c r="DA637" s="169"/>
      <c r="DB637" s="169"/>
      <c r="DC637" s="169"/>
      <c r="DD637" s="169"/>
      <c r="DE637" s="169"/>
      <c r="DF637" s="169"/>
      <c r="DG637" s="169"/>
      <c r="DH637" s="169"/>
      <c r="DI637" s="169"/>
      <c r="DJ637" s="169"/>
      <c r="DK637" s="169"/>
      <c r="DL637" s="169"/>
      <c r="DM637" s="169"/>
      <c r="DN637" s="169"/>
      <c r="DO637" s="169"/>
      <c r="DP637" s="169"/>
      <c r="DQ637" s="169"/>
      <c r="DR637" s="169"/>
      <c r="DS637" s="169"/>
      <c r="DT637" s="169"/>
      <c r="DU637" s="169"/>
      <c r="DV637" s="169"/>
      <c r="DW637" s="169"/>
      <c r="DX637" s="169"/>
      <c r="DY637" s="169"/>
      <c r="DZ637" s="169"/>
      <c r="EA637" s="169"/>
      <c r="EB637" s="169"/>
      <c r="EC637" s="169"/>
      <c r="ED637" s="169"/>
      <c r="EE637" s="169"/>
      <c r="EF637" s="169"/>
      <c r="EG637" s="169"/>
      <c r="EH637" s="169"/>
      <c r="EI637" s="169"/>
      <c r="EJ637" s="169"/>
      <c r="EK637" s="169"/>
      <c r="EL637" s="169"/>
      <c r="EM637" s="169"/>
      <c r="EN637" s="169"/>
      <c r="EO637" s="169"/>
      <c r="EP637" s="169"/>
      <c r="EQ637" s="169"/>
      <c r="ER637" s="169"/>
      <c r="ES637" s="169"/>
      <c r="ET637" s="169"/>
      <c r="EU637" s="169"/>
      <c r="EV637" s="169"/>
      <c r="EW637" s="169"/>
      <c r="EX637" s="169"/>
      <c r="EY637" s="169"/>
      <c r="EZ637" s="169"/>
      <c r="FA637" s="169"/>
      <c r="FB637" s="169"/>
      <c r="FC637" s="169"/>
      <c r="FD637" s="169"/>
      <c r="FE637" s="169"/>
      <c r="FF637" s="169"/>
      <c r="FG637" s="169"/>
      <c r="FH637" s="169"/>
      <c r="FI637" s="169"/>
      <c r="FJ637" s="169"/>
      <c r="FK637" s="169"/>
      <c r="FL637" s="169"/>
      <c r="FM637" s="169"/>
      <c r="FN637" s="169"/>
      <c r="FO637" s="169"/>
      <c r="FP637" s="169"/>
      <c r="FQ637" s="169"/>
      <c r="FR637" s="169"/>
      <c r="FS637" s="169"/>
      <c r="FT637" s="169"/>
      <c r="FU637" s="169"/>
      <c r="FV637" s="169"/>
      <c r="FW637" s="169"/>
      <c r="FX637" s="169"/>
      <c r="FY637" s="169"/>
      <c r="FZ637" s="169"/>
      <c r="GA637" s="169"/>
      <c r="GB637" s="169"/>
      <c r="GC637" s="169"/>
      <c r="GD637" s="169"/>
      <c r="GE637" s="169"/>
      <c r="GF637" s="169"/>
      <c r="GG637" s="169"/>
      <c r="GH637" s="169"/>
      <c r="GI637" s="169"/>
      <c r="GJ637" s="169"/>
      <c r="GK637" s="169"/>
      <c r="GL637" s="169"/>
      <c r="GM637" s="169"/>
      <c r="GN637" s="169"/>
      <c r="GO637" s="169"/>
      <c r="GP637" s="169"/>
      <c r="GQ637" s="169"/>
      <c r="GR637" s="169"/>
      <c r="GS637" s="169"/>
      <c r="GT637" s="169"/>
      <c r="GU637" s="169"/>
      <c r="GV637" s="169"/>
      <c r="GW637" s="169"/>
      <c r="GX637" s="169"/>
      <c r="GY637" s="169"/>
      <c r="GZ637" s="169"/>
      <c r="HA637" s="169"/>
      <c r="HB637" s="169"/>
      <c r="HC637" s="169"/>
      <c r="HD637" s="169"/>
      <c r="HE637" s="169"/>
      <c r="HF637" s="169"/>
      <c r="HG637" s="169"/>
      <c r="HH637" s="169"/>
      <c r="HI637" s="169"/>
      <c r="HJ637" s="169"/>
      <c r="HK637" s="169"/>
      <c r="HL637" s="169"/>
      <c r="HM637" s="169"/>
      <c r="HN637" s="169"/>
      <c r="HO637" s="169"/>
      <c r="HP637" s="169"/>
      <c r="HQ637" s="169"/>
      <c r="HR637" s="169"/>
      <c r="HS637" s="169"/>
      <c r="HT637" s="169"/>
      <c r="HU637" s="169"/>
      <c r="HV637" s="169"/>
      <c r="HW637" s="169"/>
      <c r="HX637" s="169"/>
      <c r="HY637" s="169"/>
      <c r="HZ637" s="169"/>
      <c r="IA637" s="169"/>
      <c r="IB637" s="169"/>
      <c r="IC637" s="169"/>
      <c r="ID637" s="169"/>
      <c r="IE637" s="169"/>
      <c r="IF637" s="169"/>
      <c r="IG637" s="169"/>
      <c r="IH637" s="169"/>
      <c r="II637" s="169"/>
      <c r="IJ637" s="169"/>
      <c r="IK637" s="169"/>
      <c r="IL637" s="169"/>
      <c r="IM637" s="169"/>
      <c r="IN637" s="169"/>
      <c r="IO637" s="169"/>
      <c r="IP637" s="169"/>
      <c r="IQ637" s="169"/>
      <c r="IR637" s="169"/>
      <c r="IS637" s="169"/>
      <c r="IT637" s="169"/>
      <c r="IU637" s="169"/>
      <c r="IV637" s="169"/>
      <c r="IW637" s="169"/>
      <c r="IX637" s="169"/>
      <c r="IY637" s="169"/>
      <c r="IZ637" s="169"/>
      <c r="JA637" s="169"/>
      <c r="JB637" s="169"/>
      <c r="JC637" s="169"/>
      <c r="JD637" s="169"/>
      <c r="JE637" s="169"/>
      <c r="JF637" s="169"/>
      <c r="JG637" s="169"/>
      <c r="JH637" s="169"/>
      <c r="JI637" s="169"/>
      <c r="JJ637" s="169"/>
      <c r="JK637" s="169"/>
      <c r="JL637" s="169"/>
      <c r="JM637" s="169"/>
      <c r="JN637" s="169"/>
      <c r="JO637" s="169"/>
      <c r="JP637" s="169"/>
      <c r="JQ637" s="169"/>
      <c r="JR637" s="169"/>
      <c r="JS637" s="169"/>
      <c r="JT637" s="169"/>
      <c r="JU637" s="169"/>
      <c r="JV637" s="169"/>
      <c r="JW637" s="169"/>
      <c r="JX637" s="169"/>
      <c r="JY637" s="169"/>
      <c r="JZ637" s="169"/>
      <c r="KA637" s="169"/>
      <c r="KB637" s="169"/>
      <c r="KC637" s="169"/>
      <c r="KD637" s="169"/>
      <c r="KE637" s="169"/>
      <c r="KF637" s="169"/>
      <c r="KG637" s="169"/>
      <c r="KH637" s="169"/>
      <c r="KI637" s="169"/>
      <c r="KJ637" s="169"/>
      <c r="KK637" s="169"/>
      <c r="KL637" s="169"/>
      <c r="KM637" s="169"/>
      <c r="KN637" s="169"/>
      <c r="KO637" s="169"/>
      <c r="KP637" s="169"/>
      <c r="KQ637" s="169"/>
      <c r="KR637" s="169"/>
      <c r="KS637" s="169"/>
      <c r="KT637" s="169"/>
      <c r="KU637" s="169"/>
      <c r="KV637" s="169"/>
      <c r="KW637" s="169"/>
      <c r="KX637" s="169"/>
      <c r="KY637" s="169"/>
      <c r="KZ637" s="169"/>
      <c r="LA637" s="169"/>
      <c r="LB637" s="169"/>
      <c r="LC637" s="169"/>
      <c r="LD637" s="169"/>
      <c r="LE637" s="169"/>
      <c r="LF637" s="169"/>
      <c r="LG637" s="169"/>
      <c r="LH637" s="169"/>
      <c r="LI637" s="169"/>
      <c r="LJ637" s="169"/>
      <c r="LK637" s="169"/>
      <c r="LL637" s="169"/>
      <c r="LM637" s="169"/>
      <c r="LN637" s="169"/>
      <c r="LO637" s="169"/>
      <c r="LP637" s="169"/>
      <c r="LQ637" s="169"/>
      <c r="LR637" s="169"/>
      <c r="LS637" s="169"/>
      <c r="LT637" s="169"/>
      <c r="LU637" s="169"/>
      <c r="LV637" s="169"/>
      <c r="LW637" s="169"/>
      <c r="LX637" s="169"/>
      <c r="LY637" s="169"/>
      <c r="LZ637" s="169"/>
      <c r="MA637" s="169"/>
      <c r="MB637" s="169"/>
      <c r="MC637" s="169"/>
      <c r="MD637" s="169"/>
      <c r="ME637" s="169"/>
      <c r="MF637" s="169"/>
      <c r="MG637" s="169"/>
      <c r="MH637" s="169"/>
      <c r="MI637" s="169"/>
      <c r="MJ637" s="169"/>
      <c r="MK637" s="169"/>
      <c r="ML637" s="169"/>
      <c r="MM637" s="169"/>
    </row>
    <row r="638" spans="1:351" s="191" customFormat="1" ht="14.25" customHeight="1" x14ac:dyDescent="0.2">
      <c r="A638" s="171"/>
      <c r="B638" s="145"/>
      <c r="C638" s="146"/>
      <c r="D638" s="145"/>
      <c r="E638" s="145"/>
      <c r="F638" s="142" t="s">
        <v>206</v>
      </c>
      <c r="G638" s="143" t="s">
        <v>15</v>
      </c>
      <c r="H638" s="144">
        <f>C636*1.1</f>
        <v>2.9040000000000004</v>
      </c>
      <c r="I638" s="144">
        <v>30</v>
      </c>
      <c r="J638" s="144">
        <f>I638*H638</f>
        <v>87.12</v>
      </c>
    </row>
    <row r="639" spans="1:351" s="191" customFormat="1" ht="14.25" customHeight="1" x14ac:dyDescent="0.2">
      <c r="A639" s="171"/>
      <c r="B639" s="145"/>
      <c r="C639" s="146"/>
      <c r="D639" s="145"/>
      <c r="E639" s="145"/>
      <c r="F639" s="142" t="s">
        <v>207</v>
      </c>
      <c r="G639" s="143" t="s">
        <v>12</v>
      </c>
      <c r="H639" s="144">
        <f>C636*1.2</f>
        <v>3.1680000000000001</v>
      </c>
      <c r="I639" s="144">
        <v>5.08</v>
      </c>
      <c r="J639" s="144">
        <f>I639*H639</f>
        <v>16.093440000000001</v>
      </c>
    </row>
    <row r="640" spans="1:351" s="191" customFormat="1" ht="14.25" customHeight="1" x14ac:dyDescent="0.2">
      <c r="A640" s="171"/>
      <c r="B640" s="145"/>
      <c r="C640" s="146"/>
      <c r="D640" s="145"/>
      <c r="E640" s="145"/>
      <c r="F640" s="142" t="s">
        <v>208</v>
      </c>
      <c r="G640" s="143" t="s">
        <v>15</v>
      </c>
      <c r="H640" s="144">
        <f>C636*1.1</f>
        <v>2.9040000000000004</v>
      </c>
      <c r="I640" s="144">
        <v>4.45</v>
      </c>
      <c r="J640" s="144">
        <f>I640*H640</f>
        <v>12.922800000000002</v>
      </c>
    </row>
    <row r="641" spans="1:351" s="170" customFormat="1" ht="15" customHeight="1" outlineLevel="1" x14ac:dyDescent="0.25">
      <c r="A641" s="161"/>
      <c r="B641" s="162"/>
      <c r="C641" s="163"/>
      <c r="D641" s="163"/>
      <c r="E641" s="164"/>
      <c r="F641" s="174" t="s">
        <v>148</v>
      </c>
      <c r="G641" s="175" t="s">
        <v>12</v>
      </c>
      <c r="H641" s="167">
        <f>C636*3.2</f>
        <v>8.4480000000000004</v>
      </c>
      <c r="I641" s="168">
        <v>18.04</v>
      </c>
      <c r="J641" s="164">
        <f>H641*I641</f>
        <v>152.40191999999999</v>
      </c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  <c r="CB641" s="169"/>
      <c r="CC641" s="169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69"/>
      <c r="CN641" s="169"/>
      <c r="CO641" s="169"/>
      <c r="CP641" s="169"/>
      <c r="CQ641" s="169"/>
      <c r="CR641" s="169"/>
      <c r="CS641" s="169"/>
      <c r="CT641" s="169"/>
      <c r="CU641" s="169"/>
      <c r="CV641" s="169"/>
      <c r="CW641" s="169"/>
      <c r="CX641" s="169"/>
      <c r="CY641" s="169"/>
      <c r="CZ641" s="169"/>
      <c r="DA641" s="169"/>
      <c r="DB641" s="169"/>
      <c r="DC641" s="169"/>
      <c r="DD641" s="169"/>
      <c r="DE641" s="169"/>
      <c r="DF641" s="169"/>
      <c r="DG641" s="169"/>
      <c r="DH641" s="169"/>
      <c r="DI641" s="169"/>
      <c r="DJ641" s="169"/>
      <c r="DK641" s="169"/>
      <c r="DL641" s="169"/>
      <c r="DM641" s="169"/>
      <c r="DN641" s="169"/>
      <c r="DO641" s="169"/>
      <c r="DP641" s="169"/>
      <c r="DQ641" s="169"/>
      <c r="DR641" s="169"/>
      <c r="DS641" s="169"/>
      <c r="DT641" s="169"/>
      <c r="DU641" s="169"/>
      <c r="DV641" s="169"/>
      <c r="DW641" s="169"/>
      <c r="DX641" s="169"/>
      <c r="DY641" s="169"/>
      <c r="DZ641" s="169"/>
      <c r="EA641" s="169"/>
      <c r="EB641" s="169"/>
      <c r="EC641" s="169"/>
      <c r="ED641" s="169"/>
      <c r="EE641" s="169"/>
      <c r="EF641" s="169"/>
      <c r="EG641" s="169"/>
      <c r="EH641" s="169"/>
      <c r="EI641" s="169"/>
      <c r="EJ641" s="169"/>
      <c r="EK641" s="169"/>
      <c r="EL641" s="169"/>
      <c r="EM641" s="169"/>
      <c r="EN641" s="169"/>
      <c r="EO641" s="169"/>
      <c r="EP641" s="169"/>
      <c r="EQ641" s="169"/>
      <c r="ER641" s="169"/>
      <c r="ES641" s="169"/>
      <c r="ET641" s="169"/>
      <c r="EU641" s="169"/>
      <c r="EV641" s="169"/>
      <c r="EW641" s="169"/>
      <c r="EX641" s="169"/>
      <c r="EY641" s="169"/>
      <c r="EZ641" s="169"/>
      <c r="FA641" s="169"/>
      <c r="FB641" s="169"/>
      <c r="FC641" s="169"/>
      <c r="FD641" s="169"/>
      <c r="FE641" s="169"/>
      <c r="FF641" s="169"/>
      <c r="FG641" s="169"/>
      <c r="FH641" s="169"/>
      <c r="FI641" s="169"/>
      <c r="FJ641" s="169"/>
      <c r="FK641" s="169"/>
      <c r="FL641" s="169"/>
      <c r="FM641" s="169"/>
      <c r="FN641" s="169"/>
      <c r="FO641" s="169"/>
      <c r="FP641" s="169"/>
      <c r="FQ641" s="169"/>
      <c r="FR641" s="169"/>
      <c r="FS641" s="169"/>
      <c r="FT641" s="169"/>
      <c r="FU641" s="169"/>
      <c r="FV641" s="169"/>
      <c r="FW641" s="169"/>
      <c r="FX641" s="169"/>
      <c r="FY641" s="169"/>
      <c r="FZ641" s="169"/>
      <c r="GA641" s="169"/>
      <c r="GB641" s="169"/>
      <c r="GC641" s="169"/>
      <c r="GD641" s="169"/>
      <c r="GE641" s="169"/>
      <c r="GF641" s="169"/>
      <c r="GG641" s="169"/>
      <c r="GH641" s="169"/>
      <c r="GI641" s="169"/>
      <c r="GJ641" s="169"/>
      <c r="GK641" s="169"/>
      <c r="GL641" s="169"/>
      <c r="GM641" s="169"/>
      <c r="GN641" s="169"/>
      <c r="GO641" s="169"/>
      <c r="GP641" s="169"/>
      <c r="GQ641" s="169"/>
      <c r="GR641" s="169"/>
      <c r="GS641" s="169"/>
      <c r="GT641" s="169"/>
      <c r="GU641" s="169"/>
      <c r="GV641" s="169"/>
      <c r="GW641" s="169"/>
      <c r="GX641" s="169"/>
      <c r="GY641" s="169"/>
      <c r="GZ641" s="169"/>
      <c r="HA641" s="169"/>
      <c r="HB641" s="169"/>
      <c r="HC641" s="169"/>
      <c r="HD641" s="169"/>
      <c r="HE641" s="169"/>
      <c r="HF641" s="169"/>
      <c r="HG641" s="169"/>
      <c r="HH641" s="169"/>
      <c r="HI641" s="169"/>
      <c r="HJ641" s="169"/>
      <c r="HK641" s="169"/>
      <c r="HL641" s="169"/>
      <c r="HM641" s="169"/>
      <c r="HN641" s="169"/>
      <c r="HO641" s="169"/>
      <c r="HP641" s="169"/>
      <c r="HQ641" s="169"/>
      <c r="HR641" s="169"/>
      <c r="HS641" s="169"/>
      <c r="HT641" s="169"/>
      <c r="HU641" s="169"/>
      <c r="HV641" s="169"/>
      <c r="HW641" s="169"/>
      <c r="HX641" s="169"/>
      <c r="HY641" s="169"/>
      <c r="HZ641" s="169"/>
      <c r="IA641" s="169"/>
      <c r="IB641" s="169"/>
      <c r="IC641" s="169"/>
      <c r="ID641" s="169"/>
      <c r="IE641" s="169"/>
      <c r="IF641" s="169"/>
      <c r="IG641" s="169"/>
      <c r="IH641" s="169"/>
      <c r="II641" s="169"/>
      <c r="IJ641" s="169"/>
      <c r="IK641" s="169"/>
      <c r="IL641" s="169"/>
      <c r="IM641" s="169"/>
      <c r="IN641" s="169"/>
      <c r="IO641" s="169"/>
      <c r="IP641" s="169"/>
      <c r="IQ641" s="169"/>
      <c r="IR641" s="169"/>
      <c r="IS641" s="169"/>
      <c r="IT641" s="169"/>
      <c r="IU641" s="169"/>
      <c r="IV641" s="169"/>
      <c r="IW641" s="169"/>
      <c r="IX641" s="169"/>
      <c r="IY641" s="169"/>
      <c r="IZ641" s="169"/>
      <c r="JA641" s="169"/>
      <c r="JB641" s="169"/>
      <c r="JC641" s="169"/>
      <c r="JD641" s="169"/>
      <c r="JE641" s="169"/>
      <c r="JF641" s="169"/>
      <c r="JG641" s="169"/>
      <c r="JH641" s="169"/>
      <c r="JI641" s="169"/>
      <c r="JJ641" s="169"/>
      <c r="JK641" s="169"/>
      <c r="JL641" s="169"/>
      <c r="JM641" s="169"/>
      <c r="JN641" s="169"/>
      <c r="JO641" s="169"/>
      <c r="JP641" s="169"/>
      <c r="JQ641" s="169"/>
      <c r="JR641" s="169"/>
      <c r="JS641" s="169"/>
      <c r="JT641" s="169"/>
      <c r="JU641" s="169"/>
      <c r="JV641" s="169"/>
      <c r="JW641" s="169"/>
      <c r="JX641" s="169"/>
      <c r="JY641" s="169"/>
      <c r="JZ641" s="169"/>
      <c r="KA641" s="169"/>
      <c r="KB641" s="169"/>
      <c r="KC641" s="169"/>
      <c r="KD641" s="169"/>
      <c r="KE641" s="169"/>
      <c r="KF641" s="169"/>
      <c r="KG641" s="169"/>
      <c r="KH641" s="169"/>
      <c r="KI641" s="169"/>
      <c r="KJ641" s="169"/>
      <c r="KK641" s="169"/>
      <c r="KL641" s="169"/>
      <c r="KM641" s="169"/>
      <c r="KN641" s="169"/>
      <c r="KO641" s="169"/>
      <c r="KP641" s="169"/>
      <c r="KQ641" s="169"/>
      <c r="KR641" s="169"/>
      <c r="KS641" s="169"/>
      <c r="KT641" s="169"/>
      <c r="KU641" s="169"/>
      <c r="KV641" s="169"/>
      <c r="KW641" s="169"/>
      <c r="KX641" s="169"/>
      <c r="KY641" s="169"/>
      <c r="KZ641" s="169"/>
      <c r="LA641" s="169"/>
      <c r="LB641" s="169"/>
      <c r="LC641" s="169"/>
      <c r="LD641" s="169"/>
      <c r="LE641" s="169"/>
      <c r="LF641" s="169"/>
      <c r="LG641" s="169"/>
      <c r="LH641" s="169"/>
      <c r="LI641" s="169"/>
      <c r="LJ641" s="169"/>
      <c r="LK641" s="169"/>
      <c r="LL641" s="169"/>
      <c r="LM641" s="169"/>
      <c r="LN641" s="169"/>
      <c r="LO641" s="169"/>
      <c r="LP641" s="169"/>
      <c r="LQ641" s="169"/>
      <c r="LR641" s="169"/>
      <c r="LS641" s="169"/>
      <c r="LT641" s="169"/>
      <c r="LU641" s="169"/>
      <c r="LV641" s="169"/>
      <c r="LW641" s="169"/>
      <c r="LX641" s="169"/>
      <c r="LY641" s="169"/>
      <c r="LZ641" s="169"/>
      <c r="MA641" s="169"/>
      <c r="MB641" s="169"/>
      <c r="MC641" s="169"/>
      <c r="MD641" s="169"/>
      <c r="ME641" s="169"/>
      <c r="MF641" s="169"/>
      <c r="MG641" s="169"/>
      <c r="MH641" s="169"/>
      <c r="MI641" s="169"/>
      <c r="MJ641" s="169"/>
      <c r="MK641" s="169"/>
      <c r="ML641" s="169"/>
      <c r="MM641" s="169"/>
    </row>
    <row r="642" spans="1:351" s="170" customFormat="1" ht="15" customHeight="1" outlineLevel="1" x14ac:dyDescent="0.25">
      <c r="A642" s="161"/>
      <c r="B642" s="162"/>
      <c r="C642" s="163"/>
      <c r="D642" s="163"/>
      <c r="E642" s="164"/>
      <c r="F642" s="174" t="s">
        <v>149</v>
      </c>
      <c r="G642" s="175" t="s">
        <v>39</v>
      </c>
      <c r="H642" s="167">
        <f>C636*0.8</f>
        <v>2.1120000000000001</v>
      </c>
      <c r="I642" s="168">
        <v>3.3</v>
      </c>
      <c r="J642" s="164">
        <f t="shared" ref="J642:J655" si="98">H642*I642</f>
        <v>6.9695999999999998</v>
      </c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  <c r="CB642" s="169"/>
      <c r="CC642" s="169"/>
      <c r="CD642" s="169"/>
      <c r="CE642" s="169"/>
      <c r="CF642" s="169"/>
      <c r="CG642" s="169"/>
      <c r="CH642" s="169"/>
      <c r="CI642" s="169"/>
      <c r="CJ642" s="169"/>
      <c r="CK642" s="169"/>
      <c r="CL642" s="169"/>
      <c r="CM642" s="169"/>
      <c r="CN642" s="169"/>
      <c r="CO642" s="169"/>
      <c r="CP642" s="169"/>
      <c r="CQ642" s="169"/>
      <c r="CR642" s="169"/>
      <c r="CS642" s="169"/>
      <c r="CT642" s="169"/>
      <c r="CU642" s="169"/>
      <c r="CV642" s="169"/>
      <c r="CW642" s="169"/>
      <c r="CX642" s="169"/>
      <c r="CY642" s="169"/>
      <c r="CZ642" s="169"/>
      <c r="DA642" s="169"/>
      <c r="DB642" s="169"/>
      <c r="DC642" s="169"/>
      <c r="DD642" s="169"/>
      <c r="DE642" s="169"/>
      <c r="DF642" s="169"/>
      <c r="DG642" s="169"/>
      <c r="DH642" s="169"/>
      <c r="DI642" s="169"/>
      <c r="DJ642" s="169"/>
      <c r="DK642" s="169"/>
      <c r="DL642" s="169"/>
      <c r="DM642" s="169"/>
      <c r="DN642" s="169"/>
      <c r="DO642" s="169"/>
      <c r="DP642" s="169"/>
      <c r="DQ642" s="169"/>
      <c r="DR642" s="169"/>
      <c r="DS642" s="169"/>
      <c r="DT642" s="169"/>
      <c r="DU642" s="169"/>
      <c r="DV642" s="169"/>
      <c r="DW642" s="169"/>
      <c r="DX642" s="169"/>
      <c r="DY642" s="169"/>
      <c r="DZ642" s="169"/>
      <c r="EA642" s="169"/>
      <c r="EB642" s="169"/>
      <c r="EC642" s="169"/>
      <c r="ED642" s="169"/>
      <c r="EE642" s="169"/>
      <c r="EF642" s="169"/>
      <c r="EG642" s="169"/>
      <c r="EH642" s="169"/>
      <c r="EI642" s="169"/>
      <c r="EJ642" s="169"/>
      <c r="EK642" s="169"/>
      <c r="EL642" s="169"/>
      <c r="EM642" s="169"/>
      <c r="EN642" s="169"/>
      <c r="EO642" s="169"/>
      <c r="EP642" s="169"/>
      <c r="EQ642" s="169"/>
      <c r="ER642" s="169"/>
      <c r="ES642" s="169"/>
      <c r="ET642" s="169"/>
      <c r="EU642" s="169"/>
      <c r="EV642" s="169"/>
      <c r="EW642" s="169"/>
      <c r="EX642" s="169"/>
      <c r="EY642" s="169"/>
      <c r="EZ642" s="169"/>
      <c r="FA642" s="169"/>
      <c r="FB642" s="169"/>
      <c r="FC642" s="169"/>
      <c r="FD642" s="169"/>
      <c r="FE642" s="169"/>
      <c r="FF642" s="169"/>
      <c r="FG642" s="169"/>
      <c r="FH642" s="169"/>
      <c r="FI642" s="169"/>
      <c r="FJ642" s="169"/>
      <c r="FK642" s="169"/>
      <c r="FL642" s="169"/>
      <c r="FM642" s="169"/>
      <c r="FN642" s="169"/>
      <c r="FO642" s="169"/>
      <c r="FP642" s="169"/>
      <c r="FQ642" s="169"/>
      <c r="FR642" s="169"/>
      <c r="FS642" s="169"/>
      <c r="FT642" s="169"/>
      <c r="FU642" s="169"/>
      <c r="FV642" s="169"/>
      <c r="FW642" s="169"/>
      <c r="FX642" s="169"/>
      <c r="FY642" s="169"/>
      <c r="FZ642" s="169"/>
      <c r="GA642" s="169"/>
      <c r="GB642" s="169"/>
      <c r="GC642" s="169"/>
      <c r="GD642" s="169"/>
      <c r="GE642" s="169"/>
      <c r="GF642" s="169"/>
      <c r="GG642" s="169"/>
      <c r="GH642" s="169"/>
      <c r="GI642" s="169"/>
      <c r="GJ642" s="169"/>
      <c r="GK642" s="169"/>
      <c r="GL642" s="169"/>
      <c r="GM642" s="169"/>
      <c r="GN642" s="169"/>
      <c r="GO642" s="169"/>
      <c r="GP642" s="169"/>
      <c r="GQ642" s="169"/>
      <c r="GR642" s="169"/>
      <c r="GS642" s="169"/>
      <c r="GT642" s="169"/>
      <c r="GU642" s="169"/>
      <c r="GV642" s="169"/>
      <c r="GW642" s="169"/>
      <c r="GX642" s="169"/>
      <c r="GY642" s="169"/>
      <c r="GZ642" s="169"/>
      <c r="HA642" s="169"/>
      <c r="HB642" s="169"/>
      <c r="HC642" s="169"/>
      <c r="HD642" s="169"/>
      <c r="HE642" s="169"/>
      <c r="HF642" s="169"/>
      <c r="HG642" s="169"/>
      <c r="HH642" s="169"/>
      <c r="HI642" s="169"/>
      <c r="HJ642" s="169"/>
      <c r="HK642" s="169"/>
      <c r="HL642" s="169"/>
      <c r="HM642" s="169"/>
      <c r="HN642" s="169"/>
      <c r="HO642" s="169"/>
      <c r="HP642" s="169"/>
      <c r="HQ642" s="169"/>
      <c r="HR642" s="169"/>
      <c r="HS642" s="169"/>
      <c r="HT642" s="169"/>
      <c r="HU642" s="169"/>
      <c r="HV642" s="169"/>
      <c r="HW642" s="169"/>
      <c r="HX642" s="169"/>
      <c r="HY642" s="169"/>
      <c r="HZ642" s="169"/>
      <c r="IA642" s="169"/>
      <c r="IB642" s="169"/>
      <c r="IC642" s="169"/>
      <c r="ID642" s="169"/>
      <c r="IE642" s="169"/>
      <c r="IF642" s="169"/>
      <c r="IG642" s="169"/>
      <c r="IH642" s="169"/>
      <c r="II642" s="169"/>
      <c r="IJ642" s="169"/>
      <c r="IK642" s="169"/>
      <c r="IL642" s="169"/>
      <c r="IM642" s="169"/>
      <c r="IN642" s="169"/>
      <c r="IO642" s="169"/>
      <c r="IP642" s="169"/>
      <c r="IQ642" s="169"/>
      <c r="IR642" s="169"/>
      <c r="IS642" s="169"/>
      <c r="IT642" s="169"/>
      <c r="IU642" s="169"/>
      <c r="IV642" s="169"/>
      <c r="IW642" s="169"/>
      <c r="IX642" s="169"/>
      <c r="IY642" s="169"/>
      <c r="IZ642" s="169"/>
      <c r="JA642" s="169"/>
      <c r="JB642" s="169"/>
      <c r="JC642" s="169"/>
      <c r="JD642" s="169"/>
      <c r="JE642" s="169"/>
      <c r="JF642" s="169"/>
      <c r="JG642" s="169"/>
      <c r="JH642" s="169"/>
      <c r="JI642" s="169"/>
      <c r="JJ642" s="169"/>
      <c r="JK642" s="169"/>
      <c r="JL642" s="169"/>
      <c r="JM642" s="169"/>
      <c r="JN642" s="169"/>
      <c r="JO642" s="169"/>
      <c r="JP642" s="169"/>
      <c r="JQ642" s="169"/>
      <c r="JR642" s="169"/>
      <c r="JS642" s="169"/>
      <c r="JT642" s="169"/>
      <c r="JU642" s="169"/>
      <c r="JV642" s="169"/>
      <c r="JW642" s="169"/>
      <c r="JX642" s="169"/>
      <c r="JY642" s="169"/>
      <c r="JZ642" s="169"/>
      <c r="KA642" s="169"/>
      <c r="KB642" s="169"/>
      <c r="KC642" s="169"/>
      <c r="KD642" s="169"/>
      <c r="KE642" s="169"/>
      <c r="KF642" s="169"/>
      <c r="KG642" s="169"/>
      <c r="KH642" s="169"/>
      <c r="KI642" s="169"/>
      <c r="KJ642" s="169"/>
      <c r="KK642" s="169"/>
      <c r="KL642" s="169"/>
      <c r="KM642" s="169"/>
      <c r="KN642" s="169"/>
      <c r="KO642" s="169"/>
      <c r="KP642" s="169"/>
      <c r="KQ642" s="169"/>
      <c r="KR642" s="169"/>
      <c r="KS642" s="169"/>
      <c r="KT642" s="169"/>
      <c r="KU642" s="169"/>
      <c r="KV642" s="169"/>
      <c r="KW642" s="169"/>
      <c r="KX642" s="169"/>
      <c r="KY642" s="169"/>
      <c r="KZ642" s="169"/>
      <c r="LA642" s="169"/>
      <c r="LB642" s="169"/>
      <c r="LC642" s="169"/>
      <c r="LD642" s="169"/>
      <c r="LE642" s="169"/>
      <c r="LF642" s="169"/>
      <c r="LG642" s="169"/>
      <c r="LH642" s="169"/>
      <c r="LI642" s="169"/>
      <c r="LJ642" s="169"/>
      <c r="LK642" s="169"/>
      <c r="LL642" s="169"/>
      <c r="LM642" s="169"/>
      <c r="LN642" s="169"/>
      <c r="LO642" s="169"/>
      <c r="LP642" s="169"/>
      <c r="LQ642" s="169"/>
      <c r="LR642" s="169"/>
      <c r="LS642" s="169"/>
      <c r="LT642" s="169"/>
      <c r="LU642" s="169"/>
      <c r="LV642" s="169"/>
      <c r="LW642" s="169"/>
      <c r="LX642" s="169"/>
      <c r="LY642" s="169"/>
      <c r="LZ642" s="169"/>
      <c r="MA642" s="169"/>
      <c r="MB642" s="169"/>
      <c r="MC642" s="169"/>
      <c r="MD642" s="169"/>
      <c r="ME642" s="169"/>
      <c r="MF642" s="169"/>
      <c r="MG642" s="169"/>
      <c r="MH642" s="169"/>
      <c r="MI642" s="169"/>
      <c r="MJ642" s="169"/>
      <c r="MK642" s="169"/>
      <c r="ML642" s="169"/>
      <c r="MM642" s="169"/>
    </row>
    <row r="643" spans="1:351" s="170" customFormat="1" ht="15" customHeight="1" outlineLevel="1" x14ac:dyDescent="0.25">
      <c r="A643" s="161"/>
      <c r="B643" s="162"/>
      <c r="C643" s="163"/>
      <c r="D643" s="163"/>
      <c r="E643" s="164"/>
      <c r="F643" s="174" t="s">
        <v>150</v>
      </c>
      <c r="G643" s="175" t="s">
        <v>39</v>
      </c>
      <c r="H643" s="167">
        <f>C636*0.8</f>
        <v>2.1120000000000001</v>
      </c>
      <c r="I643" s="168">
        <v>1.5</v>
      </c>
      <c r="J643" s="164">
        <f t="shared" si="98"/>
        <v>3.1680000000000001</v>
      </c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  <c r="CB643" s="169"/>
      <c r="CC643" s="169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69"/>
      <c r="CN643" s="169"/>
      <c r="CO643" s="169"/>
      <c r="CP643" s="169"/>
      <c r="CQ643" s="169"/>
      <c r="CR643" s="169"/>
      <c r="CS643" s="169"/>
      <c r="CT643" s="169"/>
      <c r="CU643" s="169"/>
      <c r="CV643" s="169"/>
      <c r="CW643" s="169"/>
      <c r="CX643" s="169"/>
      <c r="CY643" s="169"/>
      <c r="CZ643" s="169"/>
      <c r="DA643" s="169"/>
      <c r="DB643" s="169"/>
      <c r="DC643" s="169"/>
      <c r="DD643" s="169"/>
      <c r="DE643" s="169"/>
      <c r="DF643" s="169"/>
      <c r="DG643" s="169"/>
      <c r="DH643" s="169"/>
      <c r="DI643" s="169"/>
      <c r="DJ643" s="169"/>
      <c r="DK643" s="169"/>
      <c r="DL643" s="169"/>
      <c r="DM643" s="169"/>
      <c r="DN643" s="169"/>
      <c r="DO643" s="169"/>
      <c r="DP643" s="169"/>
      <c r="DQ643" s="169"/>
      <c r="DR643" s="169"/>
      <c r="DS643" s="169"/>
      <c r="DT643" s="169"/>
      <c r="DU643" s="169"/>
      <c r="DV643" s="169"/>
      <c r="DW643" s="169"/>
      <c r="DX643" s="169"/>
      <c r="DY643" s="169"/>
      <c r="DZ643" s="169"/>
      <c r="EA643" s="169"/>
      <c r="EB643" s="169"/>
      <c r="EC643" s="169"/>
      <c r="ED643" s="169"/>
      <c r="EE643" s="169"/>
      <c r="EF643" s="169"/>
      <c r="EG643" s="169"/>
      <c r="EH643" s="169"/>
      <c r="EI643" s="169"/>
      <c r="EJ643" s="169"/>
      <c r="EK643" s="169"/>
      <c r="EL643" s="169"/>
      <c r="EM643" s="169"/>
      <c r="EN643" s="169"/>
      <c r="EO643" s="169"/>
      <c r="EP643" s="169"/>
      <c r="EQ643" s="169"/>
      <c r="ER643" s="169"/>
      <c r="ES643" s="169"/>
      <c r="ET643" s="169"/>
      <c r="EU643" s="169"/>
      <c r="EV643" s="169"/>
      <c r="EW643" s="169"/>
      <c r="EX643" s="169"/>
      <c r="EY643" s="169"/>
      <c r="EZ643" s="169"/>
      <c r="FA643" s="169"/>
      <c r="FB643" s="169"/>
      <c r="FC643" s="169"/>
      <c r="FD643" s="169"/>
      <c r="FE643" s="169"/>
      <c r="FF643" s="169"/>
      <c r="FG643" s="169"/>
      <c r="FH643" s="169"/>
      <c r="FI643" s="169"/>
      <c r="FJ643" s="169"/>
      <c r="FK643" s="169"/>
      <c r="FL643" s="169"/>
      <c r="FM643" s="169"/>
      <c r="FN643" s="169"/>
      <c r="FO643" s="169"/>
      <c r="FP643" s="169"/>
      <c r="FQ643" s="169"/>
      <c r="FR643" s="169"/>
      <c r="FS643" s="169"/>
      <c r="FT643" s="169"/>
      <c r="FU643" s="169"/>
      <c r="FV643" s="169"/>
      <c r="FW643" s="169"/>
      <c r="FX643" s="169"/>
      <c r="FY643" s="169"/>
      <c r="FZ643" s="169"/>
      <c r="GA643" s="169"/>
      <c r="GB643" s="169"/>
      <c r="GC643" s="169"/>
      <c r="GD643" s="169"/>
      <c r="GE643" s="169"/>
      <c r="GF643" s="169"/>
      <c r="GG643" s="169"/>
      <c r="GH643" s="169"/>
      <c r="GI643" s="169"/>
      <c r="GJ643" s="169"/>
      <c r="GK643" s="169"/>
      <c r="GL643" s="169"/>
      <c r="GM643" s="169"/>
      <c r="GN643" s="169"/>
      <c r="GO643" s="169"/>
      <c r="GP643" s="169"/>
      <c r="GQ643" s="169"/>
      <c r="GR643" s="169"/>
      <c r="GS643" s="169"/>
      <c r="GT643" s="169"/>
      <c r="GU643" s="169"/>
      <c r="GV643" s="169"/>
      <c r="GW643" s="169"/>
      <c r="GX643" s="169"/>
      <c r="GY643" s="169"/>
      <c r="GZ643" s="169"/>
      <c r="HA643" s="169"/>
      <c r="HB643" s="169"/>
      <c r="HC643" s="169"/>
      <c r="HD643" s="169"/>
      <c r="HE643" s="169"/>
      <c r="HF643" s="169"/>
      <c r="HG643" s="169"/>
      <c r="HH643" s="169"/>
      <c r="HI643" s="169"/>
      <c r="HJ643" s="169"/>
      <c r="HK643" s="169"/>
      <c r="HL643" s="169"/>
      <c r="HM643" s="169"/>
      <c r="HN643" s="169"/>
      <c r="HO643" s="169"/>
      <c r="HP643" s="169"/>
      <c r="HQ643" s="169"/>
      <c r="HR643" s="169"/>
      <c r="HS643" s="169"/>
      <c r="HT643" s="169"/>
      <c r="HU643" s="169"/>
      <c r="HV643" s="169"/>
      <c r="HW643" s="169"/>
      <c r="HX643" s="169"/>
      <c r="HY643" s="169"/>
      <c r="HZ643" s="169"/>
      <c r="IA643" s="169"/>
      <c r="IB643" s="169"/>
      <c r="IC643" s="169"/>
      <c r="ID643" s="169"/>
      <c r="IE643" s="169"/>
      <c r="IF643" s="169"/>
      <c r="IG643" s="169"/>
      <c r="IH643" s="169"/>
      <c r="II643" s="169"/>
      <c r="IJ643" s="169"/>
      <c r="IK643" s="169"/>
      <c r="IL643" s="169"/>
      <c r="IM643" s="169"/>
      <c r="IN643" s="169"/>
      <c r="IO643" s="169"/>
      <c r="IP643" s="169"/>
      <c r="IQ643" s="169"/>
      <c r="IR643" s="169"/>
      <c r="IS643" s="169"/>
      <c r="IT643" s="169"/>
      <c r="IU643" s="169"/>
      <c r="IV643" s="169"/>
      <c r="IW643" s="169"/>
      <c r="IX643" s="169"/>
      <c r="IY643" s="169"/>
      <c r="IZ643" s="169"/>
      <c r="JA643" s="169"/>
      <c r="JB643" s="169"/>
      <c r="JC643" s="169"/>
      <c r="JD643" s="169"/>
      <c r="JE643" s="169"/>
      <c r="JF643" s="169"/>
      <c r="JG643" s="169"/>
      <c r="JH643" s="169"/>
      <c r="JI643" s="169"/>
      <c r="JJ643" s="169"/>
      <c r="JK643" s="169"/>
      <c r="JL643" s="169"/>
      <c r="JM643" s="169"/>
      <c r="JN643" s="169"/>
      <c r="JO643" s="169"/>
      <c r="JP643" s="169"/>
      <c r="JQ643" s="169"/>
      <c r="JR643" s="169"/>
      <c r="JS643" s="169"/>
      <c r="JT643" s="169"/>
      <c r="JU643" s="169"/>
      <c r="JV643" s="169"/>
      <c r="JW643" s="169"/>
      <c r="JX643" s="169"/>
      <c r="JY643" s="169"/>
      <c r="JZ643" s="169"/>
      <c r="KA643" s="169"/>
      <c r="KB643" s="169"/>
      <c r="KC643" s="169"/>
      <c r="KD643" s="169"/>
      <c r="KE643" s="169"/>
      <c r="KF643" s="169"/>
      <c r="KG643" s="169"/>
      <c r="KH643" s="169"/>
      <c r="KI643" s="169"/>
      <c r="KJ643" s="169"/>
      <c r="KK643" s="169"/>
      <c r="KL643" s="169"/>
      <c r="KM643" s="169"/>
      <c r="KN643" s="169"/>
      <c r="KO643" s="169"/>
      <c r="KP643" s="169"/>
      <c r="KQ643" s="169"/>
      <c r="KR643" s="169"/>
      <c r="KS643" s="169"/>
      <c r="KT643" s="169"/>
      <c r="KU643" s="169"/>
      <c r="KV643" s="169"/>
      <c r="KW643" s="169"/>
      <c r="KX643" s="169"/>
      <c r="KY643" s="169"/>
      <c r="KZ643" s="169"/>
      <c r="LA643" s="169"/>
      <c r="LB643" s="169"/>
      <c r="LC643" s="169"/>
      <c r="LD643" s="169"/>
      <c r="LE643" s="169"/>
      <c r="LF643" s="169"/>
      <c r="LG643" s="169"/>
      <c r="LH643" s="169"/>
      <c r="LI643" s="169"/>
      <c r="LJ643" s="169"/>
      <c r="LK643" s="169"/>
      <c r="LL643" s="169"/>
      <c r="LM643" s="169"/>
      <c r="LN643" s="169"/>
      <c r="LO643" s="169"/>
      <c r="LP643" s="169"/>
      <c r="LQ643" s="169"/>
      <c r="LR643" s="169"/>
      <c r="LS643" s="169"/>
      <c r="LT643" s="169"/>
      <c r="LU643" s="169"/>
      <c r="LV643" s="169"/>
      <c r="LW643" s="169"/>
      <c r="LX643" s="169"/>
      <c r="LY643" s="169"/>
      <c r="LZ643" s="169"/>
      <c r="MA643" s="169"/>
      <c r="MB643" s="169"/>
      <c r="MC643" s="169"/>
      <c r="MD643" s="169"/>
      <c r="ME643" s="169"/>
      <c r="MF643" s="169"/>
      <c r="MG643" s="169"/>
      <c r="MH643" s="169"/>
      <c r="MI643" s="169"/>
      <c r="MJ643" s="169"/>
      <c r="MK643" s="169"/>
      <c r="ML643" s="169"/>
      <c r="MM643" s="169"/>
    </row>
    <row r="644" spans="1:351" s="170" customFormat="1" ht="15" customHeight="1" outlineLevel="1" x14ac:dyDescent="0.25">
      <c r="A644" s="161"/>
      <c r="B644" s="162"/>
      <c r="C644" s="163"/>
      <c r="D644" s="163"/>
      <c r="E644" s="164"/>
      <c r="F644" s="174" t="s">
        <v>153</v>
      </c>
      <c r="G644" s="175" t="s">
        <v>39</v>
      </c>
      <c r="H644" s="167">
        <f>C636*0.2</f>
        <v>0.52800000000000002</v>
      </c>
      <c r="I644" s="168">
        <v>2.5499999999999998</v>
      </c>
      <c r="J644" s="164">
        <f t="shared" si="98"/>
        <v>1.3464</v>
      </c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  <c r="CB644" s="169"/>
      <c r="CC644" s="169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69"/>
      <c r="CN644" s="169"/>
      <c r="CO644" s="169"/>
      <c r="CP644" s="169"/>
      <c r="CQ644" s="169"/>
      <c r="CR644" s="169"/>
      <c r="CS644" s="169"/>
      <c r="CT644" s="169"/>
      <c r="CU644" s="169"/>
      <c r="CV644" s="169"/>
      <c r="CW644" s="169"/>
      <c r="CX644" s="169"/>
      <c r="CY644" s="169"/>
      <c r="CZ644" s="169"/>
      <c r="DA644" s="169"/>
      <c r="DB644" s="169"/>
      <c r="DC644" s="169"/>
      <c r="DD644" s="169"/>
      <c r="DE644" s="169"/>
      <c r="DF644" s="169"/>
      <c r="DG644" s="169"/>
      <c r="DH644" s="169"/>
      <c r="DI644" s="169"/>
      <c r="DJ644" s="169"/>
      <c r="DK644" s="169"/>
      <c r="DL644" s="169"/>
      <c r="DM644" s="169"/>
      <c r="DN644" s="169"/>
      <c r="DO644" s="169"/>
      <c r="DP644" s="169"/>
      <c r="DQ644" s="169"/>
      <c r="DR644" s="169"/>
      <c r="DS644" s="169"/>
      <c r="DT644" s="169"/>
      <c r="DU644" s="169"/>
      <c r="DV644" s="169"/>
      <c r="DW644" s="169"/>
      <c r="DX644" s="169"/>
      <c r="DY644" s="169"/>
      <c r="DZ644" s="169"/>
      <c r="EA644" s="169"/>
      <c r="EB644" s="169"/>
      <c r="EC644" s="169"/>
      <c r="ED644" s="169"/>
      <c r="EE644" s="169"/>
      <c r="EF644" s="169"/>
      <c r="EG644" s="169"/>
      <c r="EH644" s="169"/>
      <c r="EI644" s="169"/>
      <c r="EJ644" s="169"/>
      <c r="EK644" s="169"/>
      <c r="EL644" s="169"/>
      <c r="EM644" s="169"/>
      <c r="EN644" s="169"/>
      <c r="EO644" s="169"/>
      <c r="EP644" s="169"/>
      <c r="EQ644" s="169"/>
      <c r="ER644" s="169"/>
      <c r="ES644" s="169"/>
      <c r="ET644" s="169"/>
      <c r="EU644" s="169"/>
      <c r="EV644" s="169"/>
      <c r="EW644" s="169"/>
      <c r="EX644" s="169"/>
      <c r="EY644" s="169"/>
      <c r="EZ644" s="169"/>
      <c r="FA644" s="169"/>
      <c r="FB644" s="169"/>
      <c r="FC644" s="169"/>
      <c r="FD644" s="169"/>
      <c r="FE644" s="169"/>
      <c r="FF644" s="169"/>
      <c r="FG644" s="169"/>
      <c r="FH644" s="169"/>
      <c r="FI644" s="169"/>
      <c r="FJ644" s="169"/>
      <c r="FK644" s="169"/>
      <c r="FL644" s="169"/>
      <c r="FM644" s="169"/>
      <c r="FN644" s="169"/>
      <c r="FO644" s="169"/>
      <c r="FP644" s="169"/>
      <c r="FQ644" s="169"/>
      <c r="FR644" s="169"/>
      <c r="FS644" s="169"/>
      <c r="FT644" s="169"/>
      <c r="FU644" s="169"/>
      <c r="FV644" s="169"/>
      <c r="FW644" s="169"/>
      <c r="FX644" s="169"/>
      <c r="FY644" s="169"/>
      <c r="FZ644" s="169"/>
      <c r="GA644" s="169"/>
      <c r="GB644" s="169"/>
      <c r="GC644" s="169"/>
      <c r="GD644" s="169"/>
      <c r="GE644" s="169"/>
      <c r="GF644" s="169"/>
      <c r="GG644" s="169"/>
      <c r="GH644" s="169"/>
      <c r="GI644" s="169"/>
      <c r="GJ644" s="169"/>
      <c r="GK644" s="169"/>
      <c r="GL644" s="169"/>
      <c r="GM644" s="169"/>
      <c r="GN644" s="169"/>
      <c r="GO644" s="169"/>
      <c r="GP644" s="169"/>
      <c r="GQ644" s="169"/>
      <c r="GR644" s="169"/>
      <c r="GS644" s="169"/>
      <c r="GT644" s="169"/>
      <c r="GU644" s="169"/>
      <c r="GV644" s="169"/>
      <c r="GW644" s="169"/>
      <c r="GX644" s="169"/>
      <c r="GY644" s="169"/>
      <c r="GZ644" s="169"/>
      <c r="HA644" s="169"/>
      <c r="HB644" s="169"/>
      <c r="HC644" s="169"/>
      <c r="HD644" s="169"/>
      <c r="HE644" s="169"/>
      <c r="HF644" s="169"/>
      <c r="HG644" s="169"/>
      <c r="HH644" s="169"/>
      <c r="HI644" s="169"/>
      <c r="HJ644" s="169"/>
      <c r="HK644" s="169"/>
      <c r="HL644" s="169"/>
      <c r="HM644" s="169"/>
      <c r="HN644" s="169"/>
      <c r="HO644" s="169"/>
      <c r="HP644" s="169"/>
      <c r="HQ644" s="169"/>
      <c r="HR644" s="169"/>
      <c r="HS644" s="169"/>
      <c r="HT644" s="169"/>
      <c r="HU644" s="169"/>
      <c r="HV644" s="169"/>
      <c r="HW644" s="169"/>
      <c r="HX644" s="169"/>
      <c r="HY644" s="169"/>
      <c r="HZ644" s="169"/>
      <c r="IA644" s="169"/>
      <c r="IB644" s="169"/>
      <c r="IC644" s="169"/>
      <c r="ID644" s="169"/>
      <c r="IE644" s="169"/>
      <c r="IF644" s="169"/>
      <c r="IG644" s="169"/>
      <c r="IH644" s="169"/>
      <c r="II644" s="169"/>
      <c r="IJ644" s="169"/>
      <c r="IK644" s="169"/>
      <c r="IL644" s="169"/>
      <c r="IM644" s="169"/>
      <c r="IN644" s="169"/>
      <c r="IO644" s="169"/>
      <c r="IP644" s="169"/>
      <c r="IQ644" s="169"/>
      <c r="IR644" s="169"/>
      <c r="IS644" s="169"/>
      <c r="IT644" s="169"/>
      <c r="IU644" s="169"/>
      <c r="IV644" s="169"/>
      <c r="IW644" s="169"/>
      <c r="IX644" s="169"/>
      <c r="IY644" s="169"/>
      <c r="IZ644" s="169"/>
      <c r="JA644" s="169"/>
      <c r="JB644" s="169"/>
      <c r="JC644" s="169"/>
      <c r="JD644" s="169"/>
      <c r="JE644" s="169"/>
      <c r="JF644" s="169"/>
      <c r="JG644" s="169"/>
      <c r="JH644" s="169"/>
      <c r="JI644" s="169"/>
      <c r="JJ644" s="169"/>
      <c r="JK644" s="169"/>
      <c r="JL644" s="169"/>
      <c r="JM644" s="169"/>
      <c r="JN644" s="169"/>
      <c r="JO644" s="169"/>
      <c r="JP644" s="169"/>
      <c r="JQ644" s="169"/>
      <c r="JR644" s="169"/>
      <c r="JS644" s="169"/>
      <c r="JT644" s="169"/>
      <c r="JU644" s="169"/>
      <c r="JV644" s="169"/>
      <c r="JW644" s="169"/>
      <c r="JX644" s="169"/>
      <c r="JY644" s="169"/>
      <c r="JZ644" s="169"/>
      <c r="KA644" s="169"/>
      <c r="KB644" s="169"/>
      <c r="KC644" s="169"/>
      <c r="KD644" s="169"/>
      <c r="KE644" s="169"/>
      <c r="KF644" s="169"/>
      <c r="KG644" s="169"/>
      <c r="KH644" s="169"/>
      <c r="KI644" s="169"/>
      <c r="KJ644" s="169"/>
      <c r="KK644" s="169"/>
      <c r="KL644" s="169"/>
      <c r="KM644" s="169"/>
      <c r="KN644" s="169"/>
      <c r="KO644" s="169"/>
      <c r="KP644" s="169"/>
      <c r="KQ644" s="169"/>
      <c r="KR644" s="169"/>
      <c r="KS644" s="169"/>
      <c r="KT644" s="169"/>
      <c r="KU644" s="169"/>
      <c r="KV644" s="169"/>
      <c r="KW644" s="169"/>
      <c r="KX644" s="169"/>
      <c r="KY644" s="169"/>
      <c r="KZ644" s="169"/>
      <c r="LA644" s="169"/>
      <c r="LB644" s="169"/>
      <c r="LC644" s="169"/>
      <c r="LD644" s="169"/>
      <c r="LE644" s="169"/>
      <c r="LF644" s="169"/>
      <c r="LG644" s="169"/>
      <c r="LH644" s="169"/>
      <c r="LI644" s="169"/>
      <c r="LJ644" s="169"/>
      <c r="LK644" s="169"/>
      <c r="LL644" s="169"/>
      <c r="LM644" s="169"/>
      <c r="LN644" s="169"/>
      <c r="LO644" s="169"/>
      <c r="LP644" s="169"/>
      <c r="LQ644" s="169"/>
      <c r="LR644" s="169"/>
      <c r="LS644" s="169"/>
      <c r="LT644" s="169"/>
      <c r="LU644" s="169"/>
      <c r="LV644" s="169"/>
      <c r="LW644" s="169"/>
      <c r="LX644" s="169"/>
      <c r="LY644" s="169"/>
      <c r="LZ644" s="169"/>
      <c r="MA644" s="169"/>
      <c r="MB644" s="169"/>
      <c r="MC644" s="169"/>
      <c r="MD644" s="169"/>
      <c r="ME644" s="169"/>
      <c r="MF644" s="169"/>
      <c r="MG644" s="169"/>
      <c r="MH644" s="169"/>
      <c r="MI644" s="169"/>
      <c r="MJ644" s="169"/>
      <c r="MK644" s="169"/>
      <c r="ML644" s="169"/>
      <c r="MM644" s="169"/>
    </row>
    <row r="645" spans="1:351" s="170" customFormat="1" ht="15" customHeight="1" outlineLevel="1" x14ac:dyDescent="0.25">
      <c r="A645" s="161"/>
      <c r="B645" s="162"/>
      <c r="C645" s="163"/>
      <c r="D645" s="163"/>
      <c r="E645" s="164"/>
      <c r="F645" s="174" t="s">
        <v>154</v>
      </c>
      <c r="G645" s="175" t="s">
        <v>39</v>
      </c>
      <c r="H645" s="167">
        <f>C636*0.8</f>
        <v>2.1120000000000001</v>
      </c>
      <c r="I645" s="168">
        <v>3</v>
      </c>
      <c r="J645" s="164">
        <f t="shared" si="98"/>
        <v>6.3360000000000003</v>
      </c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  <c r="CB645" s="169"/>
      <c r="CC645" s="169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69"/>
      <c r="CN645" s="169"/>
      <c r="CO645" s="169"/>
      <c r="CP645" s="169"/>
      <c r="CQ645" s="169"/>
      <c r="CR645" s="169"/>
      <c r="CS645" s="169"/>
      <c r="CT645" s="169"/>
      <c r="CU645" s="169"/>
      <c r="CV645" s="169"/>
      <c r="CW645" s="169"/>
      <c r="CX645" s="169"/>
      <c r="CY645" s="169"/>
      <c r="CZ645" s="169"/>
      <c r="DA645" s="169"/>
      <c r="DB645" s="169"/>
      <c r="DC645" s="169"/>
      <c r="DD645" s="169"/>
      <c r="DE645" s="169"/>
      <c r="DF645" s="169"/>
      <c r="DG645" s="169"/>
      <c r="DH645" s="169"/>
      <c r="DI645" s="169"/>
      <c r="DJ645" s="169"/>
      <c r="DK645" s="169"/>
      <c r="DL645" s="169"/>
      <c r="DM645" s="169"/>
      <c r="DN645" s="169"/>
      <c r="DO645" s="169"/>
      <c r="DP645" s="169"/>
      <c r="DQ645" s="169"/>
      <c r="DR645" s="169"/>
      <c r="DS645" s="169"/>
      <c r="DT645" s="169"/>
      <c r="DU645" s="169"/>
      <c r="DV645" s="169"/>
      <c r="DW645" s="169"/>
      <c r="DX645" s="169"/>
      <c r="DY645" s="169"/>
      <c r="DZ645" s="169"/>
      <c r="EA645" s="169"/>
      <c r="EB645" s="169"/>
      <c r="EC645" s="169"/>
      <c r="ED645" s="169"/>
      <c r="EE645" s="169"/>
      <c r="EF645" s="169"/>
      <c r="EG645" s="169"/>
      <c r="EH645" s="169"/>
      <c r="EI645" s="169"/>
      <c r="EJ645" s="169"/>
      <c r="EK645" s="169"/>
      <c r="EL645" s="169"/>
      <c r="EM645" s="169"/>
      <c r="EN645" s="169"/>
      <c r="EO645" s="169"/>
      <c r="EP645" s="169"/>
      <c r="EQ645" s="169"/>
      <c r="ER645" s="169"/>
      <c r="ES645" s="169"/>
      <c r="ET645" s="169"/>
      <c r="EU645" s="169"/>
      <c r="EV645" s="169"/>
      <c r="EW645" s="169"/>
      <c r="EX645" s="169"/>
      <c r="EY645" s="169"/>
      <c r="EZ645" s="169"/>
      <c r="FA645" s="169"/>
      <c r="FB645" s="169"/>
      <c r="FC645" s="169"/>
      <c r="FD645" s="169"/>
      <c r="FE645" s="169"/>
      <c r="FF645" s="169"/>
      <c r="FG645" s="169"/>
      <c r="FH645" s="169"/>
      <c r="FI645" s="169"/>
      <c r="FJ645" s="169"/>
      <c r="FK645" s="169"/>
      <c r="FL645" s="169"/>
      <c r="FM645" s="169"/>
      <c r="FN645" s="169"/>
      <c r="FO645" s="169"/>
      <c r="FP645" s="169"/>
      <c r="FQ645" s="169"/>
      <c r="FR645" s="169"/>
      <c r="FS645" s="169"/>
      <c r="FT645" s="169"/>
      <c r="FU645" s="169"/>
      <c r="FV645" s="169"/>
      <c r="FW645" s="169"/>
      <c r="FX645" s="169"/>
      <c r="FY645" s="169"/>
      <c r="FZ645" s="169"/>
      <c r="GA645" s="169"/>
      <c r="GB645" s="169"/>
      <c r="GC645" s="169"/>
      <c r="GD645" s="169"/>
      <c r="GE645" s="169"/>
      <c r="GF645" s="169"/>
      <c r="GG645" s="169"/>
      <c r="GH645" s="169"/>
      <c r="GI645" s="169"/>
      <c r="GJ645" s="169"/>
      <c r="GK645" s="169"/>
      <c r="GL645" s="169"/>
      <c r="GM645" s="169"/>
      <c r="GN645" s="169"/>
      <c r="GO645" s="169"/>
      <c r="GP645" s="169"/>
      <c r="GQ645" s="169"/>
      <c r="GR645" s="169"/>
      <c r="GS645" s="169"/>
      <c r="GT645" s="169"/>
      <c r="GU645" s="169"/>
      <c r="GV645" s="169"/>
      <c r="GW645" s="169"/>
      <c r="GX645" s="169"/>
      <c r="GY645" s="169"/>
      <c r="GZ645" s="169"/>
      <c r="HA645" s="169"/>
      <c r="HB645" s="169"/>
      <c r="HC645" s="169"/>
      <c r="HD645" s="169"/>
      <c r="HE645" s="169"/>
      <c r="HF645" s="169"/>
      <c r="HG645" s="169"/>
      <c r="HH645" s="169"/>
      <c r="HI645" s="169"/>
      <c r="HJ645" s="169"/>
      <c r="HK645" s="169"/>
      <c r="HL645" s="169"/>
      <c r="HM645" s="169"/>
      <c r="HN645" s="169"/>
      <c r="HO645" s="169"/>
      <c r="HP645" s="169"/>
      <c r="HQ645" s="169"/>
      <c r="HR645" s="169"/>
      <c r="HS645" s="169"/>
      <c r="HT645" s="169"/>
      <c r="HU645" s="169"/>
      <c r="HV645" s="169"/>
      <c r="HW645" s="169"/>
      <c r="HX645" s="169"/>
      <c r="HY645" s="169"/>
      <c r="HZ645" s="169"/>
      <c r="IA645" s="169"/>
      <c r="IB645" s="169"/>
      <c r="IC645" s="169"/>
      <c r="ID645" s="169"/>
      <c r="IE645" s="169"/>
      <c r="IF645" s="169"/>
      <c r="IG645" s="169"/>
      <c r="IH645" s="169"/>
      <c r="II645" s="169"/>
      <c r="IJ645" s="169"/>
      <c r="IK645" s="169"/>
      <c r="IL645" s="169"/>
      <c r="IM645" s="169"/>
      <c r="IN645" s="169"/>
      <c r="IO645" s="169"/>
      <c r="IP645" s="169"/>
      <c r="IQ645" s="169"/>
      <c r="IR645" s="169"/>
      <c r="IS645" s="169"/>
      <c r="IT645" s="169"/>
      <c r="IU645" s="169"/>
      <c r="IV645" s="169"/>
      <c r="IW645" s="169"/>
      <c r="IX645" s="169"/>
      <c r="IY645" s="169"/>
      <c r="IZ645" s="169"/>
      <c r="JA645" s="169"/>
      <c r="JB645" s="169"/>
      <c r="JC645" s="169"/>
      <c r="JD645" s="169"/>
      <c r="JE645" s="169"/>
      <c r="JF645" s="169"/>
      <c r="JG645" s="169"/>
      <c r="JH645" s="169"/>
      <c r="JI645" s="169"/>
      <c r="JJ645" s="169"/>
      <c r="JK645" s="169"/>
      <c r="JL645" s="169"/>
      <c r="JM645" s="169"/>
      <c r="JN645" s="169"/>
      <c r="JO645" s="169"/>
      <c r="JP645" s="169"/>
      <c r="JQ645" s="169"/>
      <c r="JR645" s="169"/>
      <c r="JS645" s="169"/>
      <c r="JT645" s="169"/>
      <c r="JU645" s="169"/>
      <c r="JV645" s="169"/>
      <c r="JW645" s="169"/>
      <c r="JX645" s="169"/>
      <c r="JY645" s="169"/>
      <c r="JZ645" s="169"/>
      <c r="KA645" s="169"/>
      <c r="KB645" s="169"/>
      <c r="KC645" s="169"/>
      <c r="KD645" s="169"/>
      <c r="KE645" s="169"/>
      <c r="KF645" s="169"/>
      <c r="KG645" s="169"/>
      <c r="KH645" s="169"/>
      <c r="KI645" s="169"/>
      <c r="KJ645" s="169"/>
      <c r="KK645" s="169"/>
      <c r="KL645" s="169"/>
      <c r="KM645" s="169"/>
      <c r="KN645" s="169"/>
      <c r="KO645" s="169"/>
      <c r="KP645" s="169"/>
      <c r="KQ645" s="169"/>
      <c r="KR645" s="169"/>
      <c r="KS645" s="169"/>
      <c r="KT645" s="169"/>
      <c r="KU645" s="169"/>
      <c r="KV645" s="169"/>
      <c r="KW645" s="169"/>
      <c r="KX645" s="169"/>
      <c r="KY645" s="169"/>
      <c r="KZ645" s="169"/>
      <c r="LA645" s="169"/>
      <c r="LB645" s="169"/>
      <c r="LC645" s="169"/>
      <c r="LD645" s="169"/>
      <c r="LE645" s="169"/>
      <c r="LF645" s="169"/>
      <c r="LG645" s="169"/>
      <c r="LH645" s="169"/>
      <c r="LI645" s="169"/>
      <c r="LJ645" s="169"/>
      <c r="LK645" s="169"/>
      <c r="LL645" s="169"/>
      <c r="LM645" s="169"/>
      <c r="LN645" s="169"/>
      <c r="LO645" s="169"/>
      <c r="LP645" s="169"/>
      <c r="LQ645" s="169"/>
      <c r="LR645" s="169"/>
      <c r="LS645" s="169"/>
      <c r="LT645" s="169"/>
      <c r="LU645" s="169"/>
      <c r="LV645" s="169"/>
      <c r="LW645" s="169"/>
      <c r="LX645" s="169"/>
      <c r="LY645" s="169"/>
      <c r="LZ645" s="169"/>
      <c r="MA645" s="169"/>
      <c r="MB645" s="169"/>
      <c r="MC645" s="169"/>
      <c r="MD645" s="169"/>
      <c r="ME645" s="169"/>
      <c r="MF645" s="169"/>
      <c r="MG645" s="169"/>
      <c r="MH645" s="169"/>
      <c r="MI645" s="169"/>
      <c r="MJ645" s="169"/>
      <c r="MK645" s="169"/>
      <c r="ML645" s="169"/>
      <c r="MM645" s="169"/>
    </row>
    <row r="646" spans="1:351" s="170" customFormat="1" ht="15" customHeight="1" outlineLevel="1" x14ac:dyDescent="0.25">
      <c r="A646" s="161"/>
      <c r="B646" s="162"/>
      <c r="C646" s="163"/>
      <c r="D646" s="163"/>
      <c r="E646" s="164"/>
      <c r="F646" s="174" t="s">
        <v>155</v>
      </c>
      <c r="G646" s="175" t="s">
        <v>39</v>
      </c>
      <c r="H646" s="167">
        <f>C636*7</f>
        <v>18.48</v>
      </c>
      <c r="I646" s="168">
        <v>0.12</v>
      </c>
      <c r="J646" s="164">
        <f t="shared" si="98"/>
        <v>2.2176</v>
      </c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  <c r="CB646" s="169"/>
      <c r="CC646" s="169"/>
      <c r="CD646" s="169"/>
      <c r="CE646" s="169"/>
      <c r="CF646" s="169"/>
      <c r="CG646" s="169"/>
      <c r="CH646" s="169"/>
      <c r="CI646" s="169"/>
      <c r="CJ646" s="169"/>
      <c r="CK646" s="169"/>
      <c r="CL646" s="169"/>
      <c r="CM646" s="169"/>
      <c r="CN646" s="169"/>
      <c r="CO646" s="169"/>
      <c r="CP646" s="169"/>
      <c r="CQ646" s="169"/>
      <c r="CR646" s="169"/>
      <c r="CS646" s="169"/>
      <c r="CT646" s="169"/>
      <c r="CU646" s="169"/>
      <c r="CV646" s="169"/>
      <c r="CW646" s="169"/>
      <c r="CX646" s="169"/>
      <c r="CY646" s="169"/>
      <c r="CZ646" s="169"/>
      <c r="DA646" s="169"/>
      <c r="DB646" s="169"/>
      <c r="DC646" s="169"/>
      <c r="DD646" s="169"/>
      <c r="DE646" s="169"/>
      <c r="DF646" s="169"/>
      <c r="DG646" s="169"/>
      <c r="DH646" s="169"/>
      <c r="DI646" s="169"/>
      <c r="DJ646" s="169"/>
      <c r="DK646" s="169"/>
      <c r="DL646" s="169"/>
      <c r="DM646" s="169"/>
      <c r="DN646" s="169"/>
      <c r="DO646" s="169"/>
      <c r="DP646" s="169"/>
      <c r="DQ646" s="169"/>
      <c r="DR646" s="169"/>
      <c r="DS646" s="169"/>
      <c r="DT646" s="169"/>
      <c r="DU646" s="169"/>
      <c r="DV646" s="169"/>
      <c r="DW646" s="169"/>
      <c r="DX646" s="169"/>
      <c r="DY646" s="169"/>
      <c r="DZ646" s="169"/>
      <c r="EA646" s="169"/>
      <c r="EB646" s="169"/>
      <c r="EC646" s="169"/>
      <c r="ED646" s="169"/>
      <c r="EE646" s="169"/>
      <c r="EF646" s="169"/>
      <c r="EG646" s="169"/>
      <c r="EH646" s="169"/>
      <c r="EI646" s="169"/>
      <c r="EJ646" s="169"/>
      <c r="EK646" s="169"/>
      <c r="EL646" s="169"/>
      <c r="EM646" s="169"/>
      <c r="EN646" s="169"/>
      <c r="EO646" s="169"/>
      <c r="EP646" s="169"/>
      <c r="EQ646" s="169"/>
      <c r="ER646" s="169"/>
      <c r="ES646" s="169"/>
      <c r="ET646" s="169"/>
      <c r="EU646" s="169"/>
      <c r="EV646" s="169"/>
      <c r="EW646" s="169"/>
      <c r="EX646" s="169"/>
      <c r="EY646" s="169"/>
      <c r="EZ646" s="169"/>
      <c r="FA646" s="169"/>
      <c r="FB646" s="169"/>
      <c r="FC646" s="169"/>
      <c r="FD646" s="169"/>
      <c r="FE646" s="169"/>
      <c r="FF646" s="169"/>
      <c r="FG646" s="169"/>
      <c r="FH646" s="169"/>
      <c r="FI646" s="169"/>
      <c r="FJ646" s="169"/>
      <c r="FK646" s="169"/>
      <c r="FL646" s="169"/>
      <c r="FM646" s="169"/>
      <c r="FN646" s="169"/>
      <c r="FO646" s="169"/>
      <c r="FP646" s="169"/>
      <c r="FQ646" s="169"/>
      <c r="FR646" s="169"/>
      <c r="FS646" s="169"/>
      <c r="FT646" s="169"/>
      <c r="FU646" s="169"/>
      <c r="FV646" s="169"/>
      <c r="FW646" s="169"/>
      <c r="FX646" s="169"/>
      <c r="FY646" s="169"/>
      <c r="FZ646" s="169"/>
      <c r="GA646" s="169"/>
      <c r="GB646" s="169"/>
      <c r="GC646" s="169"/>
      <c r="GD646" s="169"/>
      <c r="GE646" s="169"/>
      <c r="GF646" s="169"/>
      <c r="GG646" s="169"/>
      <c r="GH646" s="169"/>
      <c r="GI646" s="169"/>
      <c r="GJ646" s="169"/>
      <c r="GK646" s="169"/>
      <c r="GL646" s="169"/>
      <c r="GM646" s="169"/>
      <c r="GN646" s="169"/>
      <c r="GO646" s="169"/>
      <c r="GP646" s="169"/>
      <c r="GQ646" s="169"/>
      <c r="GR646" s="169"/>
      <c r="GS646" s="169"/>
      <c r="GT646" s="169"/>
      <c r="GU646" s="169"/>
      <c r="GV646" s="169"/>
      <c r="GW646" s="169"/>
      <c r="GX646" s="169"/>
      <c r="GY646" s="169"/>
      <c r="GZ646" s="169"/>
      <c r="HA646" s="169"/>
      <c r="HB646" s="169"/>
      <c r="HC646" s="169"/>
      <c r="HD646" s="169"/>
      <c r="HE646" s="169"/>
      <c r="HF646" s="169"/>
      <c r="HG646" s="169"/>
      <c r="HH646" s="169"/>
      <c r="HI646" s="169"/>
      <c r="HJ646" s="169"/>
      <c r="HK646" s="169"/>
      <c r="HL646" s="169"/>
      <c r="HM646" s="169"/>
      <c r="HN646" s="169"/>
      <c r="HO646" s="169"/>
      <c r="HP646" s="169"/>
      <c r="HQ646" s="169"/>
      <c r="HR646" s="169"/>
      <c r="HS646" s="169"/>
      <c r="HT646" s="169"/>
      <c r="HU646" s="169"/>
      <c r="HV646" s="169"/>
      <c r="HW646" s="169"/>
      <c r="HX646" s="169"/>
      <c r="HY646" s="169"/>
      <c r="HZ646" s="169"/>
      <c r="IA646" s="169"/>
      <c r="IB646" s="169"/>
      <c r="IC646" s="169"/>
      <c r="ID646" s="169"/>
      <c r="IE646" s="169"/>
      <c r="IF646" s="169"/>
      <c r="IG646" s="169"/>
      <c r="IH646" s="169"/>
      <c r="II646" s="169"/>
      <c r="IJ646" s="169"/>
      <c r="IK646" s="169"/>
      <c r="IL646" s="169"/>
      <c r="IM646" s="169"/>
      <c r="IN646" s="169"/>
      <c r="IO646" s="169"/>
      <c r="IP646" s="169"/>
      <c r="IQ646" s="169"/>
      <c r="IR646" s="169"/>
      <c r="IS646" s="169"/>
      <c r="IT646" s="169"/>
      <c r="IU646" s="169"/>
      <c r="IV646" s="169"/>
      <c r="IW646" s="169"/>
      <c r="IX646" s="169"/>
      <c r="IY646" s="169"/>
      <c r="IZ646" s="169"/>
      <c r="JA646" s="169"/>
      <c r="JB646" s="169"/>
      <c r="JC646" s="169"/>
      <c r="JD646" s="169"/>
      <c r="JE646" s="169"/>
      <c r="JF646" s="169"/>
      <c r="JG646" s="169"/>
      <c r="JH646" s="169"/>
      <c r="JI646" s="169"/>
      <c r="JJ646" s="169"/>
      <c r="JK646" s="169"/>
      <c r="JL646" s="169"/>
      <c r="JM646" s="169"/>
      <c r="JN646" s="169"/>
      <c r="JO646" s="169"/>
      <c r="JP646" s="169"/>
      <c r="JQ646" s="169"/>
      <c r="JR646" s="169"/>
      <c r="JS646" s="169"/>
      <c r="JT646" s="169"/>
      <c r="JU646" s="169"/>
      <c r="JV646" s="169"/>
      <c r="JW646" s="169"/>
      <c r="JX646" s="169"/>
      <c r="JY646" s="169"/>
      <c r="JZ646" s="169"/>
      <c r="KA646" s="169"/>
      <c r="KB646" s="169"/>
      <c r="KC646" s="169"/>
      <c r="KD646" s="169"/>
      <c r="KE646" s="169"/>
      <c r="KF646" s="169"/>
      <c r="KG646" s="169"/>
      <c r="KH646" s="169"/>
      <c r="KI646" s="169"/>
      <c r="KJ646" s="169"/>
      <c r="KK646" s="169"/>
      <c r="KL646" s="169"/>
      <c r="KM646" s="169"/>
      <c r="KN646" s="169"/>
      <c r="KO646" s="169"/>
      <c r="KP646" s="169"/>
      <c r="KQ646" s="169"/>
      <c r="KR646" s="169"/>
      <c r="KS646" s="169"/>
      <c r="KT646" s="169"/>
      <c r="KU646" s="169"/>
      <c r="KV646" s="169"/>
      <c r="KW646" s="169"/>
      <c r="KX646" s="169"/>
      <c r="KY646" s="169"/>
      <c r="KZ646" s="169"/>
      <c r="LA646" s="169"/>
      <c r="LB646" s="169"/>
      <c r="LC646" s="169"/>
      <c r="LD646" s="169"/>
      <c r="LE646" s="169"/>
      <c r="LF646" s="169"/>
      <c r="LG646" s="169"/>
      <c r="LH646" s="169"/>
      <c r="LI646" s="169"/>
      <c r="LJ646" s="169"/>
      <c r="LK646" s="169"/>
      <c r="LL646" s="169"/>
      <c r="LM646" s="169"/>
      <c r="LN646" s="169"/>
      <c r="LO646" s="169"/>
      <c r="LP646" s="169"/>
      <c r="LQ646" s="169"/>
      <c r="LR646" s="169"/>
      <c r="LS646" s="169"/>
      <c r="LT646" s="169"/>
      <c r="LU646" s="169"/>
      <c r="LV646" s="169"/>
      <c r="LW646" s="169"/>
      <c r="LX646" s="169"/>
      <c r="LY646" s="169"/>
      <c r="LZ646" s="169"/>
      <c r="MA646" s="169"/>
      <c r="MB646" s="169"/>
      <c r="MC646" s="169"/>
      <c r="MD646" s="169"/>
      <c r="ME646" s="169"/>
      <c r="MF646" s="169"/>
      <c r="MG646" s="169"/>
      <c r="MH646" s="169"/>
      <c r="MI646" s="169"/>
      <c r="MJ646" s="169"/>
      <c r="MK646" s="169"/>
      <c r="ML646" s="169"/>
      <c r="MM646" s="169"/>
    </row>
    <row r="647" spans="1:351" s="170" customFormat="1" ht="15" customHeight="1" outlineLevel="1" x14ac:dyDescent="0.25">
      <c r="A647" s="161"/>
      <c r="B647" s="162"/>
      <c r="C647" s="163"/>
      <c r="D647" s="163"/>
      <c r="E647" s="164"/>
      <c r="F647" s="174" t="s">
        <v>156</v>
      </c>
      <c r="G647" s="175" t="s">
        <v>39</v>
      </c>
      <c r="H647" s="167">
        <f>C636*0.8</f>
        <v>2.1120000000000001</v>
      </c>
      <c r="I647" s="168">
        <v>1.77</v>
      </c>
      <c r="J647" s="164">
        <f t="shared" si="98"/>
        <v>3.7382400000000002</v>
      </c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  <c r="CB647" s="169"/>
      <c r="CC647" s="169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69"/>
      <c r="CN647" s="169"/>
      <c r="CO647" s="169"/>
      <c r="CP647" s="169"/>
      <c r="CQ647" s="169"/>
      <c r="CR647" s="169"/>
      <c r="CS647" s="169"/>
      <c r="CT647" s="169"/>
      <c r="CU647" s="169"/>
      <c r="CV647" s="169"/>
      <c r="CW647" s="169"/>
      <c r="CX647" s="169"/>
      <c r="CY647" s="169"/>
      <c r="CZ647" s="169"/>
      <c r="DA647" s="169"/>
      <c r="DB647" s="169"/>
      <c r="DC647" s="169"/>
      <c r="DD647" s="169"/>
      <c r="DE647" s="169"/>
      <c r="DF647" s="169"/>
      <c r="DG647" s="169"/>
      <c r="DH647" s="169"/>
      <c r="DI647" s="169"/>
      <c r="DJ647" s="169"/>
      <c r="DK647" s="169"/>
      <c r="DL647" s="169"/>
      <c r="DM647" s="169"/>
      <c r="DN647" s="169"/>
      <c r="DO647" s="169"/>
      <c r="DP647" s="169"/>
      <c r="DQ647" s="169"/>
      <c r="DR647" s="169"/>
      <c r="DS647" s="169"/>
      <c r="DT647" s="169"/>
      <c r="DU647" s="169"/>
      <c r="DV647" s="169"/>
      <c r="DW647" s="169"/>
      <c r="DX647" s="169"/>
      <c r="DY647" s="169"/>
      <c r="DZ647" s="169"/>
      <c r="EA647" s="169"/>
      <c r="EB647" s="169"/>
      <c r="EC647" s="169"/>
      <c r="ED647" s="169"/>
      <c r="EE647" s="169"/>
      <c r="EF647" s="169"/>
      <c r="EG647" s="169"/>
      <c r="EH647" s="169"/>
      <c r="EI647" s="169"/>
      <c r="EJ647" s="169"/>
      <c r="EK647" s="169"/>
      <c r="EL647" s="169"/>
      <c r="EM647" s="169"/>
      <c r="EN647" s="169"/>
      <c r="EO647" s="169"/>
      <c r="EP647" s="169"/>
      <c r="EQ647" s="169"/>
      <c r="ER647" s="169"/>
      <c r="ES647" s="169"/>
      <c r="ET647" s="169"/>
      <c r="EU647" s="169"/>
      <c r="EV647" s="169"/>
      <c r="EW647" s="169"/>
      <c r="EX647" s="169"/>
      <c r="EY647" s="169"/>
      <c r="EZ647" s="169"/>
      <c r="FA647" s="169"/>
      <c r="FB647" s="169"/>
      <c r="FC647" s="169"/>
      <c r="FD647" s="169"/>
      <c r="FE647" s="169"/>
      <c r="FF647" s="169"/>
      <c r="FG647" s="169"/>
      <c r="FH647" s="169"/>
      <c r="FI647" s="169"/>
      <c r="FJ647" s="169"/>
      <c r="FK647" s="169"/>
      <c r="FL647" s="169"/>
      <c r="FM647" s="169"/>
      <c r="FN647" s="169"/>
      <c r="FO647" s="169"/>
      <c r="FP647" s="169"/>
      <c r="FQ647" s="169"/>
      <c r="FR647" s="169"/>
      <c r="FS647" s="169"/>
      <c r="FT647" s="169"/>
      <c r="FU647" s="169"/>
      <c r="FV647" s="169"/>
      <c r="FW647" s="169"/>
      <c r="FX647" s="169"/>
      <c r="FY647" s="169"/>
      <c r="FZ647" s="169"/>
      <c r="GA647" s="169"/>
      <c r="GB647" s="169"/>
      <c r="GC647" s="169"/>
      <c r="GD647" s="169"/>
      <c r="GE647" s="169"/>
      <c r="GF647" s="169"/>
      <c r="GG647" s="169"/>
      <c r="GH647" s="169"/>
      <c r="GI647" s="169"/>
      <c r="GJ647" s="169"/>
      <c r="GK647" s="169"/>
      <c r="GL647" s="169"/>
      <c r="GM647" s="169"/>
      <c r="GN647" s="169"/>
      <c r="GO647" s="169"/>
      <c r="GP647" s="169"/>
      <c r="GQ647" s="169"/>
      <c r="GR647" s="169"/>
      <c r="GS647" s="169"/>
      <c r="GT647" s="169"/>
      <c r="GU647" s="169"/>
      <c r="GV647" s="169"/>
      <c r="GW647" s="169"/>
      <c r="GX647" s="169"/>
      <c r="GY647" s="169"/>
      <c r="GZ647" s="169"/>
      <c r="HA647" s="169"/>
      <c r="HB647" s="169"/>
      <c r="HC647" s="169"/>
      <c r="HD647" s="169"/>
      <c r="HE647" s="169"/>
      <c r="HF647" s="169"/>
      <c r="HG647" s="169"/>
      <c r="HH647" s="169"/>
      <c r="HI647" s="169"/>
      <c r="HJ647" s="169"/>
      <c r="HK647" s="169"/>
      <c r="HL647" s="169"/>
      <c r="HM647" s="169"/>
      <c r="HN647" s="169"/>
      <c r="HO647" s="169"/>
      <c r="HP647" s="169"/>
      <c r="HQ647" s="169"/>
      <c r="HR647" s="169"/>
      <c r="HS647" s="169"/>
      <c r="HT647" s="169"/>
      <c r="HU647" s="169"/>
      <c r="HV647" s="169"/>
      <c r="HW647" s="169"/>
      <c r="HX647" s="169"/>
      <c r="HY647" s="169"/>
      <c r="HZ647" s="169"/>
      <c r="IA647" s="169"/>
      <c r="IB647" s="169"/>
      <c r="IC647" s="169"/>
      <c r="ID647" s="169"/>
      <c r="IE647" s="169"/>
      <c r="IF647" s="169"/>
      <c r="IG647" s="169"/>
      <c r="IH647" s="169"/>
      <c r="II647" s="169"/>
      <c r="IJ647" s="169"/>
      <c r="IK647" s="169"/>
      <c r="IL647" s="169"/>
      <c r="IM647" s="169"/>
      <c r="IN647" s="169"/>
      <c r="IO647" s="169"/>
      <c r="IP647" s="169"/>
      <c r="IQ647" s="169"/>
      <c r="IR647" s="169"/>
      <c r="IS647" s="169"/>
      <c r="IT647" s="169"/>
      <c r="IU647" s="169"/>
      <c r="IV647" s="169"/>
      <c r="IW647" s="169"/>
      <c r="IX647" s="169"/>
      <c r="IY647" s="169"/>
      <c r="IZ647" s="169"/>
      <c r="JA647" s="169"/>
      <c r="JB647" s="169"/>
      <c r="JC647" s="169"/>
      <c r="JD647" s="169"/>
      <c r="JE647" s="169"/>
      <c r="JF647" s="169"/>
      <c r="JG647" s="169"/>
      <c r="JH647" s="169"/>
      <c r="JI647" s="169"/>
      <c r="JJ647" s="169"/>
      <c r="JK647" s="169"/>
      <c r="JL647" s="169"/>
      <c r="JM647" s="169"/>
      <c r="JN647" s="169"/>
      <c r="JO647" s="169"/>
      <c r="JP647" s="169"/>
      <c r="JQ647" s="169"/>
      <c r="JR647" s="169"/>
      <c r="JS647" s="169"/>
      <c r="JT647" s="169"/>
      <c r="JU647" s="169"/>
      <c r="JV647" s="169"/>
      <c r="JW647" s="169"/>
      <c r="JX647" s="169"/>
      <c r="JY647" s="169"/>
      <c r="JZ647" s="169"/>
      <c r="KA647" s="169"/>
      <c r="KB647" s="169"/>
      <c r="KC647" s="169"/>
      <c r="KD647" s="169"/>
      <c r="KE647" s="169"/>
      <c r="KF647" s="169"/>
      <c r="KG647" s="169"/>
      <c r="KH647" s="169"/>
      <c r="KI647" s="169"/>
      <c r="KJ647" s="169"/>
      <c r="KK647" s="169"/>
      <c r="KL647" s="169"/>
      <c r="KM647" s="169"/>
      <c r="KN647" s="169"/>
      <c r="KO647" s="169"/>
      <c r="KP647" s="169"/>
      <c r="KQ647" s="169"/>
      <c r="KR647" s="169"/>
      <c r="KS647" s="169"/>
      <c r="KT647" s="169"/>
      <c r="KU647" s="169"/>
      <c r="KV647" s="169"/>
      <c r="KW647" s="169"/>
      <c r="KX647" s="169"/>
      <c r="KY647" s="169"/>
      <c r="KZ647" s="169"/>
      <c r="LA647" s="169"/>
      <c r="LB647" s="169"/>
      <c r="LC647" s="169"/>
      <c r="LD647" s="169"/>
      <c r="LE647" s="169"/>
      <c r="LF647" s="169"/>
      <c r="LG647" s="169"/>
      <c r="LH647" s="169"/>
      <c r="LI647" s="169"/>
      <c r="LJ647" s="169"/>
      <c r="LK647" s="169"/>
      <c r="LL647" s="169"/>
      <c r="LM647" s="169"/>
      <c r="LN647" s="169"/>
      <c r="LO647" s="169"/>
      <c r="LP647" s="169"/>
      <c r="LQ647" s="169"/>
      <c r="LR647" s="169"/>
      <c r="LS647" s="169"/>
      <c r="LT647" s="169"/>
      <c r="LU647" s="169"/>
      <c r="LV647" s="169"/>
      <c r="LW647" s="169"/>
      <c r="LX647" s="169"/>
      <c r="LY647" s="169"/>
      <c r="LZ647" s="169"/>
      <c r="MA647" s="169"/>
      <c r="MB647" s="169"/>
      <c r="MC647" s="169"/>
      <c r="MD647" s="169"/>
      <c r="ME647" s="169"/>
      <c r="MF647" s="169"/>
      <c r="MG647" s="169"/>
      <c r="MH647" s="169"/>
      <c r="MI647" s="169"/>
      <c r="MJ647" s="169"/>
      <c r="MK647" s="169"/>
      <c r="ML647" s="169"/>
      <c r="MM647" s="169"/>
    </row>
    <row r="648" spans="1:351" s="181" customFormat="1" x14ac:dyDescent="0.25">
      <c r="A648" s="176"/>
      <c r="B648" s="177"/>
      <c r="C648" s="178"/>
      <c r="D648" s="168"/>
      <c r="E648" s="179"/>
      <c r="F648" s="180" t="s">
        <v>157</v>
      </c>
      <c r="G648" s="177" t="s">
        <v>10</v>
      </c>
      <c r="H648" s="178">
        <f>C636*40</f>
        <v>105.60000000000001</v>
      </c>
      <c r="I648" s="168">
        <v>0.19</v>
      </c>
      <c r="J648" s="179">
        <f t="shared" si="98"/>
        <v>20.064000000000004</v>
      </c>
    </row>
    <row r="649" spans="1:351" s="170" customFormat="1" ht="15" customHeight="1" outlineLevel="1" x14ac:dyDescent="0.25">
      <c r="A649" s="161"/>
      <c r="B649" s="162"/>
      <c r="C649" s="163"/>
      <c r="D649" s="163"/>
      <c r="E649" s="164"/>
      <c r="F649" s="174" t="s">
        <v>158</v>
      </c>
      <c r="G649" s="175" t="s">
        <v>39</v>
      </c>
      <c r="H649" s="167">
        <f>C636*7</f>
        <v>18.48</v>
      </c>
      <c r="I649" s="168">
        <v>0.27</v>
      </c>
      <c r="J649" s="164">
        <f t="shared" si="98"/>
        <v>4.9896000000000003</v>
      </c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  <c r="CB649" s="169"/>
      <c r="CC649" s="169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69"/>
      <c r="CN649" s="169"/>
      <c r="CO649" s="169"/>
      <c r="CP649" s="169"/>
      <c r="CQ649" s="169"/>
      <c r="CR649" s="169"/>
      <c r="CS649" s="169"/>
      <c r="CT649" s="169"/>
      <c r="CU649" s="169"/>
      <c r="CV649" s="169"/>
      <c r="CW649" s="169"/>
      <c r="CX649" s="169"/>
      <c r="CY649" s="169"/>
      <c r="CZ649" s="169"/>
      <c r="DA649" s="169"/>
      <c r="DB649" s="169"/>
      <c r="DC649" s="169"/>
      <c r="DD649" s="169"/>
      <c r="DE649" s="169"/>
      <c r="DF649" s="169"/>
      <c r="DG649" s="169"/>
      <c r="DH649" s="169"/>
      <c r="DI649" s="169"/>
      <c r="DJ649" s="169"/>
      <c r="DK649" s="169"/>
      <c r="DL649" s="169"/>
      <c r="DM649" s="169"/>
      <c r="DN649" s="169"/>
      <c r="DO649" s="169"/>
      <c r="DP649" s="169"/>
      <c r="DQ649" s="169"/>
      <c r="DR649" s="169"/>
      <c r="DS649" s="169"/>
      <c r="DT649" s="169"/>
      <c r="DU649" s="169"/>
      <c r="DV649" s="169"/>
      <c r="DW649" s="169"/>
      <c r="DX649" s="169"/>
      <c r="DY649" s="169"/>
      <c r="DZ649" s="169"/>
      <c r="EA649" s="169"/>
      <c r="EB649" s="169"/>
      <c r="EC649" s="169"/>
      <c r="ED649" s="169"/>
      <c r="EE649" s="169"/>
      <c r="EF649" s="169"/>
      <c r="EG649" s="169"/>
      <c r="EH649" s="169"/>
      <c r="EI649" s="169"/>
      <c r="EJ649" s="169"/>
      <c r="EK649" s="169"/>
      <c r="EL649" s="169"/>
      <c r="EM649" s="169"/>
      <c r="EN649" s="169"/>
      <c r="EO649" s="169"/>
      <c r="EP649" s="169"/>
      <c r="EQ649" s="169"/>
      <c r="ER649" s="169"/>
      <c r="ES649" s="169"/>
      <c r="ET649" s="169"/>
      <c r="EU649" s="169"/>
      <c r="EV649" s="169"/>
      <c r="EW649" s="169"/>
      <c r="EX649" s="169"/>
      <c r="EY649" s="169"/>
      <c r="EZ649" s="169"/>
      <c r="FA649" s="169"/>
      <c r="FB649" s="169"/>
      <c r="FC649" s="169"/>
      <c r="FD649" s="169"/>
      <c r="FE649" s="169"/>
      <c r="FF649" s="169"/>
      <c r="FG649" s="169"/>
      <c r="FH649" s="169"/>
      <c r="FI649" s="169"/>
      <c r="FJ649" s="169"/>
      <c r="FK649" s="169"/>
      <c r="FL649" s="169"/>
      <c r="FM649" s="169"/>
      <c r="FN649" s="169"/>
      <c r="FO649" s="169"/>
      <c r="FP649" s="169"/>
      <c r="FQ649" s="169"/>
      <c r="FR649" s="169"/>
      <c r="FS649" s="169"/>
      <c r="FT649" s="169"/>
      <c r="FU649" s="169"/>
      <c r="FV649" s="169"/>
      <c r="FW649" s="169"/>
      <c r="FX649" s="169"/>
      <c r="FY649" s="169"/>
      <c r="FZ649" s="169"/>
      <c r="GA649" s="169"/>
      <c r="GB649" s="169"/>
      <c r="GC649" s="169"/>
      <c r="GD649" s="169"/>
      <c r="GE649" s="169"/>
      <c r="GF649" s="169"/>
      <c r="GG649" s="169"/>
      <c r="GH649" s="169"/>
      <c r="GI649" s="169"/>
      <c r="GJ649" s="169"/>
      <c r="GK649" s="169"/>
      <c r="GL649" s="169"/>
      <c r="GM649" s="169"/>
      <c r="GN649" s="169"/>
      <c r="GO649" s="169"/>
      <c r="GP649" s="169"/>
      <c r="GQ649" s="169"/>
      <c r="GR649" s="169"/>
      <c r="GS649" s="169"/>
      <c r="GT649" s="169"/>
      <c r="GU649" s="169"/>
      <c r="GV649" s="169"/>
      <c r="GW649" s="169"/>
      <c r="GX649" s="169"/>
      <c r="GY649" s="169"/>
      <c r="GZ649" s="169"/>
      <c r="HA649" s="169"/>
      <c r="HB649" s="169"/>
      <c r="HC649" s="169"/>
      <c r="HD649" s="169"/>
      <c r="HE649" s="169"/>
      <c r="HF649" s="169"/>
      <c r="HG649" s="169"/>
      <c r="HH649" s="169"/>
      <c r="HI649" s="169"/>
      <c r="HJ649" s="169"/>
      <c r="HK649" s="169"/>
      <c r="HL649" s="169"/>
      <c r="HM649" s="169"/>
      <c r="HN649" s="169"/>
      <c r="HO649" s="169"/>
      <c r="HP649" s="169"/>
      <c r="HQ649" s="169"/>
      <c r="HR649" s="169"/>
      <c r="HS649" s="169"/>
      <c r="HT649" s="169"/>
      <c r="HU649" s="169"/>
      <c r="HV649" s="169"/>
      <c r="HW649" s="169"/>
      <c r="HX649" s="169"/>
      <c r="HY649" s="169"/>
      <c r="HZ649" s="169"/>
      <c r="IA649" s="169"/>
      <c r="IB649" s="169"/>
      <c r="IC649" s="169"/>
      <c r="ID649" s="169"/>
      <c r="IE649" s="169"/>
      <c r="IF649" s="169"/>
      <c r="IG649" s="169"/>
      <c r="IH649" s="169"/>
      <c r="II649" s="169"/>
      <c r="IJ649" s="169"/>
      <c r="IK649" s="169"/>
      <c r="IL649" s="169"/>
      <c r="IM649" s="169"/>
      <c r="IN649" s="169"/>
      <c r="IO649" s="169"/>
      <c r="IP649" s="169"/>
      <c r="IQ649" s="169"/>
      <c r="IR649" s="169"/>
      <c r="IS649" s="169"/>
      <c r="IT649" s="169"/>
      <c r="IU649" s="169"/>
      <c r="IV649" s="169"/>
      <c r="IW649" s="169"/>
      <c r="IX649" s="169"/>
      <c r="IY649" s="169"/>
      <c r="IZ649" s="169"/>
      <c r="JA649" s="169"/>
      <c r="JB649" s="169"/>
      <c r="JC649" s="169"/>
      <c r="JD649" s="169"/>
      <c r="JE649" s="169"/>
      <c r="JF649" s="169"/>
      <c r="JG649" s="169"/>
      <c r="JH649" s="169"/>
      <c r="JI649" s="169"/>
      <c r="JJ649" s="169"/>
      <c r="JK649" s="169"/>
      <c r="JL649" s="169"/>
      <c r="JM649" s="169"/>
      <c r="JN649" s="169"/>
      <c r="JO649" s="169"/>
      <c r="JP649" s="169"/>
      <c r="JQ649" s="169"/>
      <c r="JR649" s="169"/>
      <c r="JS649" s="169"/>
      <c r="JT649" s="169"/>
      <c r="JU649" s="169"/>
      <c r="JV649" s="169"/>
      <c r="JW649" s="169"/>
      <c r="JX649" s="169"/>
      <c r="JY649" s="169"/>
      <c r="JZ649" s="169"/>
      <c r="KA649" s="169"/>
      <c r="KB649" s="169"/>
      <c r="KC649" s="169"/>
      <c r="KD649" s="169"/>
      <c r="KE649" s="169"/>
      <c r="KF649" s="169"/>
      <c r="KG649" s="169"/>
      <c r="KH649" s="169"/>
      <c r="KI649" s="169"/>
      <c r="KJ649" s="169"/>
      <c r="KK649" s="169"/>
      <c r="KL649" s="169"/>
      <c r="KM649" s="169"/>
      <c r="KN649" s="169"/>
      <c r="KO649" s="169"/>
      <c r="KP649" s="169"/>
      <c r="KQ649" s="169"/>
      <c r="KR649" s="169"/>
      <c r="KS649" s="169"/>
      <c r="KT649" s="169"/>
      <c r="KU649" s="169"/>
      <c r="KV649" s="169"/>
      <c r="KW649" s="169"/>
      <c r="KX649" s="169"/>
      <c r="KY649" s="169"/>
      <c r="KZ649" s="169"/>
      <c r="LA649" s="169"/>
      <c r="LB649" s="169"/>
      <c r="LC649" s="169"/>
      <c r="LD649" s="169"/>
      <c r="LE649" s="169"/>
      <c r="LF649" s="169"/>
      <c r="LG649" s="169"/>
      <c r="LH649" s="169"/>
      <c r="LI649" s="169"/>
      <c r="LJ649" s="169"/>
      <c r="LK649" s="169"/>
      <c r="LL649" s="169"/>
      <c r="LM649" s="169"/>
      <c r="LN649" s="169"/>
      <c r="LO649" s="169"/>
      <c r="LP649" s="169"/>
      <c r="LQ649" s="169"/>
      <c r="LR649" s="169"/>
      <c r="LS649" s="169"/>
      <c r="LT649" s="169"/>
      <c r="LU649" s="169"/>
      <c r="LV649" s="169"/>
      <c r="LW649" s="169"/>
      <c r="LX649" s="169"/>
      <c r="LY649" s="169"/>
      <c r="LZ649" s="169"/>
      <c r="MA649" s="169"/>
      <c r="MB649" s="169"/>
      <c r="MC649" s="169"/>
      <c r="MD649" s="169"/>
      <c r="ME649" s="169"/>
      <c r="MF649" s="169"/>
      <c r="MG649" s="169"/>
      <c r="MH649" s="169"/>
      <c r="MI649" s="169"/>
      <c r="MJ649" s="169"/>
      <c r="MK649" s="169"/>
      <c r="ML649" s="169"/>
      <c r="MM649" s="169"/>
    </row>
    <row r="650" spans="1:351" s="79" customFormat="1" ht="14.25" customHeight="1" x14ac:dyDescent="0.2">
      <c r="A650" s="32"/>
      <c r="B650" s="33"/>
      <c r="C650" s="28"/>
      <c r="D650" s="28"/>
      <c r="E650" s="28"/>
      <c r="F650" s="37" t="s">
        <v>16</v>
      </c>
      <c r="G650" s="31" t="s">
        <v>17</v>
      </c>
      <c r="H650" s="56">
        <f>C636*0.15/10</f>
        <v>3.9600000000000003E-2</v>
      </c>
      <c r="I650" s="55">
        <v>235.68</v>
      </c>
      <c r="J650" s="94">
        <f t="shared" si="98"/>
        <v>9.3329280000000008</v>
      </c>
    </row>
    <row r="651" spans="1:351" s="181" customFormat="1" x14ac:dyDescent="0.25">
      <c r="A651" s="176"/>
      <c r="B651" s="177"/>
      <c r="C651" s="178"/>
      <c r="D651" s="168"/>
      <c r="E651" s="179"/>
      <c r="F651" s="180" t="s">
        <v>160</v>
      </c>
      <c r="G651" s="177" t="s">
        <v>110</v>
      </c>
      <c r="H651" s="182">
        <f>C636*0.5</f>
        <v>1.32</v>
      </c>
      <c r="I651" s="168">
        <v>24.68</v>
      </c>
      <c r="J651" s="179">
        <f t="shared" si="98"/>
        <v>32.577600000000004</v>
      </c>
    </row>
    <row r="652" spans="1:351" s="181" customFormat="1" x14ac:dyDescent="0.25">
      <c r="A652" s="176"/>
      <c r="B652" s="177"/>
      <c r="C652" s="178"/>
      <c r="D652" s="168"/>
      <c r="E652" s="179"/>
      <c r="F652" s="165" t="s">
        <v>161</v>
      </c>
      <c r="G652" s="177" t="s">
        <v>162</v>
      </c>
      <c r="H652" s="178">
        <f>C636*1</f>
        <v>2.64</v>
      </c>
      <c r="I652" s="168">
        <v>1.33</v>
      </c>
      <c r="J652" s="179">
        <f t="shared" si="98"/>
        <v>3.5112000000000005</v>
      </c>
    </row>
    <row r="653" spans="1:351" s="181" customFormat="1" x14ac:dyDescent="0.25">
      <c r="A653" s="176"/>
      <c r="B653" s="177"/>
      <c r="C653" s="178"/>
      <c r="D653" s="168"/>
      <c r="E653" s="179"/>
      <c r="F653" s="180" t="s">
        <v>163</v>
      </c>
      <c r="G653" s="177" t="s">
        <v>12</v>
      </c>
      <c r="H653" s="178">
        <f>C636*0.15</f>
        <v>0.39600000000000002</v>
      </c>
      <c r="I653" s="168">
        <v>14</v>
      </c>
      <c r="J653" s="179">
        <f t="shared" si="98"/>
        <v>5.5440000000000005</v>
      </c>
    </row>
    <row r="654" spans="1:351" ht="14.25" customHeight="1" x14ac:dyDescent="0.2">
      <c r="A654" s="32" t="s">
        <v>119</v>
      </c>
      <c r="B654" s="33" t="s">
        <v>12</v>
      </c>
      <c r="C654" s="28">
        <v>1.06</v>
      </c>
      <c r="D654" s="28">
        <v>25</v>
      </c>
      <c r="E654" s="28">
        <f>C654*D654</f>
        <v>26.5</v>
      </c>
      <c r="F654" s="32" t="s">
        <v>19</v>
      </c>
      <c r="G654" s="33" t="s">
        <v>12</v>
      </c>
      <c r="H654" s="28">
        <f>C654*1.2</f>
        <v>1.272</v>
      </c>
      <c r="I654" s="28">
        <v>5.63</v>
      </c>
      <c r="J654" s="80">
        <f t="shared" si="98"/>
        <v>7.1613600000000002</v>
      </c>
    </row>
    <row r="655" spans="1:351" ht="14.25" customHeight="1" x14ac:dyDescent="0.2">
      <c r="A655" s="32"/>
      <c r="B655" s="33"/>
      <c r="C655" s="28"/>
      <c r="D655" s="83"/>
      <c r="E655" s="84"/>
      <c r="F655" s="32" t="s">
        <v>20</v>
      </c>
      <c r="G655" s="33" t="s">
        <v>11</v>
      </c>
      <c r="H655" s="56">
        <f>C654*0.2/25</f>
        <v>8.4800000000000014E-3</v>
      </c>
      <c r="I655" s="83">
        <v>108</v>
      </c>
      <c r="J655" s="82">
        <f t="shared" si="98"/>
        <v>0.91584000000000021</v>
      </c>
    </row>
    <row r="656" spans="1:351" ht="14.25" customHeight="1" x14ac:dyDescent="0.2">
      <c r="A656" s="32" t="s">
        <v>167</v>
      </c>
      <c r="B656" s="33" t="s">
        <v>12</v>
      </c>
      <c r="C656" s="28">
        <v>1.06</v>
      </c>
      <c r="D656" s="28">
        <v>8</v>
      </c>
      <c r="E656" s="28">
        <f>C656*D656</f>
        <v>8.48</v>
      </c>
      <c r="F656" s="37" t="s">
        <v>16</v>
      </c>
      <c r="G656" s="31" t="s">
        <v>17</v>
      </c>
      <c r="H656" s="56">
        <f>C656*0.1/10</f>
        <v>1.0600000000000002E-2</v>
      </c>
      <c r="I656" s="55">
        <v>235.68</v>
      </c>
      <c r="J656" s="80">
        <f>H656*I656</f>
        <v>2.4982080000000004</v>
      </c>
    </row>
    <row r="657" spans="1:10" s="86" customFormat="1" ht="14.25" customHeight="1" x14ac:dyDescent="0.2">
      <c r="A657" s="87" t="s">
        <v>168</v>
      </c>
      <c r="B657" s="33" t="s">
        <v>12</v>
      </c>
      <c r="C657" s="56">
        <f>C656</f>
        <v>1.06</v>
      </c>
      <c r="D657" s="83">
        <v>45</v>
      </c>
      <c r="E657" s="84">
        <f>C657*D657</f>
        <v>47.7</v>
      </c>
      <c r="F657" s="32" t="s">
        <v>102</v>
      </c>
      <c r="G657" s="33" t="s">
        <v>18</v>
      </c>
      <c r="H657" s="56">
        <f>C657*5/30</f>
        <v>0.17666666666666669</v>
      </c>
      <c r="I657" s="83">
        <v>130</v>
      </c>
      <c r="J657" s="82">
        <f>H657*I657</f>
        <v>22.966666666666669</v>
      </c>
    </row>
    <row r="658" spans="1:10" ht="14.25" customHeight="1" x14ac:dyDescent="0.2">
      <c r="A658" s="32" t="s">
        <v>169</v>
      </c>
      <c r="B658" s="33" t="s">
        <v>12</v>
      </c>
      <c r="C658" s="28">
        <f>C656</f>
        <v>1.06</v>
      </c>
      <c r="D658" s="83">
        <v>50</v>
      </c>
      <c r="E658" s="84">
        <f>C658*D658</f>
        <v>53</v>
      </c>
      <c r="F658" s="32" t="s">
        <v>20</v>
      </c>
      <c r="G658" s="33" t="s">
        <v>11</v>
      </c>
      <c r="H658" s="56">
        <f>C658*0.8/25</f>
        <v>3.3920000000000006E-2</v>
      </c>
      <c r="I658" s="83">
        <v>108</v>
      </c>
      <c r="J658" s="82">
        <f t="shared" ref="J658:J672" si="99">H658*I658</f>
        <v>3.6633600000000008</v>
      </c>
    </row>
    <row r="659" spans="1:10" ht="14.25" customHeight="1" x14ac:dyDescent="0.2">
      <c r="A659" s="32"/>
      <c r="B659" s="33"/>
      <c r="C659" s="28"/>
      <c r="D659" s="83"/>
      <c r="E659" s="84"/>
      <c r="F659" s="32" t="s">
        <v>22</v>
      </c>
      <c r="G659" s="33" t="s">
        <v>11</v>
      </c>
      <c r="H659" s="56">
        <f>C658*0.8/25</f>
        <v>3.3920000000000006E-2</v>
      </c>
      <c r="I659" s="83">
        <v>183.45</v>
      </c>
      <c r="J659" s="82">
        <f t="shared" si="99"/>
        <v>6.2226240000000006</v>
      </c>
    </row>
    <row r="660" spans="1:10" ht="14.25" customHeight="1" x14ac:dyDescent="0.2">
      <c r="A660" s="32" t="s">
        <v>170</v>
      </c>
      <c r="B660" s="33" t="s">
        <v>12</v>
      </c>
      <c r="C660" s="28">
        <f>C656</f>
        <v>1.06</v>
      </c>
      <c r="D660" s="83">
        <v>25</v>
      </c>
      <c r="E660" s="84">
        <f t="shared" ref="E660:E662" si="100">C660*D660</f>
        <v>26.5</v>
      </c>
      <c r="F660" s="32" t="s">
        <v>24</v>
      </c>
      <c r="G660" s="177" t="s">
        <v>12</v>
      </c>
      <c r="H660" s="178">
        <f>C660*0.15</f>
        <v>0.159</v>
      </c>
      <c r="I660" s="168">
        <v>14</v>
      </c>
      <c r="J660" s="85">
        <f t="shared" si="99"/>
        <v>2.226</v>
      </c>
    </row>
    <row r="661" spans="1:10" ht="14.25" customHeight="1" x14ac:dyDescent="0.2">
      <c r="A661" s="32" t="s">
        <v>171</v>
      </c>
      <c r="B661" s="33" t="s">
        <v>12</v>
      </c>
      <c r="C661" s="28">
        <f>C656</f>
        <v>1.06</v>
      </c>
      <c r="D661" s="28">
        <v>5</v>
      </c>
      <c r="E661" s="28">
        <f t="shared" si="100"/>
        <v>5.3000000000000007</v>
      </c>
      <c r="F661" s="37" t="s">
        <v>16</v>
      </c>
      <c r="G661" s="31" t="s">
        <v>17</v>
      </c>
      <c r="H661" s="56">
        <f>C661*0.1/10</f>
        <v>1.0600000000000002E-2</v>
      </c>
      <c r="I661" s="55">
        <v>235.68</v>
      </c>
      <c r="J661" s="80">
        <f t="shared" si="99"/>
        <v>2.4982080000000004</v>
      </c>
    </row>
    <row r="662" spans="1:10" s="79" customFormat="1" ht="14.25" customHeight="1" x14ac:dyDescent="0.2">
      <c r="A662" s="87" t="s">
        <v>172</v>
      </c>
      <c r="B662" s="33" t="s">
        <v>12</v>
      </c>
      <c r="C662" s="28">
        <f>C660</f>
        <v>1.06</v>
      </c>
      <c r="D662" s="28">
        <v>35</v>
      </c>
      <c r="E662" s="28">
        <f t="shared" si="100"/>
        <v>37.1</v>
      </c>
      <c r="F662" s="32" t="s">
        <v>111</v>
      </c>
      <c r="G662" s="33" t="s">
        <v>26</v>
      </c>
      <c r="H662" s="28">
        <f>C662*0.15</f>
        <v>0.159</v>
      </c>
      <c r="I662" s="28">
        <v>296.74</v>
      </c>
      <c r="J662" s="80">
        <f t="shared" si="99"/>
        <v>47.181660000000001</v>
      </c>
    </row>
    <row r="663" spans="1:10" s="79" customFormat="1" ht="14.25" customHeight="1" x14ac:dyDescent="0.2">
      <c r="A663" s="32" t="s">
        <v>164</v>
      </c>
      <c r="B663" s="33" t="s">
        <v>12</v>
      </c>
      <c r="C663" s="56">
        <v>7.12</v>
      </c>
      <c r="D663" s="83">
        <v>25</v>
      </c>
      <c r="E663" s="84">
        <f>C663*D663</f>
        <v>178</v>
      </c>
      <c r="F663" s="32" t="s">
        <v>165</v>
      </c>
      <c r="G663" s="33" t="s">
        <v>12</v>
      </c>
      <c r="H663" s="56">
        <f>C663*1.2</f>
        <v>8.5440000000000005</v>
      </c>
      <c r="I663" s="83">
        <v>8.94</v>
      </c>
      <c r="J663" s="160">
        <f t="shared" si="99"/>
        <v>76.383359999999996</v>
      </c>
    </row>
    <row r="664" spans="1:10" s="79" customFormat="1" ht="14.25" customHeight="1" x14ac:dyDescent="0.2">
      <c r="A664" s="32"/>
      <c r="B664" s="33"/>
      <c r="C664" s="28"/>
      <c r="D664" s="28"/>
      <c r="E664" s="84"/>
      <c r="F664" s="32" t="s">
        <v>20</v>
      </c>
      <c r="G664" s="33" t="s">
        <v>11</v>
      </c>
      <c r="H664" s="56">
        <f>C663*0.2/25</f>
        <v>5.6960000000000004E-2</v>
      </c>
      <c r="I664" s="83">
        <v>108</v>
      </c>
      <c r="J664" s="80">
        <f t="shared" si="99"/>
        <v>6.1516800000000007</v>
      </c>
    </row>
    <row r="665" spans="1:10" s="79" customFormat="1" ht="14.25" customHeight="1" x14ac:dyDescent="0.2">
      <c r="A665" s="32" t="s">
        <v>166</v>
      </c>
      <c r="B665" s="33" t="s">
        <v>12</v>
      </c>
      <c r="C665" s="28">
        <f>C663</f>
        <v>7.12</v>
      </c>
      <c r="D665" s="28">
        <v>30</v>
      </c>
      <c r="E665" s="28">
        <f>C665*D665</f>
        <v>213.6</v>
      </c>
      <c r="F665" s="32" t="s">
        <v>111</v>
      </c>
      <c r="G665" s="33" t="s">
        <v>26</v>
      </c>
      <c r="H665" s="28">
        <f>C665*0.1</f>
        <v>0.71200000000000008</v>
      </c>
      <c r="I665" s="28">
        <v>296.74</v>
      </c>
      <c r="J665" s="80">
        <f t="shared" si="99"/>
        <v>211.27888000000004</v>
      </c>
    </row>
    <row r="666" spans="1:10" s="79" customFormat="1" ht="14.25" customHeight="1" x14ac:dyDescent="0.2">
      <c r="A666" s="32" t="s">
        <v>43</v>
      </c>
      <c r="B666" s="33" t="s">
        <v>15</v>
      </c>
      <c r="C666" s="28">
        <v>2.64</v>
      </c>
      <c r="D666" s="28">
        <v>10</v>
      </c>
      <c r="E666" s="28">
        <f t="shared" ref="E666:E668" si="101">C666*D666</f>
        <v>26.400000000000002</v>
      </c>
      <c r="F666" s="37" t="s">
        <v>16</v>
      </c>
      <c r="G666" s="31" t="s">
        <v>17</v>
      </c>
      <c r="H666" s="56">
        <f>C666*0.15/10</f>
        <v>3.9600000000000003E-2</v>
      </c>
      <c r="I666" s="55">
        <v>235.68</v>
      </c>
      <c r="J666" s="94">
        <f t="shared" si="99"/>
        <v>9.3329280000000008</v>
      </c>
    </row>
    <row r="667" spans="1:10" s="40" customFormat="1" ht="14.25" customHeight="1" x14ac:dyDescent="0.25">
      <c r="A667" s="87" t="s">
        <v>40</v>
      </c>
      <c r="B667" s="33" t="s">
        <v>15</v>
      </c>
      <c r="C667" s="56">
        <v>2.64</v>
      </c>
      <c r="D667" s="83">
        <v>45</v>
      </c>
      <c r="E667" s="84">
        <f t="shared" si="101"/>
        <v>118.80000000000001</v>
      </c>
      <c r="F667" s="32" t="s">
        <v>102</v>
      </c>
      <c r="G667" s="33" t="s">
        <v>18</v>
      </c>
      <c r="H667" s="56">
        <f>C667*7/30</f>
        <v>0.61599999999999999</v>
      </c>
      <c r="I667" s="83">
        <v>130</v>
      </c>
      <c r="J667" s="82">
        <f t="shared" si="99"/>
        <v>80.08</v>
      </c>
    </row>
    <row r="668" spans="1:10" ht="14.25" customHeight="1" x14ac:dyDescent="0.2">
      <c r="A668" s="87" t="s">
        <v>41</v>
      </c>
      <c r="B668" s="33" t="s">
        <v>15</v>
      </c>
      <c r="C668" s="56">
        <f>C667</f>
        <v>2.64</v>
      </c>
      <c r="D668" s="83">
        <v>50</v>
      </c>
      <c r="E668" s="84">
        <f t="shared" si="101"/>
        <v>132</v>
      </c>
      <c r="F668" s="32" t="s">
        <v>20</v>
      </c>
      <c r="G668" s="33" t="s">
        <v>11</v>
      </c>
      <c r="H668" s="56">
        <f>C667*1.2/25</f>
        <v>0.12672</v>
      </c>
      <c r="I668" s="83">
        <v>108</v>
      </c>
      <c r="J668" s="82">
        <f t="shared" si="99"/>
        <v>13.68576</v>
      </c>
    </row>
    <row r="669" spans="1:10" s="79" customFormat="1" ht="14.25" customHeight="1" x14ac:dyDescent="0.2">
      <c r="A669" s="32"/>
      <c r="B669" s="33"/>
      <c r="C669" s="28"/>
      <c r="D669" s="83"/>
      <c r="E669" s="84"/>
      <c r="F669" s="32" t="s">
        <v>22</v>
      </c>
      <c r="G669" s="33" t="s">
        <v>11</v>
      </c>
      <c r="H669" s="56">
        <f>C668*0.9/25</f>
        <v>9.5040000000000013E-2</v>
      </c>
      <c r="I669" s="83">
        <v>183.45</v>
      </c>
      <c r="J669" s="82">
        <f t="shared" si="99"/>
        <v>17.435088</v>
      </c>
    </row>
    <row r="670" spans="1:10" s="93" customFormat="1" ht="14.25" customHeight="1" x14ac:dyDescent="0.25">
      <c r="A670" s="87" t="s">
        <v>42</v>
      </c>
      <c r="B670" s="33" t="s">
        <v>15</v>
      </c>
      <c r="C670" s="28">
        <f>C668</f>
        <v>2.64</v>
      </c>
      <c r="D670" s="83">
        <v>25</v>
      </c>
      <c r="E670" s="84">
        <f t="shared" ref="E670:E671" si="102">C670*D670</f>
        <v>66</v>
      </c>
      <c r="F670" s="32" t="s">
        <v>24</v>
      </c>
      <c r="G670" s="177" t="s">
        <v>12</v>
      </c>
      <c r="H670" s="178">
        <f>C670*0.15</f>
        <v>0.39600000000000002</v>
      </c>
      <c r="I670" s="168">
        <v>14</v>
      </c>
      <c r="J670" s="82">
        <f t="shared" si="99"/>
        <v>5.5440000000000005</v>
      </c>
    </row>
    <row r="671" spans="1:10" s="79" customFormat="1" ht="14.25" customHeight="1" x14ac:dyDescent="0.2">
      <c r="A671" s="32" t="s">
        <v>43</v>
      </c>
      <c r="B671" s="33" t="s">
        <v>15</v>
      </c>
      <c r="C671" s="28">
        <f>C670</f>
        <v>2.64</v>
      </c>
      <c r="D671" s="28">
        <v>10</v>
      </c>
      <c r="E671" s="28">
        <f t="shared" si="102"/>
        <v>26.400000000000002</v>
      </c>
      <c r="F671" s="37" t="s">
        <v>16</v>
      </c>
      <c r="G671" s="31" t="s">
        <v>17</v>
      </c>
      <c r="H671" s="56">
        <f>C671*0.15/10</f>
        <v>3.9600000000000003E-2</v>
      </c>
      <c r="I671" s="55">
        <v>235.68</v>
      </c>
      <c r="J671" s="94">
        <f t="shared" si="99"/>
        <v>9.3329280000000008</v>
      </c>
    </row>
    <row r="672" spans="1:10" s="79" customFormat="1" ht="14.25" customHeight="1" x14ac:dyDescent="0.2">
      <c r="A672" s="32" t="s">
        <v>44</v>
      </c>
      <c r="B672" s="33" t="s">
        <v>15</v>
      </c>
      <c r="C672" s="28">
        <f>C671</f>
        <v>2.64</v>
      </c>
      <c r="D672" s="28">
        <v>50</v>
      </c>
      <c r="E672" s="28">
        <f>C672*D672</f>
        <v>132</v>
      </c>
      <c r="F672" s="32" t="s">
        <v>111</v>
      </c>
      <c r="G672" s="33" t="s">
        <v>26</v>
      </c>
      <c r="H672" s="28">
        <f>C672*0.3</f>
        <v>0.79200000000000004</v>
      </c>
      <c r="I672" s="28">
        <v>296.74</v>
      </c>
      <c r="J672" s="80">
        <f t="shared" si="99"/>
        <v>235.01808000000003</v>
      </c>
    </row>
    <row r="673" spans="1:10" s="79" customFormat="1" ht="14.25" customHeight="1" x14ac:dyDescent="0.2">
      <c r="A673" s="26" t="s">
        <v>13</v>
      </c>
      <c r="B673" s="41"/>
      <c r="C673" s="42"/>
      <c r="D673" s="42"/>
      <c r="E673" s="42">
        <f>SUM(E620:E672)</f>
        <v>1541.7800000000002</v>
      </c>
      <c r="F673" s="29" t="s">
        <v>13</v>
      </c>
      <c r="G673" s="41"/>
      <c r="H673" s="42"/>
      <c r="I673" s="42"/>
      <c r="J673" s="43">
        <f>SUM(J620:J672)</f>
        <v>1327.4571186666672</v>
      </c>
    </row>
    <row r="674" spans="1:10" s="79" customFormat="1" ht="14.25" customHeight="1" x14ac:dyDescent="0.2">
      <c r="A674" s="214" t="s">
        <v>45</v>
      </c>
      <c r="B674" s="215"/>
      <c r="C674" s="215"/>
      <c r="D674" s="215"/>
      <c r="E674" s="215"/>
      <c r="F674" s="215"/>
      <c r="G674" s="215"/>
      <c r="H674" s="215"/>
      <c r="I674" s="215"/>
      <c r="J674" s="223"/>
    </row>
    <row r="675" spans="1:10" s="79" customFormat="1" ht="14.25" customHeight="1" x14ac:dyDescent="0.2">
      <c r="A675" s="37" t="s">
        <v>46</v>
      </c>
      <c r="B675" s="31" t="s">
        <v>15</v>
      </c>
      <c r="C675" s="55">
        <v>2.64</v>
      </c>
      <c r="D675" s="55">
        <v>10</v>
      </c>
      <c r="E675" s="55">
        <f t="shared" ref="E675:E680" si="103">C675*D675</f>
        <v>26.400000000000002</v>
      </c>
      <c r="F675" s="37" t="s">
        <v>16</v>
      </c>
      <c r="G675" s="31" t="s">
        <v>17</v>
      </c>
      <c r="H675" s="56">
        <f>C675*0.15/10</f>
        <v>3.9600000000000003E-2</v>
      </c>
      <c r="I675" s="55">
        <v>235.68</v>
      </c>
      <c r="J675" s="80">
        <f>H675*I675</f>
        <v>9.3329280000000008</v>
      </c>
    </row>
    <row r="676" spans="1:10" s="86" customFormat="1" ht="15" x14ac:dyDescent="0.25">
      <c r="A676" s="21" t="s">
        <v>244</v>
      </c>
      <c r="B676" s="22" t="s">
        <v>15</v>
      </c>
      <c r="C676" s="55">
        <v>3.71</v>
      </c>
      <c r="D676" s="24">
        <v>80</v>
      </c>
      <c r="E676" s="24">
        <f t="shared" si="103"/>
        <v>296.8</v>
      </c>
      <c r="F676" s="21" t="s">
        <v>245</v>
      </c>
      <c r="G676" s="78" t="s">
        <v>11</v>
      </c>
      <c r="H676" s="95">
        <f>C676*8/25</f>
        <v>1.1872</v>
      </c>
      <c r="I676" s="55">
        <v>304.5</v>
      </c>
      <c r="J676" s="80">
        <f>H676*I676</f>
        <v>361.50240000000002</v>
      </c>
    </row>
    <row r="677" spans="1:10" s="86" customFormat="1" ht="15" x14ac:dyDescent="0.25">
      <c r="A677" s="21" t="s">
        <v>241</v>
      </c>
      <c r="B677" s="22" t="s">
        <v>15</v>
      </c>
      <c r="C677" s="55">
        <v>2.64</v>
      </c>
      <c r="D677" s="24">
        <v>15</v>
      </c>
      <c r="E677" s="24">
        <f t="shared" si="103"/>
        <v>39.6</v>
      </c>
      <c r="F677" s="21" t="s">
        <v>242</v>
      </c>
      <c r="G677" s="78" t="s">
        <v>15</v>
      </c>
      <c r="H677" s="95">
        <f>C677*1.1</f>
        <v>2.9040000000000004</v>
      </c>
      <c r="I677" s="55">
        <v>16.2</v>
      </c>
      <c r="J677" s="80">
        <f>H677*I677</f>
        <v>47.044800000000002</v>
      </c>
    </row>
    <row r="678" spans="1:10" s="86" customFormat="1" ht="15" x14ac:dyDescent="0.25">
      <c r="A678" s="21" t="s">
        <v>243</v>
      </c>
      <c r="B678" s="22" t="s">
        <v>15</v>
      </c>
      <c r="C678" s="55">
        <f>C675</f>
        <v>2.64</v>
      </c>
      <c r="D678" s="24">
        <v>80</v>
      </c>
      <c r="E678" s="24">
        <f t="shared" si="103"/>
        <v>211.20000000000002</v>
      </c>
      <c r="F678" s="21" t="s">
        <v>47</v>
      </c>
      <c r="G678" s="78" t="s">
        <v>11</v>
      </c>
      <c r="H678" s="95">
        <f>C678*80/25</f>
        <v>8.4480000000000004</v>
      </c>
      <c r="I678" s="55">
        <v>168</v>
      </c>
      <c r="J678" s="80">
        <f>H678*I678</f>
        <v>1419.2640000000001</v>
      </c>
    </row>
    <row r="679" spans="1:10" s="79" customFormat="1" ht="12.75" customHeight="1" x14ac:dyDescent="0.2">
      <c r="A679" s="37" t="s">
        <v>70</v>
      </c>
      <c r="B679" s="31" t="s">
        <v>15</v>
      </c>
      <c r="C679" s="55">
        <v>2.64</v>
      </c>
      <c r="D679" s="55">
        <v>7</v>
      </c>
      <c r="E679" s="55">
        <f t="shared" si="103"/>
        <v>18.48</v>
      </c>
      <c r="F679" s="37" t="s">
        <v>16</v>
      </c>
      <c r="G679" s="31" t="s">
        <v>17</v>
      </c>
      <c r="H679" s="138">
        <f>C679*0.2/10</f>
        <v>5.28E-2</v>
      </c>
      <c r="I679" s="55">
        <v>235.68</v>
      </c>
      <c r="J679" s="80">
        <f t="shared" ref="J679" si="104">H679*I679</f>
        <v>12.443904</v>
      </c>
    </row>
    <row r="680" spans="1:10" s="40" customFormat="1" ht="18" customHeight="1" x14ac:dyDescent="0.25">
      <c r="A680" s="21" t="s">
        <v>112</v>
      </c>
      <c r="B680" s="22" t="s">
        <v>15</v>
      </c>
      <c r="C680" s="99">
        <v>2.64</v>
      </c>
      <c r="D680" s="99">
        <v>180</v>
      </c>
      <c r="E680" s="99">
        <f t="shared" si="103"/>
        <v>475.20000000000005</v>
      </c>
      <c r="F680" s="37" t="s">
        <v>51</v>
      </c>
      <c r="G680" s="31" t="s">
        <v>15</v>
      </c>
      <c r="H680" s="100">
        <f>C680*1.2</f>
        <v>3.1680000000000001</v>
      </c>
      <c r="I680" s="100">
        <v>280</v>
      </c>
      <c r="J680" s="101">
        <f t="shared" ref="J680:J683" si="105">H680*I680</f>
        <v>887.04000000000008</v>
      </c>
    </row>
    <row r="681" spans="1:10" s="40" customFormat="1" ht="17.25" customHeight="1" x14ac:dyDescent="0.25">
      <c r="A681" s="21"/>
      <c r="B681" s="22"/>
      <c r="C681" s="99"/>
      <c r="D681" s="99"/>
      <c r="E681" s="99"/>
      <c r="F681" s="37" t="s">
        <v>58</v>
      </c>
      <c r="G681" s="33" t="s">
        <v>26</v>
      </c>
      <c r="H681" s="100">
        <f>H682*0.5</f>
        <v>0.27456000000000003</v>
      </c>
      <c r="I681" s="100">
        <v>81</v>
      </c>
      <c r="J681" s="101">
        <f t="shared" si="105"/>
        <v>22.239360000000001</v>
      </c>
    </row>
    <row r="682" spans="1:10" s="8" customFormat="1" x14ac:dyDescent="0.2">
      <c r="A682" s="21"/>
      <c r="B682" s="22"/>
      <c r="C682" s="99"/>
      <c r="D682" s="99"/>
      <c r="E682" s="99"/>
      <c r="F682" s="37" t="s">
        <v>52</v>
      </c>
      <c r="G682" s="33" t="s">
        <v>11</v>
      </c>
      <c r="H682" s="100">
        <f>C680*5.2/25</f>
        <v>0.54912000000000005</v>
      </c>
      <c r="I682" s="100">
        <v>91.5</v>
      </c>
      <c r="J682" s="101">
        <f t="shared" si="105"/>
        <v>50.244480000000003</v>
      </c>
    </row>
    <row r="683" spans="1:10" s="116" customFormat="1" ht="15" x14ac:dyDescent="0.2">
      <c r="A683" s="122"/>
      <c r="B683" s="123"/>
      <c r="C683" s="124"/>
      <c r="D683" s="124"/>
      <c r="E683" s="124"/>
      <c r="F683" s="89" t="s">
        <v>53</v>
      </c>
      <c r="G683" s="32" t="s">
        <v>39</v>
      </c>
      <c r="H683" s="100">
        <f>C680*11</f>
        <v>29.040000000000003</v>
      </c>
      <c r="I683" s="129">
        <v>0.18</v>
      </c>
      <c r="J683" s="101">
        <f t="shared" si="105"/>
        <v>5.2272000000000007</v>
      </c>
    </row>
    <row r="684" spans="1:10" s="116" customFormat="1" x14ac:dyDescent="0.2">
      <c r="A684" s="19" t="s">
        <v>113</v>
      </c>
      <c r="B684" s="38" t="s">
        <v>12</v>
      </c>
      <c r="C684" s="23">
        <v>3.66</v>
      </c>
      <c r="D684" s="34">
        <v>55</v>
      </c>
      <c r="E684" s="35">
        <f>C684*D684</f>
        <v>201.3</v>
      </c>
      <c r="F684" s="19"/>
      <c r="G684" s="38"/>
      <c r="H684" s="23"/>
      <c r="I684" s="34"/>
      <c r="J684" s="36"/>
    </row>
    <row r="685" spans="1:10" ht="14.25" customHeight="1" x14ac:dyDescent="0.2">
      <c r="A685" s="37" t="s">
        <v>48</v>
      </c>
      <c r="B685" s="77" t="s">
        <v>12</v>
      </c>
      <c r="C685" s="55">
        <v>0.8</v>
      </c>
      <c r="D685" s="55">
        <v>40</v>
      </c>
      <c r="E685" s="55">
        <f>C685*D685</f>
        <v>32</v>
      </c>
      <c r="F685" s="37" t="s">
        <v>49</v>
      </c>
      <c r="G685" s="77" t="s">
        <v>12</v>
      </c>
      <c r="H685" s="56">
        <f>C685*1.1</f>
        <v>0.88000000000000012</v>
      </c>
      <c r="I685" s="56">
        <v>50</v>
      </c>
      <c r="J685" s="96">
        <f t="shared" ref="J685:J687" si="106">H685*I685</f>
        <v>44.000000000000007</v>
      </c>
    </row>
    <row r="686" spans="1:10" ht="14.25" customHeight="1" x14ac:dyDescent="0.2">
      <c r="A686" s="91"/>
      <c r="B686" s="92"/>
      <c r="C686" s="74"/>
      <c r="D686" s="74"/>
      <c r="E686" s="74"/>
      <c r="F686" s="89" t="s">
        <v>50</v>
      </c>
      <c r="G686" s="98" t="s">
        <v>39</v>
      </c>
      <c r="H686" s="56">
        <f>C685*10</f>
        <v>8</v>
      </c>
      <c r="I686" s="90">
        <v>0.27</v>
      </c>
      <c r="J686" s="96">
        <f t="shared" si="106"/>
        <v>2.16</v>
      </c>
    </row>
    <row r="687" spans="1:10" s="8" customFormat="1" x14ac:dyDescent="0.2">
      <c r="A687" s="21" t="s">
        <v>54</v>
      </c>
      <c r="B687" s="22" t="s">
        <v>15</v>
      </c>
      <c r="C687" s="99">
        <f>C680</f>
        <v>2.64</v>
      </c>
      <c r="D687" s="99">
        <v>20</v>
      </c>
      <c r="E687" s="99">
        <f>C687*D687</f>
        <v>52.800000000000004</v>
      </c>
      <c r="F687" s="21" t="s">
        <v>55</v>
      </c>
      <c r="G687" s="22" t="s">
        <v>56</v>
      </c>
      <c r="H687" s="63">
        <f>C687*0.3</f>
        <v>0.79200000000000004</v>
      </c>
      <c r="I687" s="63">
        <v>69</v>
      </c>
      <c r="J687" s="128">
        <f t="shared" si="106"/>
        <v>54.648000000000003</v>
      </c>
    </row>
    <row r="688" spans="1:10" ht="14.25" customHeight="1" x14ac:dyDescent="0.2">
      <c r="A688" s="26" t="s">
        <v>13</v>
      </c>
      <c r="B688" s="39"/>
      <c r="C688" s="27"/>
      <c r="D688" s="42"/>
      <c r="E688" s="27">
        <f>SUM(E675:E687)</f>
        <v>1353.78</v>
      </c>
      <c r="F688" s="29" t="s">
        <v>13</v>
      </c>
      <c r="G688" s="39"/>
      <c r="H688" s="27"/>
      <c r="I688" s="27"/>
      <c r="J688" s="30">
        <f>SUM(J675:J687)</f>
        <v>2915.1470719999998</v>
      </c>
    </row>
    <row r="689" spans="1:10" s="40" customFormat="1" ht="17.25" customHeight="1" x14ac:dyDescent="0.25">
      <c r="A689" s="44" t="s">
        <v>240</v>
      </c>
      <c r="B689" s="45"/>
      <c r="C689" s="46"/>
      <c r="D689" s="47"/>
      <c r="E689" s="46">
        <f>E688+E673+E618</f>
        <v>8783</v>
      </c>
      <c r="F689" s="48" t="s">
        <v>13</v>
      </c>
      <c r="G689" s="45"/>
      <c r="H689" s="46"/>
      <c r="I689" s="46"/>
      <c r="J689" s="49">
        <f>J688+J673+J618</f>
        <v>14264.857491999999</v>
      </c>
    </row>
    <row r="690" spans="1:10" s="40" customFormat="1" ht="17.25" customHeight="1" thickBot="1" x14ac:dyDescent="0.3">
      <c r="A690" s="50"/>
      <c r="B690" s="51"/>
      <c r="C690" s="52"/>
      <c r="D690" s="53"/>
      <c r="E690" s="52"/>
      <c r="F690" s="54"/>
      <c r="G690" s="51"/>
      <c r="H690" s="52"/>
      <c r="I690" s="52"/>
      <c r="J690" s="52"/>
    </row>
    <row r="691" spans="1:10" ht="20.25" customHeight="1" x14ac:dyDescent="0.25">
      <c r="A691" s="15"/>
      <c r="B691" s="16"/>
      <c r="C691" s="17"/>
      <c r="D691" s="213" t="s">
        <v>246</v>
      </c>
      <c r="E691" s="213"/>
      <c r="F691" s="213"/>
      <c r="G691" s="16"/>
      <c r="H691" s="17"/>
      <c r="I691" s="17"/>
      <c r="J691" s="18"/>
    </row>
    <row r="692" spans="1:10" ht="14.25" customHeight="1" x14ac:dyDescent="0.2">
      <c r="A692" s="214" t="s">
        <v>14</v>
      </c>
      <c r="B692" s="215"/>
      <c r="C692" s="215"/>
      <c r="D692" s="215"/>
      <c r="E692" s="215"/>
      <c r="F692" s="215"/>
      <c r="G692" s="215"/>
      <c r="H692" s="215"/>
      <c r="I692" s="215"/>
      <c r="J692" s="216"/>
    </row>
    <row r="693" spans="1:10" s="86" customFormat="1" ht="14.25" customHeight="1" x14ac:dyDescent="0.2">
      <c r="A693" s="32" t="s">
        <v>27</v>
      </c>
      <c r="B693" s="33" t="s">
        <v>15</v>
      </c>
      <c r="C693" s="56">
        <v>0.83</v>
      </c>
      <c r="D693" s="83">
        <v>10</v>
      </c>
      <c r="E693" s="84">
        <f t="shared" ref="E693" si="107">C693*D693</f>
        <v>8.2999999999999989</v>
      </c>
      <c r="F693" s="37" t="s">
        <v>73</v>
      </c>
      <c r="G693" s="31" t="s">
        <v>74</v>
      </c>
      <c r="H693" s="56">
        <f>C693*0.25/10</f>
        <v>2.0749999999999998E-2</v>
      </c>
      <c r="I693" s="55">
        <v>402</v>
      </c>
      <c r="J693" s="80">
        <f t="shared" ref="J693" si="108">H693*I693</f>
        <v>8.3414999999999999</v>
      </c>
    </row>
    <row r="694" spans="1:10" s="86" customFormat="1" ht="14.25" customHeight="1" x14ac:dyDescent="0.2">
      <c r="A694" s="87" t="s">
        <v>143</v>
      </c>
      <c r="B694" s="33" t="s">
        <v>15</v>
      </c>
      <c r="C694" s="56">
        <v>0.83</v>
      </c>
      <c r="D694" s="83">
        <v>50</v>
      </c>
      <c r="E694" s="84">
        <f t="shared" ref="E694" si="109">C694*D694</f>
        <v>41.5</v>
      </c>
      <c r="F694" s="32" t="s">
        <v>102</v>
      </c>
      <c r="G694" s="33" t="s">
        <v>18</v>
      </c>
      <c r="H694" s="56">
        <f>C694*10/30</f>
        <v>0.27666666666666662</v>
      </c>
      <c r="I694" s="83">
        <v>130</v>
      </c>
      <c r="J694" s="82">
        <f t="shared" ref="J694:J704" si="110">H694*I694</f>
        <v>35.966666666666661</v>
      </c>
    </row>
    <row r="695" spans="1:10" s="79" customFormat="1" ht="14.25" customHeight="1" x14ac:dyDescent="0.2">
      <c r="A695" s="87" t="s">
        <v>28</v>
      </c>
      <c r="B695" s="33" t="s">
        <v>15</v>
      </c>
      <c r="C695" s="56">
        <f>C694</f>
        <v>0.83</v>
      </c>
      <c r="D695" s="83">
        <v>55</v>
      </c>
      <c r="E695" s="84">
        <f>C695*D695</f>
        <v>45.65</v>
      </c>
      <c r="F695" s="32" t="s">
        <v>20</v>
      </c>
      <c r="G695" s="33" t="s">
        <v>11</v>
      </c>
      <c r="H695" s="56">
        <f>C695*1.2/25</f>
        <v>3.9839999999999993E-2</v>
      </c>
      <c r="I695" s="83">
        <v>108</v>
      </c>
      <c r="J695" s="82">
        <f t="shared" si="110"/>
        <v>4.302719999999999</v>
      </c>
    </row>
    <row r="696" spans="1:10" ht="14.25" customHeight="1" x14ac:dyDescent="0.2">
      <c r="A696" s="32"/>
      <c r="B696" s="33"/>
      <c r="C696" s="28"/>
      <c r="D696" s="83"/>
      <c r="E696" s="84"/>
      <c r="F696" s="32" t="s">
        <v>22</v>
      </c>
      <c r="G696" s="33" t="s">
        <v>11</v>
      </c>
      <c r="H696" s="56">
        <f>C695*0.8/25</f>
        <v>2.656E-2</v>
      </c>
      <c r="I696" s="83">
        <v>183.45</v>
      </c>
      <c r="J696" s="82">
        <f t="shared" si="110"/>
        <v>4.8724319999999999</v>
      </c>
    </row>
    <row r="697" spans="1:10" s="86" customFormat="1" ht="14.25" customHeight="1" x14ac:dyDescent="0.2">
      <c r="A697" s="87" t="s">
        <v>29</v>
      </c>
      <c r="B697" s="33" t="s">
        <v>15</v>
      </c>
      <c r="C697" s="56">
        <f>C695</f>
        <v>0.83</v>
      </c>
      <c r="D697" s="83">
        <v>20</v>
      </c>
      <c r="E697" s="84">
        <f>C697*D697</f>
        <v>16.599999999999998</v>
      </c>
      <c r="F697" s="32" t="s">
        <v>24</v>
      </c>
      <c r="G697" s="177" t="s">
        <v>12</v>
      </c>
      <c r="H697" s="178">
        <f>C697*0.15</f>
        <v>0.12449999999999999</v>
      </c>
      <c r="I697" s="168">
        <v>14</v>
      </c>
      <c r="J697" s="85">
        <f t="shared" si="110"/>
        <v>1.7429999999999999</v>
      </c>
    </row>
    <row r="698" spans="1:10" ht="14.25" customHeight="1" x14ac:dyDescent="0.2">
      <c r="A698" s="87" t="s">
        <v>30</v>
      </c>
      <c r="B698" s="33" t="s">
        <v>15</v>
      </c>
      <c r="C698" s="28">
        <f>C697</f>
        <v>0.83</v>
      </c>
      <c r="D698" s="83">
        <v>8</v>
      </c>
      <c r="E698" s="84">
        <f>C698*D698</f>
        <v>6.64</v>
      </c>
      <c r="F698" s="37" t="s">
        <v>16</v>
      </c>
      <c r="G698" s="31" t="s">
        <v>17</v>
      </c>
      <c r="H698" s="56">
        <f>C698*0.15/10</f>
        <v>1.2449999999999999E-2</v>
      </c>
      <c r="I698" s="55">
        <v>235.68</v>
      </c>
      <c r="J698" s="85">
        <f t="shared" si="110"/>
        <v>2.9342159999999997</v>
      </c>
    </row>
    <row r="699" spans="1:10" s="79" customFormat="1" ht="14.25" customHeight="1" x14ac:dyDescent="0.2">
      <c r="A699" s="87" t="s">
        <v>201</v>
      </c>
      <c r="B699" s="33" t="s">
        <v>15</v>
      </c>
      <c r="C699" s="28">
        <v>0.83</v>
      </c>
      <c r="D699" s="28">
        <v>50</v>
      </c>
      <c r="E699" s="28">
        <f>C699*D699</f>
        <v>41.5</v>
      </c>
      <c r="F699" s="32" t="s">
        <v>111</v>
      </c>
      <c r="G699" s="33" t="s">
        <v>26</v>
      </c>
      <c r="H699" s="28">
        <f>C699*0.3</f>
        <v>0.24899999999999997</v>
      </c>
      <c r="I699" s="28">
        <v>296.74</v>
      </c>
      <c r="J699" s="80">
        <f t="shared" si="110"/>
        <v>73.888259999999988</v>
      </c>
    </row>
    <row r="700" spans="1:10" ht="13.5" customHeight="1" x14ac:dyDescent="0.2">
      <c r="A700" s="87" t="s">
        <v>30</v>
      </c>
      <c r="B700" s="33" t="s">
        <v>15</v>
      </c>
      <c r="C700" s="75">
        <v>26.34</v>
      </c>
      <c r="D700" s="119">
        <v>10</v>
      </c>
      <c r="E700" s="120">
        <f>C700*D700</f>
        <v>263.39999999999998</v>
      </c>
      <c r="F700" s="37" t="s">
        <v>73</v>
      </c>
      <c r="G700" s="31" t="s">
        <v>74</v>
      </c>
      <c r="H700" s="56">
        <f>C700*0.25/10</f>
        <v>0.65849999999999997</v>
      </c>
      <c r="I700" s="55">
        <v>312</v>
      </c>
      <c r="J700" s="121">
        <f t="shared" si="110"/>
        <v>205.452</v>
      </c>
    </row>
    <row r="701" spans="1:10" ht="14.25" customHeight="1" x14ac:dyDescent="0.2">
      <c r="A701" s="21" t="s">
        <v>120</v>
      </c>
      <c r="B701" s="22" t="s">
        <v>15</v>
      </c>
      <c r="C701" s="99">
        <f>C700</f>
        <v>26.34</v>
      </c>
      <c r="D701" s="99">
        <v>180</v>
      </c>
      <c r="E701" s="99">
        <f>C701*D701</f>
        <v>4741.2</v>
      </c>
      <c r="F701" s="37" t="s">
        <v>51</v>
      </c>
      <c r="G701" s="31" t="s">
        <v>15</v>
      </c>
      <c r="H701" s="100">
        <f>C701*1.2</f>
        <v>31.607999999999997</v>
      </c>
      <c r="I701" s="193">
        <v>480</v>
      </c>
      <c r="J701" s="101">
        <f t="shared" si="110"/>
        <v>15171.839999999998</v>
      </c>
    </row>
    <row r="702" spans="1:10" ht="14.25" customHeight="1" x14ac:dyDescent="0.2">
      <c r="A702" s="21"/>
      <c r="B702" s="22"/>
      <c r="C702" s="99"/>
      <c r="D702" s="99"/>
      <c r="E702" s="99"/>
      <c r="F702" s="37" t="s">
        <v>58</v>
      </c>
      <c r="G702" s="33" t="s">
        <v>26</v>
      </c>
      <c r="H702" s="100">
        <f>H703*0.3</f>
        <v>3.1607999999999996</v>
      </c>
      <c r="I702" s="100">
        <v>81</v>
      </c>
      <c r="J702" s="101">
        <f t="shared" si="110"/>
        <v>256.02479999999997</v>
      </c>
    </row>
    <row r="703" spans="1:10" ht="14.25" customHeight="1" x14ac:dyDescent="0.2">
      <c r="A703" s="21"/>
      <c r="B703" s="22"/>
      <c r="C703" s="99"/>
      <c r="D703" s="99"/>
      <c r="E703" s="99"/>
      <c r="F703" s="21" t="s">
        <v>57</v>
      </c>
      <c r="G703" s="22" t="s">
        <v>11</v>
      </c>
      <c r="H703" s="63">
        <f>C701*10/25</f>
        <v>10.536</v>
      </c>
      <c r="I703" s="194">
        <v>91.5</v>
      </c>
      <c r="J703" s="99">
        <f t="shared" si="110"/>
        <v>964.04399999999998</v>
      </c>
    </row>
    <row r="704" spans="1:10" s="40" customFormat="1" ht="14.25" customHeight="1" x14ac:dyDescent="0.25">
      <c r="A704" s="122"/>
      <c r="B704" s="123"/>
      <c r="C704" s="124"/>
      <c r="D704" s="124"/>
      <c r="E704" s="124"/>
      <c r="F704" s="125" t="s">
        <v>53</v>
      </c>
      <c r="G704" s="126" t="s">
        <v>39</v>
      </c>
      <c r="H704" s="63">
        <f>C701*11</f>
        <v>289.74</v>
      </c>
      <c r="I704" s="127">
        <v>0.18</v>
      </c>
      <c r="J704" s="99">
        <f t="shared" si="110"/>
        <v>52.153199999999998</v>
      </c>
    </row>
    <row r="705" spans="1:351" ht="14.25" customHeight="1" x14ac:dyDescent="0.2">
      <c r="A705" s="19" t="s">
        <v>113</v>
      </c>
      <c r="B705" s="38" t="s">
        <v>12</v>
      </c>
      <c r="C705" s="23">
        <v>28.62</v>
      </c>
      <c r="D705" s="34">
        <v>55</v>
      </c>
      <c r="E705" s="35">
        <f>C705*D705</f>
        <v>1574.1000000000001</v>
      </c>
      <c r="F705" s="19"/>
      <c r="G705" s="38"/>
      <c r="H705" s="23"/>
      <c r="I705" s="34"/>
      <c r="J705" s="36"/>
    </row>
    <row r="706" spans="1:351" s="79" customFormat="1" ht="14.25" customHeight="1" x14ac:dyDescent="0.2">
      <c r="A706" s="19" t="s">
        <v>121</v>
      </c>
      <c r="B706" s="38" t="s">
        <v>10</v>
      </c>
      <c r="C706" s="23">
        <v>12</v>
      </c>
      <c r="D706" s="34">
        <v>75</v>
      </c>
      <c r="E706" s="35">
        <f>C706*D706</f>
        <v>900</v>
      </c>
      <c r="F706" s="19"/>
      <c r="G706" s="38"/>
      <c r="H706" s="23"/>
      <c r="I706" s="34"/>
      <c r="J706" s="36"/>
    </row>
    <row r="707" spans="1:351" s="93" customFormat="1" ht="14.25" customHeight="1" x14ac:dyDescent="0.25">
      <c r="A707" s="21" t="s">
        <v>71</v>
      </c>
      <c r="B707" s="22" t="s">
        <v>15</v>
      </c>
      <c r="C707" s="99">
        <f>C701</f>
        <v>26.34</v>
      </c>
      <c r="D707" s="99">
        <v>20</v>
      </c>
      <c r="E707" s="99">
        <f>C707*D707</f>
        <v>526.79999999999995</v>
      </c>
      <c r="F707" s="21" t="s">
        <v>55</v>
      </c>
      <c r="G707" s="22" t="s">
        <v>56</v>
      </c>
      <c r="H707" s="63">
        <f>C707*0.3</f>
        <v>7.9019999999999992</v>
      </c>
      <c r="I707" s="63">
        <v>69</v>
      </c>
      <c r="J707" s="128">
        <f t="shared" ref="J707:J711" si="111">H707*I707</f>
        <v>545.23799999999994</v>
      </c>
    </row>
    <row r="708" spans="1:351" ht="13.5" customHeight="1" x14ac:dyDescent="0.2">
      <c r="A708" s="81" t="s">
        <v>31</v>
      </c>
      <c r="B708" s="38" t="s">
        <v>10</v>
      </c>
      <c r="C708" s="23">
        <v>1</v>
      </c>
      <c r="D708" s="34">
        <v>650</v>
      </c>
      <c r="E708" s="35">
        <f>C708*D708</f>
        <v>650</v>
      </c>
      <c r="F708" s="19" t="s">
        <v>32</v>
      </c>
      <c r="G708" s="38" t="s">
        <v>10</v>
      </c>
      <c r="H708" s="23">
        <f>C708</f>
        <v>1</v>
      </c>
      <c r="I708" s="192">
        <v>2700</v>
      </c>
      <c r="J708" s="36">
        <f t="shared" si="111"/>
        <v>2700</v>
      </c>
    </row>
    <row r="709" spans="1:351" ht="13.5" customHeight="1" x14ac:dyDescent="0.2">
      <c r="A709" s="81"/>
      <c r="B709" s="38"/>
      <c r="C709" s="23"/>
      <c r="D709" s="34"/>
      <c r="E709" s="35"/>
      <c r="F709" s="19" t="s">
        <v>33</v>
      </c>
      <c r="G709" s="38" t="s">
        <v>10</v>
      </c>
      <c r="H709" s="20">
        <f>C708*1.2</f>
        <v>1.2</v>
      </c>
      <c r="I709" s="20">
        <v>138.9</v>
      </c>
      <c r="J709" s="25">
        <f t="shared" si="111"/>
        <v>166.68</v>
      </c>
    </row>
    <row r="710" spans="1:351" ht="13.5" customHeight="1" x14ac:dyDescent="0.2">
      <c r="A710" s="19" t="s">
        <v>34</v>
      </c>
      <c r="B710" s="38" t="s">
        <v>12</v>
      </c>
      <c r="C710" s="23">
        <f>(2.1+2.1+1)*(C708)*2</f>
        <v>10.4</v>
      </c>
      <c r="D710" s="34">
        <v>25</v>
      </c>
      <c r="E710" s="35">
        <f>C710*D710</f>
        <v>260</v>
      </c>
      <c r="F710" s="19" t="s">
        <v>35</v>
      </c>
      <c r="G710" s="38" t="s">
        <v>12</v>
      </c>
      <c r="H710" s="23">
        <f>(2.1+2.1+0.9)*C708*2</f>
        <v>10.200000000000001</v>
      </c>
      <c r="I710" s="192">
        <v>79</v>
      </c>
      <c r="J710" s="36">
        <f t="shared" si="111"/>
        <v>805.80000000000007</v>
      </c>
    </row>
    <row r="711" spans="1:351" ht="13.5" customHeight="1" x14ac:dyDescent="0.2">
      <c r="A711" s="19" t="s">
        <v>36</v>
      </c>
      <c r="B711" s="38" t="s">
        <v>10</v>
      </c>
      <c r="C711" s="23">
        <v>1</v>
      </c>
      <c r="D711" s="34">
        <v>220</v>
      </c>
      <c r="E711" s="35">
        <f>C711*D711</f>
        <v>220</v>
      </c>
      <c r="F711" s="19" t="s">
        <v>37</v>
      </c>
      <c r="G711" s="38" t="s">
        <v>10</v>
      </c>
      <c r="H711" s="23">
        <f>C711</f>
        <v>1</v>
      </c>
      <c r="I711" s="192">
        <v>712.13</v>
      </c>
      <c r="J711" s="36">
        <f t="shared" si="111"/>
        <v>712.13</v>
      </c>
    </row>
    <row r="712" spans="1:351" ht="14.25" customHeight="1" x14ac:dyDescent="0.2">
      <c r="A712" s="26" t="s">
        <v>13</v>
      </c>
      <c r="B712" s="39"/>
      <c r="C712" s="27"/>
      <c r="D712" s="28"/>
      <c r="E712" s="27">
        <f>SUM(E693:E711)</f>
        <v>9295.69</v>
      </c>
      <c r="F712" s="29" t="s">
        <v>13</v>
      </c>
      <c r="G712" s="39"/>
      <c r="H712" s="27"/>
      <c r="I712" s="27"/>
      <c r="J712" s="30">
        <f>SUM(J693:J711)</f>
        <v>21711.410794666666</v>
      </c>
    </row>
    <row r="713" spans="1:351" ht="14.25" customHeight="1" x14ac:dyDescent="0.2">
      <c r="A713" s="214" t="s">
        <v>38</v>
      </c>
      <c r="B713" s="215"/>
      <c r="C713" s="215"/>
      <c r="D713" s="215"/>
      <c r="E713" s="215"/>
      <c r="F713" s="215"/>
      <c r="G713" s="215"/>
      <c r="H713" s="215"/>
      <c r="I713" s="215"/>
      <c r="J713" s="223"/>
    </row>
    <row r="714" spans="1:351" s="170" customFormat="1" ht="28.5" outlineLevel="1" x14ac:dyDescent="0.25">
      <c r="A714" s="161" t="s">
        <v>210</v>
      </c>
      <c r="B714" s="162" t="s">
        <v>12</v>
      </c>
      <c r="C714" s="163">
        <v>2.2400000000000002</v>
      </c>
      <c r="D714" s="163">
        <v>120</v>
      </c>
      <c r="E714" s="164">
        <f>C714*D714</f>
        <v>268.8</v>
      </c>
      <c r="F714" s="165" t="s">
        <v>146</v>
      </c>
      <c r="G714" s="166" t="s">
        <v>15</v>
      </c>
      <c r="H714" s="167">
        <f>C714*0.3</f>
        <v>0.67200000000000004</v>
      </c>
      <c r="I714" s="168">
        <v>30.4</v>
      </c>
      <c r="J714" s="164">
        <f t="shared" ref="J714" si="112">H714*I714</f>
        <v>20.428799999999999</v>
      </c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  <c r="CB714" s="169"/>
      <c r="CC714" s="169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69"/>
      <c r="CN714" s="169"/>
      <c r="CO714" s="169"/>
      <c r="CP714" s="169"/>
      <c r="CQ714" s="169"/>
      <c r="CR714" s="169"/>
      <c r="CS714" s="169"/>
      <c r="CT714" s="169"/>
      <c r="CU714" s="169"/>
      <c r="CV714" s="169"/>
      <c r="CW714" s="169"/>
      <c r="CX714" s="169"/>
      <c r="CY714" s="169"/>
      <c r="CZ714" s="169"/>
      <c r="DA714" s="169"/>
      <c r="DB714" s="169"/>
      <c r="DC714" s="169"/>
      <c r="DD714" s="169"/>
      <c r="DE714" s="169"/>
      <c r="DF714" s="169"/>
      <c r="DG714" s="169"/>
      <c r="DH714" s="169"/>
      <c r="DI714" s="169"/>
      <c r="DJ714" s="169"/>
      <c r="DK714" s="169"/>
      <c r="DL714" s="169"/>
      <c r="DM714" s="169"/>
      <c r="DN714" s="169"/>
      <c r="DO714" s="169"/>
      <c r="DP714" s="169"/>
      <c r="DQ714" s="169"/>
      <c r="DR714" s="169"/>
      <c r="DS714" s="169"/>
      <c r="DT714" s="169"/>
      <c r="DU714" s="169"/>
      <c r="DV714" s="169"/>
      <c r="DW714" s="169"/>
      <c r="DX714" s="169"/>
      <c r="DY714" s="169"/>
      <c r="DZ714" s="169"/>
      <c r="EA714" s="169"/>
      <c r="EB714" s="169"/>
      <c r="EC714" s="169"/>
      <c r="ED714" s="169"/>
      <c r="EE714" s="169"/>
      <c r="EF714" s="169"/>
      <c r="EG714" s="169"/>
      <c r="EH714" s="169"/>
      <c r="EI714" s="169"/>
      <c r="EJ714" s="169"/>
      <c r="EK714" s="169"/>
      <c r="EL714" s="169"/>
      <c r="EM714" s="169"/>
      <c r="EN714" s="169"/>
      <c r="EO714" s="169"/>
      <c r="EP714" s="169"/>
      <c r="EQ714" s="169"/>
      <c r="ER714" s="169"/>
      <c r="ES714" s="169"/>
      <c r="ET714" s="169"/>
      <c r="EU714" s="169"/>
      <c r="EV714" s="169"/>
      <c r="EW714" s="169"/>
      <c r="EX714" s="169"/>
      <c r="EY714" s="169"/>
      <c r="EZ714" s="169"/>
      <c r="FA714" s="169"/>
      <c r="FB714" s="169"/>
      <c r="FC714" s="169"/>
      <c r="FD714" s="169"/>
      <c r="FE714" s="169"/>
      <c r="FF714" s="169"/>
      <c r="FG714" s="169"/>
      <c r="FH714" s="169"/>
      <c r="FI714" s="169"/>
      <c r="FJ714" s="169"/>
      <c r="FK714" s="169"/>
      <c r="FL714" s="169"/>
      <c r="FM714" s="169"/>
      <c r="FN714" s="169"/>
      <c r="FO714" s="169"/>
      <c r="FP714" s="169"/>
      <c r="FQ714" s="169"/>
      <c r="FR714" s="169"/>
      <c r="FS714" s="169"/>
      <c r="FT714" s="169"/>
      <c r="FU714" s="169"/>
      <c r="FV714" s="169"/>
      <c r="FW714" s="169"/>
      <c r="FX714" s="169"/>
      <c r="FY714" s="169"/>
      <c r="FZ714" s="169"/>
      <c r="GA714" s="169"/>
      <c r="GB714" s="169"/>
      <c r="GC714" s="169"/>
      <c r="GD714" s="169"/>
      <c r="GE714" s="169"/>
      <c r="GF714" s="169"/>
      <c r="GG714" s="169"/>
      <c r="GH714" s="169"/>
      <c r="GI714" s="169"/>
      <c r="GJ714" s="169"/>
      <c r="GK714" s="169"/>
      <c r="GL714" s="169"/>
      <c r="GM714" s="169"/>
      <c r="GN714" s="169"/>
      <c r="GO714" s="169"/>
      <c r="GP714" s="169"/>
      <c r="GQ714" s="169"/>
      <c r="GR714" s="169"/>
      <c r="GS714" s="169"/>
      <c r="GT714" s="169"/>
      <c r="GU714" s="169"/>
      <c r="GV714" s="169"/>
      <c r="GW714" s="169"/>
      <c r="GX714" s="169"/>
      <c r="GY714" s="169"/>
      <c r="GZ714" s="169"/>
      <c r="HA714" s="169"/>
      <c r="HB714" s="169"/>
      <c r="HC714" s="169"/>
      <c r="HD714" s="169"/>
      <c r="HE714" s="169"/>
      <c r="HF714" s="169"/>
      <c r="HG714" s="169"/>
      <c r="HH714" s="169"/>
      <c r="HI714" s="169"/>
      <c r="HJ714" s="169"/>
      <c r="HK714" s="169"/>
      <c r="HL714" s="169"/>
      <c r="HM714" s="169"/>
      <c r="HN714" s="169"/>
      <c r="HO714" s="169"/>
      <c r="HP714" s="169"/>
      <c r="HQ714" s="169"/>
      <c r="HR714" s="169"/>
      <c r="HS714" s="169"/>
      <c r="HT714" s="169"/>
      <c r="HU714" s="169"/>
      <c r="HV714" s="169"/>
      <c r="HW714" s="169"/>
      <c r="HX714" s="169"/>
      <c r="HY714" s="169"/>
      <c r="HZ714" s="169"/>
      <c r="IA714" s="169"/>
      <c r="IB714" s="169"/>
      <c r="IC714" s="169"/>
      <c r="ID714" s="169"/>
      <c r="IE714" s="169"/>
      <c r="IF714" s="169"/>
      <c r="IG714" s="169"/>
      <c r="IH714" s="169"/>
      <c r="II714" s="169"/>
      <c r="IJ714" s="169"/>
      <c r="IK714" s="169"/>
      <c r="IL714" s="169"/>
      <c r="IM714" s="169"/>
      <c r="IN714" s="169"/>
      <c r="IO714" s="169"/>
      <c r="IP714" s="169"/>
      <c r="IQ714" s="169"/>
      <c r="IR714" s="169"/>
      <c r="IS714" s="169"/>
      <c r="IT714" s="169"/>
      <c r="IU714" s="169"/>
      <c r="IV714" s="169"/>
      <c r="IW714" s="169"/>
      <c r="IX714" s="169"/>
      <c r="IY714" s="169"/>
      <c r="IZ714" s="169"/>
      <c r="JA714" s="169"/>
      <c r="JB714" s="169"/>
      <c r="JC714" s="169"/>
      <c r="JD714" s="169"/>
      <c r="JE714" s="169"/>
      <c r="JF714" s="169"/>
      <c r="JG714" s="169"/>
      <c r="JH714" s="169"/>
      <c r="JI714" s="169"/>
      <c r="JJ714" s="169"/>
      <c r="JK714" s="169"/>
      <c r="JL714" s="169"/>
      <c r="JM714" s="169"/>
      <c r="JN714" s="169"/>
      <c r="JO714" s="169"/>
      <c r="JP714" s="169"/>
      <c r="JQ714" s="169"/>
      <c r="JR714" s="169"/>
      <c r="JS714" s="169"/>
      <c r="JT714" s="169"/>
      <c r="JU714" s="169"/>
      <c r="JV714" s="169"/>
      <c r="JW714" s="169"/>
      <c r="JX714" s="169"/>
      <c r="JY714" s="169"/>
      <c r="JZ714" s="169"/>
      <c r="KA714" s="169"/>
      <c r="KB714" s="169"/>
      <c r="KC714" s="169"/>
      <c r="KD714" s="169"/>
      <c r="KE714" s="169"/>
      <c r="KF714" s="169"/>
      <c r="KG714" s="169"/>
      <c r="KH714" s="169"/>
      <c r="KI714" s="169"/>
      <c r="KJ714" s="169"/>
      <c r="KK714" s="169"/>
      <c r="KL714" s="169"/>
      <c r="KM714" s="169"/>
      <c r="KN714" s="169"/>
      <c r="KO714" s="169"/>
      <c r="KP714" s="169"/>
      <c r="KQ714" s="169"/>
      <c r="KR714" s="169"/>
      <c r="KS714" s="169"/>
      <c r="KT714" s="169"/>
      <c r="KU714" s="169"/>
      <c r="KV714" s="169"/>
      <c r="KW714" s="169"/>
      <c r="KX714" s="169"/>
      <c r="KY714" s="169"/>
      <c r="KZ714" s="169"/>
      <c r="LA714" s="169"/>
      <c r="LB714" s="169"/>
      <c r="LC714" s="169"/>
      <c r="LD714" s="169"/>
      <c r="LE714" s="169"/>
      <c r="LF714" s="169"/>
      <c r="LG714" s="169"/>
      <c r="LH714" s="169"/>
      <c r="LI714" s="169"/>
      <c r="LJ714" s="169"/>
      <c r="LK714" s="169"/>
      <c r="LL714" s="169"/>
      <c r="LM714" s="169"/>
      <c r="LN714" s="169"/>
      <c r="LO714" s="169"/>
      <c r="LP714" s="169"/>
      <c r="LQ714" s="169"/>
      <c r="LR714" s="169"/>
      <c r="LS714" s="169"/>
      <c r="LT714" s="169"/>
      <c r="LU714" s="169"/>
      <c r="LV714" s="169"/>
      <c r="LW714" s="169"/>
      <c r="LX714" s="169"/>
      <c r="LY714" s="169"/>
      <c r="LZ714" s="169"/>
      <c r="MA714" s="169"/>
      <c r="MB714" s="169"/>
      <c r="MC714" s="169"/>
      <c r="MD714" s="169"/>
      <c r="ME714" s="169"/>
      <c r="MF714" s="169"/>
      <c r="MG714" s="169"/>
      <c r="MH714" s="169"/>
      <c r="MI714" s="169"/>
      <c r="MJ714" s="169"/>
      <c r="MK714" s="169"/>
      <c r="ML714" s="169"/>
      <c r="MM714" s="169"/>
    </row>
    <row r="715" spans="1:351" s="170" customFormat="1" ht="24.75" customHeight="1" outlineLevel="1" x14ac:dyDescent="0.25">
      <c r="A715" s="171"/>
      <c r="B715" s="172"/>
      <c r="C715" s="172"/>
      <c r="D715" s="172"/>
      <c r="E715" s="173"/>
      <c r="F715" s="174" t="s">
        <v>147</v>
      </c>
      <c r="G715" s="175" t="s">
        <v>12</v>
      </c>
      <c r="H715" s="167">
        <f>C714*0.6</f>
        <v>1.3440000000000001</v>
      </c>
      <c r="I715" s="168">
        <v>11.64</v>
      </c>
      <c r="J715" s="164">
        <f>H715*I715</f>
        <v>15.644160000000001</v>
      </c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69"/>
      <c r="CO715" s="169"/>
      <c r="CP715" s="169"/>
      <c r="CQ715" s="169"/>
      <c r="CR715" s="169"/>
      <c r="CS715" s="169"/>
      <c r="CT715" s="169"/>
      <c r="CU715" s="169"/>
      <c r="CV715" s="169"/>
      <c r="CW715" s="169"/>
      <c r="CX715" s="169"/>
      <c r="CY715" s="169"/>
      <c r="CZ715" s="169"/>
      <c r="DA715" s="169"/>
      <c r="DB715" s="169"/>
      <c r="DC715" s="169"/>
      <c r="DD715" s="169"/>
      <c r="DE715" s="169"/>
      <c r="DF715" s="169"/>
      <c r="DG715" s="169"/>
      <c r="DH715" s="169"/>
      <c r="DI715" s="169"/>
      <c r="DJ715" s="169"/>
      <c r="DK715" s="169"/>
      <c r="DL715" s="169"/>
      <c r="DM715" s="169"/>
      <c r="DN715" s="169"/>
      <c r="DO715" s="169"/>
      <c r="DP715" s="169"/>
      <c r="DQ715" s="169"/>
      <c r="DR715" s="169"/>
      <c r="DS715" s="169"/>
      <c r="DT715" s="169"/>
      <c r="DU715" s="169"/>
      <c r="DV715" s="169"/>
      <c r="DW715" s="169"/>
      <c r="DX715" s="169"/>
      <c r="DY715" s="169"/>
      <c r="DZ715" s="169"/>
      <c r="EA715" s="169"/>
      <c r="EB715" s="169"/>
      <c r="EC715" s="169"/>
      <c r="ED715" s="169"/>
      <c r="EE715" s="169"/>
      <c r="EF715" s="169"/>
      <c r="EG715" s="169"/>
      <c r="EH715" s="169"/>
      <c r="EI715" s="169"/>
      <c r="EJ715" s="169"/>
      <c r="EK715" s="169"/>
      <c r="EL715" s="169"/>
      <c r="EM715" s="169"/>
      <c r="EN715" s="169"/>
      <c r="EO715" s="169"/>
      <c r="EP715" s="169"/>
      <c r="EQ715" s="169"/>
      <c r="ER715" s="169"/>
      <c r="ES715" s="169"/>
      <c r="ET715" s="169"/>
      <c r="EU715" s="169"/>
      <c r="EV715" s="169"/>
      <c r="EW715" s="169"/>
      <c r="EX715" s="169"/>
      <c r="EY715" s="169"/>
      <c r="EZ715" s="169"/>
      <c r="FA715" s="169"/>
      <c r="FB715" s="169"/>
      <c r="FC715" s="169"/>
      <c r="FD715" s="169"/>
      <c r="FE715" s="169"/>
      <c r="FF715" s="169"/>
      <c r="FG715" s="169"/>
      <c r="FH715" s="169"/>
      <c r="FI715" s="169"/>
      <c r="FJ715" s="169"/>
      <c r="FK715" s="169"/>
      <c r="FL715" s="169"/>
      <c r="FM715" s="169"/>
      <c r="FN715" s="169"/>
      <c r="FO715" s="169"/>
      <c r="FP715" s="169"/>
      <c r="FQ715" s="169"/>
      <c r="FR715" s="169"/>
      <c r="FS715" s="169"/>
      <c r="FT715" s="169"/>
      <c r="FU715" s="169"/>
      <c r="FV715" s="169"/>
      <c r="FW715" s="169"/>
      <c r="FX715" s="169"/>
      <c r="FY715" s="169"/>
      <c r="FZ715" s="169"/>
      <c r="GA715" s="169"/>
      <c r="GB715" s="169"/>
      <c r="GC715" s="169"/>
      <c r="GD715" s="169"/>
      <c r="GE715" s="169"/>
      <c r="GF715" s="169"/>
      <c r="GG715" s="169"/>
      <c r="GH715" s="169"/>
      <c r="GI715" s="169"/>
      <c r="GJ715" s="169"/>
      <c r="GK715" s="169"/>
      <c r="GL715" s="169"/>
      <c r="GM715" s="169"/>
      <c r="GN715" s="169"/>
      <c r="GO715" s="169"/>
      <c r="GP715" s="169"/>
      <c r="GQ715" s="169"/>
      <c r="GR715" s="169"/>
      <c r="GS715" s="169"/>
      <c r="GT715" s="169"/>
      <c r="GU715" s="169"/>
      <c r="GV715" s="169"/>
      <c r="GW715" s="169"/>
      <c r="GX715" s="169"/>
      <c r="GY715" s="169"/>
      <c r="GZ715" s="169"/>
      <c r="HA715" s="169"/>
      <c r="HB715" s="169"/>
      <c r="HC715" s="169"/>
      <c r="HD715" s="169"/>
      <c r="HE715" s="169"/>
      <c r="HF715" s="169"/>
      <c r="HG715" s="169"/>
      <c r="HH715" s="169"/>
      <c r="HI715" s="169"/>
      <c r="HJ715" s="169"/>
      <c r="HK715" s="169"/>
      <c r="HL715" s="169"/>
      <c r="HM715" s="169"/>
      <c r="HN715" s="169"/>
      <c r="HO715" s="169"/>
      <c r="HP715" s="169"/>
      <c r="HQ715" s="169"/>
      <c r="HR715" s="169"/>
      <c r="HS715" s="169"/>
      <c r="HT715" s="169"/>
      <c r="HU715" s="169"/>
      <c r="HV715" s="169"/>
      <c r="HW715" s="169"/>
      <c r="HX715" s="169"/>
      <c r="HY715" s="169"/>
      <c r="HZ715" s="169"/>
      <c r="IA715" s="169"/>
      <c r="IB715" s="169"/>
      <c r="IC715" s="169"/>
      <c r="ID715" s="169"/>
      <c r="IE715" s="169"/>
      <c r="IF715" s="169"/>
      <c r="IG715" s="169"/>
      <c r="IH715" s="169"/>
      <c r="II715" s="169"/>
      <c r="IJ715" s="169"/>
      <c r="IK715" s="169"/>
      <c r="IL715" s="169"/>
      <c r="IM715" s="169"/>
      <c r="IN715" s="169"/>
      <c r="IO715" s="169"/>
      <c r="IP715" s="169"/>
      <c r="IQ715" s="169"/>
      <c r="IR715" s="169"/>
      <c r="IS715" s="169"/>
      <c r="IT715" s="169"/>
      <c r="IU715" s="169"/>
      <c r="IV715" s="169"/>
      <c r="IW715" s="169"/>
      <c r="IX715" s="169"/>
      <c r="IY715" s="169"/>
      <c r="IZ715" s="169"/>
      <c r="JA715" s="169"/>
      <c r="JB715" s="169"/>
      <c r="JC715" s="169"/>
      <c r="JD715" s="169"/>
      <c r="JE715" s="169"/>
      <c r="JF715" s="169"/>
      <c r="JG715" s="169"/>
      <c r="JH715" s="169"/>
      <c r="JI715" s="169"/>
      <c r="JJ715" s="169"/>
      <c r="JK715" s="169"/>
      <c r="JL715" s="169"/>
      <c r="JM715" s="169"/>
      <c r="JN715" s="169"/>
      <c r="JO715" s="169"/>
      <c r="JP715" s="169"/>
      <c r="JQ715" s="169"/>
      <c r="JR715" s="169"/>
      <c r="JS715" s="169"/>
      <c r="JT715" s="169"/>
      <c r="JU715" s="169"/>
      <c r="JV715" s="169"/>
      <c r="JW715" s="169"/>
      <c r="JX715" s="169"/>
      <c r="JY715" s="169"/>
      <c r="JZ715" s="169"/>
      <c r="KA715" s="169"/>
      <c r="KB715" s="169"/>
      <c r="KC715" s="169"/>
      <c r="KD715" s="169"/>
      <c r="KE715" s="169"/>
      <c r="KF715" s="169"/>
      <c r="KG715" s="169"/>
      <c r="KH715" s="169"/>
      <c r="KI715" s="169"/>
      <c r="KJ715" s="169"/>
      <c r="KK715" s="169"/>
      <c r="KL715" s="169"/>
      <c r="KM715" s="169"/>
      <c r="KN715" s="169"/>
      <c r="KO715" s="169"/>
      <c r="KP715" s="169"/>
      <c r="KQ715" s="169"/>
      <c r="KR715" s="169"/>
      <c r="KS715" s="169"/>
      <c r="KT715" s="169"/>
      <c r="KU715" s="169"/>
      <c r="KV715" s="169"/>
      <c r="KW715" s="169"/>
      <c r="KX715" s="169"/>
      <c r="KY715" s="169"/>
      <c r="KZ715" s="169"/>
      <c r="LA715" s="169"/>
      <c r="LB715" s="169"/>
      <c r="LC715" s="169"/>
      <c r="LD715" s="169"/>
      <c r="LE715" s="169"/>
      <c r="LF715" s="169"/>
      <c r="LG715" s="169"/>
      <c r="LH715" s="169"/>
      <c r="LI715" s="169"/>
      <c r="LJ715" s="169"/>
      <c r="LK715" s="169"/>
      <c r="LL715" s="169"/>
      <c r="LM715" s="169"/>
      <c r="LN715" s="169"/>
      <c r="LO715" s="169"/>
      <c r="LP715" s="169"/>
      <c r="LQ715" s="169"/>
      <c r="LR715" s="169"/>
      <c r="LS715" s="169"/>
      <c r="LT715" s="169"/>
      <c r="LU715" s="169"/>
      <c r="LV715" s="169"/>
      <c r="LW715" s="169"/>
      <c r="LX715" s="169"/>
      <c r="LY715" s="169"/>
      <c r="LZ715" s="169"/>
      <c r="MA715" s="169"/>
      <c r="MB715" s="169"/>
      <c r="MC715" s="169"/>
      <c r="MD715" s="169"/>
      <c r="ME715" s="169"/>
      <c r="MF715" s="169"/>
      <c r="MG715" s="169"/>
      <c r="MH715" s="169"/>
      <c r="MI715" s="169"/>
      <c r="MJ715" s="169"/>
      <c r="MK715" s="169"/>
      <c r="ML715" s="169"/>
      <c r="MM715" s="169"/>
    </row>
    <row r="716" spans="1:351" s="170" customFormat="1" ht="15" customHeight="1" outlineLevel="1" x14ac:dyDescent="0.25">
      <c r="A716" s="161"/>
      <c r="B716" s="162"/>
      <c r="C716" s="163"/>
      <c r="D716" s="163"/>
      <c r="E716" s="164"/>
      <c r="F716" s="174" t="s">
        <v>148</v>
      </c>
      <c r="G716" s="175" t="s">
        <v>12</v>
      </c>
      <c r="H716" s="167">
        <f>C714*0.9</f>
        <v>2.0160000000000005</v>
      </c>
      <c r="I716" s="168">
        <v>18.04</v>
      </c>
      <c r="J716" s="164">
        <f>H716*I716</f>
        <v>36.368640000000006</v>
      </c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  <c r="CB716" s="169"/>
      <c r="CC716" s="169"/>
      <c r="CD716" s="169"/>
      <c r="CE716" s="169"/>
      <c r="CF716" s="169"/>
      <c r="CG716" s="169"/>
      <c r="CH716" s="169"/>
      <c r="CI716" s="169"/>
      <c r="CJ716" s="169"/>
      <c r="CK716" s="169"/>
      <c r="CL716" s="169"/>
      <c r="CM716" s="169"/>
      <c r="CN716" s="169"/>
      <c r="CO716" s="169"/>
      <c r="CP716" s="169"/>
      <c r="CQ716" s="169"/>
      <c r="CR716" s="169"/>
      <c r="CS716" s="169"/>
      <c r="CT716" s="169"/>
      <c r="CU716" s="169"/>
      <c r="CV716" s="169"/>
      <c r="CW716" s="169"/>
      <c r="CX716" s="169"/>
      <c r="CY716" s="169"/>
      <c r="CZ716" s="169"/>
      <c r="DA716" s="169"/>
      <c r="DB716" s="169"/>
      <c r="DC716" s="169"/>
      <c r="DD716" s="169"/>
      <c r="DE716" s="169"/>
      <c r="DF716" s="169"/>
      <c r="DG716" s="169"/>
      <c r="DH716" s="169"/>
      <c r="DI716" s="169"/>
      <c r="DJ716" s="169"/>
      <c r="DK716" s="169"/>
      <c r="DL716" s="169"/>
      <c r="DM716" s="169"/>
      <c r="DN716" s="169"/>
      <c r="DO716" s="169"/>
      <c r="DP716" s="169"/>
      <c r="DQ716" s="169"/>
      <c r="DR716" s="169"/>
      <c r="DS716" s="169"/>
      <c r="DT716" s="169"/>
      <c r="DU716" s="169"/>
      <c r="DV716" s="169"/>
      <c r="DW716" s="169"/>
      <c r="DX716" s="169"/>
      <c r="DY716" s="169"/>
      <c r="DZ716" s="169"/>
      <c r="EA716" s="169"/>
      <c r="EB716" s="169"/>
      <c r="EC716" s="169"/>
      <c r="ED716" s="169"/>
      <c r="EE716" s="169"/>
      <c r="EF716" s="169"/>
      <c r="EG716" s="169"/>
      <c r="EH716" s="169"/>
      <c r="EI716" s="169"/>
      <c r="EJ716" s="169"/>
      <c r="EK716" s="169"/>
      <c r="EL716" s="169"/>
      <c r="EM716" s="169"/>
      <c r="EN716" s="169"/>
      <c r="EO716" s="169"/>
      <c r="EP716" s="169"/>
      <c r="EQ716" s="169"/>
      <c r="ER716" s="169"/>
      <c r="ES716" s="169"/>
      <c r="ET716" s="169"/>
      <c r="EU716" s="169"/>
      <c r="EV716" s="169"/>
      <c r="EW716" s="169"/>
      <c r="EX716" s="169"/>
      <c r="EY716" s="169"/>
      <c r="EZ716" s="169"/>
      <c r="FA716" s="169"/>
      <c r="FB716" s="169"/>
      <c r="FC716" s="169"/>
      <c r="FD716" s="169"/>
      <c r="FE716" s="169"/>
      <c r="FF716" s="169"/>
      <c r="FG716" s="169"/>
      <c r="FH716" s="169"/>
      <c r="FI716" s="169"/>
      <c r="FJ716" s="169"/>
      <c r="FK716" s="169"/>
      <c r="FL716" s="169"/>
      <c r="FM716" s="169"/>
      <c r="FN716" s="169"/>
      <c r="FO716" s="169"/>
      <c r="FP716" s="169"/>
      <c r="FQ716" s="169"/>
      <c r="FR716" s="169"/>
      <c r="FS716" s="169"/>
      <c r="FT716" s="169"/>
      <c r="FU716" s="169"/>
      <c r="FV716" s="169"/>
      <c r="FW716" s="169"/>
      <c r="FX716" s="169"/>
      <c r="FY716" s="169"/>
      <c r="FZ716" s="169"/>
      <c r="GA716" s="169"/>
      <c r="GB716" s="169"/>
      <c r="GC716" s="169"/>
      <c r="GD716" s="169"/>
      <c r="GE716" s="169"/>
      <c r="GF716" s="169"/>
      <c r="GG716" s="169"/>
      <c r="GH716" s="169"/>
      <c r="GI716" s="169"/>
      <c r="GJ716" s="169"/>
      <c r="GK716" s="169"/>
      <c r="GL716" s="169"/>
      <c r="GM716" s="169"/>
      <c r="GN716" s="169"/>
      <c r="GO716" s="169"/>
      <c r="GP716" s="169"/>
      <c r="GQ716" s="169"/>
      <c r="GR716" s="169"/>
      <c r="GS716" s="169"/>
      <c r="GT716" s="169"/>
      <c r="GU716" s="169"/>
      <c r="GV716" s="169"/>
      <c r="GW716" s="169"/>
      <c r="GX716" s="169"/>
      <c r="GY716" s="169"/>
      <c r="GZ716" s="169"/>
      <c r="HA716" s="169"/>
      <c r="HB716" s="169"/>
      <c r="HC716" s="169"/>
      <c r="HD716" s="169"/>
      <c r="HE716" s="169"/>
      <c r="HF716" s="169"/>
      <c r="HG716" s="169"/>
      <c r="HH716" s="169"/>
      <c r="HI716" s="169"/>
      <c r="HJ716" s="169"/>
      <c r="HK716" s="169"/>
      <c r="HL716" s="169"/>
      <c r="HM716" s="169"/>
      <c r="HN716" s="169"/>
      <c r="HO716" s="169"/>
      <c r="HP716" s="169"/>
      <c r="HQ716" s="169"/>
      <c r="HR716" s="169"/>
      <c r="HS716" s="169"/>
      <c r="HT716" s="169"/>
      <c r="HU716" s="169"/>
      <c r="HV716" s="169"/>
      <c r="HW716" s="169"/>
      <c r="HX716" s="169"/>
      <c r="HY716" s="169"/>
      <c r="HZ716" s="169"/>
      <c r="IA716" s="169"/>
      <c r="IB716" s="169"/>
      <c r="IC716" s="169"/>
      <c r="ID716" s="169"/>
      <c r="IE716" s="169"/>
      <c r="IF716" s="169"/>
      <c r="IG716" s="169"/>
      <c r="IH716" s="169"/>
      <c r="II716" s="169"/>
      <c r="IJ716" s="169"/>
      <c r="IK716" s="169"/>
      <c r="IL716" s="169"/>
      <c r="IM716" s="169"/>
      <c r="IN716" s="169"/>
      <c r="IO716" s="169"/>
      <c r="IP716" s="169"/>
      <c r="IQ716" s="169"/>
      <c r="IR716" s="169"/>
      <c r="IS716" s="169"/>
      <c r="IT716" s="169"/>
      <c r="IU716" s="169"/>
      <c r="IV716" s="169"/>
      <c r="IW716" s="169"/>
      <c r="IX716" s="169"/>
      <c r="IY716" s="169"/>
      <c r="IZ716" s="169"/>
      <c r="JA716" s="169"/>
      <c r="JB716" s="169"/>
      <c r="JC716" s="169"/>
      <c r="JD716" s="169"/>
      <c r="JE716" s="169"/>
      <c r="JF716" s="169"/>
      <c r="JG716" s="169"/>
      <c r="JH716" s="169"/>
      <c r="JI716" s="169"/>
      <c r="JJ716" s="169"/>
      <c r="JK716" s="169"/>
      <c r="JL716" s="169"/>
      <c r="JM716" s="169"/>
      <c r="JN716" s="169"/>
      <c r="JO716" s="169"/>
      <c r="JP716" s="169"/>
      <c r="JQ716" s="169"/>
      <c r="JR716" s="169"/>
      <c r="JS716" s="169"/>
      <c r="JT716" s="169"/>
      <c r="JU716" s="169"/>
      <c r="JV716" s="169"/>
      <c r="JW716" s="169"/>
      <c r="JX716" s="169"/>
      <c r="JY716" s="169"/>
      <c r="JZ716" s="169"/>
      <c r="KA716" s="169"/>
      <c r="KB716" s="169"/>
      <c r="KC716" s="169"/>
      <c r="KD716" s="169"/>
      <c r="KE716" s="169"/>
      <c r="KF716" s="169"/>
      <c r="KG716" s="169"/>
      <c r="KH716" s="169"/>
      <c r="KI716" s="169"/>
      <c r="KJ716" s="169"/>
      <c r="KK716" s="169"/>
      <c r="KL716" s="169"/>
      <c r="KM716" s="169"/>
      <c r="KN716" s="169"/>
      <c r="KO716" s="169"/>
      <c r="KP716" s="169"/>
      <c r="KQ716" s="169"/>
      <c r="KR716" s="169"/>
      <c r="KS716" s="169"/>
      <c r="KT716" s="169"/>
      <c r="KU716" s="169"/>
      <c r="KV716" s="169"/>
      <c r="KW716" s="169"/>
      <c r="KX716" s="169"/>
      <c r="KY716" s="169"/>
      <c r="KZ716" s="169"/>
      <c r="LA716" s="169"/>
      <c r="LB716" s="169"/>
      <c r="LC716" s="169"/>
      <c r="LD716" s="169"/>
      <c r="LE716" s="169"/>
      <c r="LF716" s="169"/>
      <c r="LG716" s="169"/>
      <c r="LH716" s="169"/>
      <c r="LI716" s="169"/>
      <c r="LJ716" s="169"/>
      <c r="LK716" s="169"/>
      <c r="LL716" s="169"/>
      <c r="LM716" s="169"/>
      <c r="LN716" s="169"/>
      <c r="LO716" s="169"/>
      <c r="LP716" s="169"/>
      <c r="LQ716" s="169"/>
      <c r="LR716" s="169"/>
      <c r="LS716" s="169"/>
      <c r="LT716" s="169"/>
      <c r="LU716" s="169"/>
      <c r="LV716" s="169"/>
      <c r="LW716" s="169"/>
      <c r="LX716" s="169"/>
      <c r="LY716" s="169"/>
      <c r="LZ716" s="169"/>
      <c r="MA716" s="169"/>
      <c r="MB716" s="169"/>
      <c r="MC716" s="169"/>
      <c r="MD716" s="169"/>
      <c r="ME716" s="169"/>
      <c r="MF716" s="169"/>
      <c r="MG716" s="169"/>
      <c r="MH716" s="169"/>
      <c r="MI716" s="169"/>
      <c r="MJ716" s="169"/>
      <c r="MK716" s="169"/>
      <c r="ML716" s="169"/>
      <c r="MM716" s="169"/>
    </row>
    <row r="717" spans="1:351" s="170" customFormat="1" ht="15" customHeight="1" outlineLevel="1" x14ac:dyDescent="0.25">
      <c r="A717" s="161"/>
      <c r="B717" s="162"/>
      <c r="C717" s="163"/>
      <c r="D717" s="163"/>
      <c r="E717" s="164"/>
      <c r="F717" s="174" t="s">
        <v>149</v>
      </c>
      <c r="G717" s="175" t="s">
        <v>39</v>
      </c>
      <c r="H717" s="167">
        <f>C714*0.8</f>
        <v>1.7920000000000003</v>
      </c>
      <c r="I717" s="168">
        <v>3.3</v>
      </c>
      <c r="J717" s="164">
        <f t="shared" ref="J717:J746" si="113">H717*I717</f>
        <v>5.9136000000000006</v>
      </c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69"/>
      <c r="CO717" s="169"/>
      <c r="CP717" s="169"/>
      <c r="CQ717" s="169"/>
      <c r="CR717" s="169"/>
      <c r="CS717" s="169"/>
      <c r="CT717" s="169"/>
      <c r="CU717" s="169"/>
      <c r="CV717" s="169"/>
      <c r="CW717" s="169"/>
      <c r="CX717" s="169"/>
      <c r="CY717" s="169"/>
      <c r="CZ717" s="169"/>
      <c r="DA717" s="169"/>
      <c r="DB717" s="169"/>
      <c r="DC717" s="169"/>
      <c r="DD717" s="169"/>
      <c r="DE717" s="169"/>
      <c r="DF717" s="169"/>
      <c r="DG717" s="169"/>
      <c r="DH717" s="169"/>
      <c r="DI717" s="169"/>
      <c r="DJ717" s="169"/>
      <c r="DK717" s="169"/>
      <c r="DL717" s="169"/>
      <c r="DM717" s="169"/>
      <c r="DN717" s="169"/>
      <c r="DO717" s="169"/>
      <c r="DP717" s="169"/>
      <c r="DQ717" s="169"/>
      <c r="DR717" s="169"/>
      <c r="DS717" s="169"/>
      <c r="DT717" s="169"/>
      <c r="DU717" s="169"/>
      <c r="DV717" s="169"/>
      <c r="DW717" s="169"/>
      <c r="DX717" s="169"/>
      <c r="DY717" s="169"/>
      <c r="DZ717" s="169"/>
      <c r="EA717" s="169"/>
      <c r="EB717" s="169"/>
      <c r="EC717" s="169"/>
      <c r="ED717" s="169"/>
      <c r="EE717" s="169"/>
      <c r="EF717" s="169"/>
      <c r="EG717" s="169"/>
      <c r="EH717" s="169"/>
      <c r="EI717" s="169"/>
      <c r="EJ717" s="169"/>
      <c r="EK717" s="169"/>
      <c r="EL717" s="169"/>
      <c r="EM717" s="169"/>
      <c r="EN717" s="169"/>
      <c r="EO717" s="169"/>
      <c r="EP717" s="169"/>
      <c r="EQ717" s="169"/>
      <c r="ER717" s="169"/>
      <c r="ES717" s="169"/>
      <c r="ET717" s="169"/>
      <c r="EU717" s="169"/>
      <c r="EV717" s="169"/>
      <c r="EW717" s="169"/>
      <c r="EX717" s="169"/>
      <c r="EY717" s="169"/>
      <c r="EZ717" s="169"/>
      <c r="FA717" s="169"/>
      <c r="FB717" s="169"/>
      <c r="FC717" s="169"/>
      <c r="FD717" s="169"/>
      <c r="FE717" s="169"/>
      <c r="FF717" s="169"/>
      <c r="FG717" s="169"/>
      <c r="FH717" s="169"/>
      <c r="FI717" s="169"/>
      <c r="FJ717" s="169"/>
      <c r="FK717" s="169"/>
      <c r="FL717" s="169"/>
      <c r="FM717" s="169"/>
      <c r="FN717" s="169"/>
      <c r="FO717" s="169"/>
      <c r="FP717" s="169"/>
      <c r="FQ717" s="169"/>
      <c r="FR717" s="169"/>
      <c r="FS717" s="169"/>
      <c r="FT717" s="169"/>
      <c r="FU717" s="169"/>
      <c r="FV717" s="169"/>
      <c r="FW717" s="169"/>
      <c r="FX717" s="169"/>
      <c r="FY717" s="169"/>
      <c r="FZ717" s="169"/>
      <c r="GA717" s="169"/>
      <c r="GB717" s="169"/>
      <c r="GC717" s="169"/>
      <c r="GD717" s="169"/>
      <c r="GE717" s="169"/>
      <c r="GF717" s="169"/>
      <c r="GG717" s="169"/>
      <c r="GH717" s="169"/>
      <c r="GI717" s="169"/>
      <c r="GJ717" s="169"/>
      <c r="GK717" s="169"/>
      <c r="GL717" s="169"/>
      <c r="GM717" s="169"/>
      <c r="GN717" s="169"/>
      <c r="GO717" s="169"/>
      <c r="GP717" s="169"/>
      <c r="GQ717" s="169"/>
      <c r="GR717" s="169"/>
      <c r="GS717" s="169"/>
      <c r="GT717" s="169"/>
      <c r="GU717" s="169"/>
      <c r="GV717" s="169"/>
      <c r="GW717" s="169"/>
      <c r="GX717" s="169"/>
      <c r="GY717" s="169"/>
      <c r="GZ717" s="169"/>
      <c r="HA717" s="169"/>
      <c r="HB717" s="169"/>
      <c r="HC717" s="169"/>
      <c r="HD717" s="169"/>
      <c r="HE717" s="169"/>
      <c r="HF717" s="169"/>
      <c r="HG717" s="169"/>
      <c r="HH717" s="169"/>
      <c r="HI717" s="169"/>
      <c r="HJ717" s="169"/>
      <c r="HK717" s="169"/>
      <c r="HL717" s="169"/>
      <c r="HM717" s="169"/>
      <c r="HN717" s="169"/>
      <c r="HO717" s="169"/>
      <c r="HP717" s="169"/>
      <c r="HQ717" s="169"/>
      <c r="HR717" s="169"/>
      <c r="HS717" s="169"/>
      <c r="HT717" s="169"/>
      <c r="HU717" s="169"/>
      <c r="HV717" s="169"/>
      <c r="HW717" s="169"/>
      <c r="HX717" s="169"/>
      <c r="HY717" s="169"/>
      <c r="HZ717" s="169"/>
      <c r="IA717" s="169"/>
      <c r="IB717" s="169"/>
      <c r="IC717" s="169"/>
      <c r="ID717" s="169"/>
      <c r="IE717" s="169"/>
      <c r="IF717" s="169"/>
      <c r="IG717" s="169"/>
      <c r="IH717" s="169"/>
      <c r="II717" s="169"/>
      <c r="IJ717" s="169"/>
      <c r="IK717" s="169"/>
      <c r="IL717" s="169"/>
      <c r="IM717" s="169"/>
      <c r="IN717" s="169"/>
      <c r="IO717" s="169"/>
      <c r="IP717" s="169"/>
      <c r="IQ717" s="169"/>
      <c r="IR717" s="169"/>
      <c r="IS717" s="169"/>
      <c r="IT717" s="169"/>
      <c r="IU717" s="169"/>
      <c r="IV717" s="169"/>
      <c r="IW717" s="169"/>
      <c r="IX717" s="169"/>
      <c r="IY717" s="169"/>
      <c r="IZ717" s="169"/>
      <c r="JA717" s="169"/>
      <c r="JB717" s="169"/>
      <c r="JC717" s="169"/>
      <c r="JD717" s="169"/>
      <c r="JE717" s="169"/>
      <c r="JF717" s="169"/>
      <c r="JG717" s="169"/>
      <c r="JH717" s="169"/>
      <c r="JI717" s="169"/>
      <c r="JJ717" s="169"/>
      <c r="JK717" s="169"/>
      <c r="JL717" s="169"/>
      <c r="JM717" s="169"/>
      <c r="JN717" s="169"/>
      <c r="JO717" s="169"/>
      <c r="JP717" s="169"/>
      <c r="JQ717" s="169"/>
      <c r="JR717" s="169"/>
      <c r="JS717" s="169"/>
      <c r="JT717" s="169"/>
      <c r="JU717" s="169"/>
      <c r="JV717" s="169"/>
      <c r="JW717" s="169"/>
      <c r="JX717" s="169"/>
      <c r="JY717" s="169"/>
      <c r="JZ717" s="169"/>
      <c r="KA717" s="169"/>
      <c r="KB717" s="169"/>
      <c r="KC717" s="169"/>
      <c r="KD717" s="169"/>
      <c r="KE717" s="169"/>
      <c r="KF717" s="169"/>
      <c r="KG717" s="169"/>
      <c r="KH717" s="169"/>
      <c r="KI717" s="169"/>
      <c r="KJ717" s="169"/>
      <c r="KK717" s="169"/>
      <c r="KL717" s="169"/>
      <c r="KM717" s="169"/>
      <c r="KN717" s="169"/>
      <c r="KO717" s="169"/>
      <c r="KP717" s="169"/>
      <c r="KQ717" s="169"/>
      <c r="KR717" s="169"/>
      <c r="KS717" s="169"/>
      <c r="KT717" s="169"/>
      <c r="KU717" s="169"/>
      <c r="KV717" s="169"/>
      <c r="KW717" s="169"/>
      <c r="KX717" s="169"/>
      <c r="KY717" s="169"/>
      <c r="KZ717" s="169"/>
      <c r="LA717" s="169"/>
      <c r="LB717" s="169"/>
      <c r="LC717" s="169"/>
      <c r="LD717" s="169"/>
      <c r="LE717" s="169"/>
      <c r="LF717" s="169"/>
      <c r="LG717" s="169"/>
      <c r="LH717" s="169"/>
      <c r="LI717" s="169"/>
      <c r="LJ717" s="169"/>
      <c r="LK717" s="169"/>
      <c r="LL717" s="169"/>
      <c r="LM717" s="169"/>
      <c r="LN717" s="169"/>
      <c r="LO717" s="169"/>
      <c r="LP717" s="169"/>
      <c r="LQ717" s="169"/>
      <c r="LR717" s="169"/>
      <c r="LS717" s="169"/>
      <c r="LT717" s="169"/>
      <c r="LU717" s="169"/>
      <c r="LV717" s="169"/>
      <c r="LW717" s="169"/>
      <c r="LX717" s="169"/>
      <c r="LY717" s="169"/>
      <c r="LZ717" s="169"/>
      <c r="MA717" s="169"/>
      <c r="MB717" s="169"/>
      <c r="MC717" s="169"/>
      <c r="MD717" s="169"/>
      <c r="ME717" s="169"/>
      <c r="MF717" s="169"/>
      <c r="MG717" s="169"/>
      <c r="MH717" s="169"/>
      <c r="MI717" s="169"/>
      <c r="MJ717" s="169"/>
      <c r="MK717" s="169"/>
      <c r="ML717" s="169"/>
      <c r="MM717" s="169"/>
    </row>
    <row r="718" spans="1:351" s="170" customFormat="1" ht="15" customHeight="1" outlineLevel="1" x14ac:dyDescent="0.25">
      <c r="A718" s="161"/>
      <c r="B718" s="162"/>
      <c r="C718" s="163"/>
      <c r="D718" s="163"/>
      <c r="E718" s="164"/>
      <c r="F718" s="174" t="s">
        <v>150</v>
      </c>
      <c r="G718" s="175" t="s">
        <v>39</v>
      </c>
      <c r="H718" s="167">
        <f>C714*0.8</f>
        <v>1.7920000000000003</v>
      </c>
      <c r="I718" s="168">
        <v>1.5</v>
      </c>
      <c r="J718" s="164">
        <f t="shared" si="113"/>
        <v>2.6880000000000006</v>
      </c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  <c r="CB718" s="169"/>
      <c r="CC718" s="169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69"/>
      <c r="CN718" s="169"/>
      <c r="CO718" s="169"/>
      <c r="CP718" s="169"/>
      <c r="CQ718" s="169"/>
      <c r="CR718" s="169"/>
      <c r="CS718" s="169"/>
      <c r="CT718" s="169"/>
      <c r="CU718" s="169"/>
      <c r="CV718" s="169"/>
      <c r="CW718" s="169"/>
      <c r="CX718" s="169"/>
      <c r="CY718" s="169"/>
      <c r="CZ718" s="169"/>
      <c r="DA718" s="169"/>
      <c r="DB718" s="169"/>
      <c r="DC718" s="169"/>
      <c r="DD718" s="169"/>
      <c r="DE718" s="169"/>
      <c r="DF718" s="169"/>
      <c r="DG718" s="169"/>
      <c r="DH718" s="169"/>
      <c r="DI718" s="169"/>
      <c r="DJ718" s="169"/>
      <c r="DK718" s="169"/>
      <c r="DL718" s="169"/>
      <c r="DM718" s="169"/>
      <c r="DN718" s="169"/>
      <c r="DO718" s="169"/>
      <c r="DP718" s="169"/>
      <c r="DQ718" s="169"/>
      <c r="DR718" s="169"/>
      <c r="DS718" s="169"/>
      <c r="DT718" s="169"/>
      <c r="DU718" s="169"/>
      <c r="DV718" s="169"/>
      <c r="DW718" s="169"/>
      <c r="DX718" s="169"/>
      <c r="DY718" s="169"/>
      <c r="DZ718" s="169"/>
      <c r="EA718" s="169"/>
      <c r="EB718" s="169"/>
      <c r="EC718" s="169"/>
      <c r="ED718" s="169"/>
      <c r="EE718" s="169"/>
      <c r="EF718" s="169"/>
      <c r="EG718" s="169"/>
      <c r="EH718" s="169"/>
      <c r="EI718" s="169"/>
      <c r="EJ718" s="169"/>
      <c r="EK718" s="169"/>
      <c r="EL718" s="169"/>
      <c r="EM718" s="169"/>
      <c r="EN718" s="169"/>
      <c r="EO718" s="169"/>
      <c r="EP718" s="169"/>
      <c r="EQ718" s="169"/>
      <c r="ER718" s="169"/>
      <c r="ES718" s="169"/>
      <c r="ET718" s="169"/>
      <c r="EU718" s="169"/>
      <c r="EV718" s="169"/>
      <c r="EW718" s="169"/>
      <c r="EX718" s="169"/>
      <c r="EY718" s="169"/>
      <c r="EZ718" s="169"/>
      <c r="FA718" s="169"/>
      <c r="FB718" s="169"/>
      <c r="FC718" s="169"/>
      <c r="FD718" s="169"/>
      <c r="FE718" s="169"/>
      <c r="FF718" s="169"/>
      <c r="FG718" s="169"/>
      <c r="FH718" s="169"/>
      <c r="FI718" s="169"/>
      <c r="FJ718" s="169"/>
      <c r="FK718" s="169"/>
      <c r="FL718" s="169"/>
      <c r="FM718" s="169"/>
      <c r="FN718" s="169"/>
      <c r="FO718" s="169"/>
      <c r="FP718" s="169"/>
      <c r="FQ718" s="169"/>
      <c r="FR718" s="169"/>
      <c r="FS718" s="169"/>
      <c r="FT718" s="169"/>
      <c r="FU718" s="169"/>
      <c r="FV718" s="169"/>
      <c r="FW718" s="169"/>
      <c r="FX718" s="169"/>
      <c r="FY718" s="169"/>
      <c r="FZ718" s="169"/>
      <c r="GA718" s="169"/>
      <c r="GB718" s="169"/>
      <c r="GC718" s="169"/>
      <c r="GD718" s="169"/>
      <c r="GE718" s="169"/>
      <c r="GF718" s="169"/>
      <c r="GG718" s="169"/>
      <c r="GH718" s="169"/>
      <c r="GI718" s="169"/>
      <c r="GJ718" s="169"/>
      <c r="GK718" s="169"/>
      <c r="GL718" s="169"/>
      <c r="GM718" s="169"/>
      <c r="GN718" s="169"/>
      <c r="GO718" s="169"/>
      <c r="GP718" s="169"/>
      <c r="GQ718" s="169"/>
      <c r="GR718" s="169"/>
      <c r="GS718" s="169"/>
      <c r="GT718" s="169"/>
      <c r="GU718" s="169"/>
      <c r="GV718" s="169"/>
      <c r="GW718" s="169"/>
      <c r="GX718" s="169"/>
      <c r="GY718" s="169"/>
      <c r="GZ718" s="169"/>
      <c r="HA718" s="169"/>
      <c r="HB718" s="169"/>
      <c r="HC718" s="169"/>
      <c r="HD718" s="169"/>
      <c r="HE718" s="169"/>
      <c r="HF718" s="169"/>
      <c r="HG718" s="169"/>
      <c r="HH718" s="169"/>
      <c r="HI718" s="169"/>
      <c r="HJ718" s="169"/>
      <c r="HK718" s="169"/>
      <c r="HL718" s="169"/>
      <c r="HM718" s="169"/>
      <c r="HN718" s="169"/>
      <c r="HO718" s="169"/>
      <c r="HP718" s="169"/>
      <c r="HQ718" s="169"/>
      <c r="HR718" s="169"/>
      <c r="HS718" s="169"/>
      <c r="HT718" s="169"/>
      <c r="HU718" s="169"/>
      <c r="HV718" s="169"/>
      <c r="HW718" s="169"/>
      <c r="HX718" s="169"/>
      <c r="HY718" s="169"/>
      <c r="HZ718" s="169"/>
      <c r="IA718" s="169"/>
      <c r="IB718" s="169"/>
      <c r="IC718" s="169"/>
      <c r="ID718" s="169"/>
      <c r="IE718" s="169"/>
      <c r="IF718" s="169"/>
      <c r="IG718" s="169"/>
      <c r="IH718" s="169"/>
      <c r="II718" s="169"/>
      <c r="IJ718" s="169"/>
      <c r="IK718" s="169"/>
      <c r="IL718" s="169"/>
      <c r="IM718" s="169"/>
      <c r="IN718" s="169"/>
      <c r="IO718" s="169"/>
      <c r="IP718" s="169"/>
      <c r="IQ718" s="169"/>
      <c r="IR718" s="169"/>
      <c r="IS718" s="169"/>
      <c r="IT718" s="169"/>
      <c r="IU718" s="169"/>
      <c r="IV718" s="169"/>
      <c r="IW718" s="169"/>
      <c r="IX718" s="169"/>
      <c r="IY718" s="169"/>
      <c r="IZ718" s="169"/>
      <c r="JA718" s="169"/>
      <c r="JB718" s="169"/>
      <c r="JC718" s="169"/>
      <c r="JD718" s="169"/>
      <c r="JE718" s="169"/>
      <c r="JF718" s="169"/>
      <c r="JG718" s="169"/>
      <c r="JH718" s="169"/>
      <c r="JI718" s="169"/>
      <c r="JJ718" s="169"/>
      <c r="JK718" s="169"/>
      <c r="JL718" s="169"/>
      <c r="JM718" s="169"/>
      <c r="JN718" s="169"/>
      <c r="JO718" s="169"/>
      <c r="JP718" s="169"/>
      <c r="JQ718" s="169"/>
      <c r="JR718" s="169"/>
      <c r="JS718" s="169"/>
      <c r="JT718" s="169"/>
      <c r="JU718" s="169"/>
      <c r="JV718" s="169"/>
      <c r="JW718" s="169"/>
      <c r="JX718" s="169"/>
      <c r="JY718" s="169"/>
      <c r="JZ718" s="169"/>
      <c r="KA718" s="169"/>
      <c r="KB718" s="169"/>
      <c r="KC718" s="169"/>
      <c r="KD718" s="169"/>
      <c r="KE718" s="169"/>
      <c r="KF718" s="169"/>
      <c r="KG718" s="169"/>
      <c r="KH718" s="169"/>
      <c r="KI718" s="169"/>
      <c r="KJ718" s="169"/>
      <c r="KK718" s="169"/>
      <c r="KL718" s="169"/>
      <c r="KM718" s="169"/>
      <c r="KN718" s="169"/>
      <c r="KO718" s="169"/>
      <c r="KP718" s="169"/>
      <c r="KQ718" s="169"/>
      <c r="KR718" s="169"/>
      <c r="KS718" s="169"/>
      <c r="KT718" s="169"/>
      <c r="KU718" s="169"/>
      <c r="KV718" s="169"/>
      <c r="KW718" s="169"/>
      <c r="KX718" s="169"/>
      <c r="KY718" s="169"/>
      <c r="KZ718" s="169"/>
      <c r="LA718" s="169"/>
      <c r="LB718" s="169"/>
      <c r="LC718" s="169"/>
      <c r="LD718" s="169"/>
      <c r="LE718" s="169"/>
      <c r="LF718" s="169"/>
      <c r="LG718" s="169"/>
      <c r="LH718" s="169"/>
      <c r="LI718" s="169"/>
      <c r="LJ718" s="169"/>
      <c r="LK718" s="169"/>
      <c r="LL718" s="169"/>
      <c r="LM718" s="169"/>
      <c r="LN718" s="169"/>
      <c r="LO718" s="169"/>
      <c r="LP718" s="169"/>
      <c r="LQ718" s="169"/>
      <c r="LR718" s="169"/>
      <c r="LS718" s="169"/>
      <c r="LT718" s="169"/>
      <c r="LU718" s="169"/>
      <c r="LV718" s="169"/>
      <c r="LW718" s="169"/>
      <c r="LX718" s="169"/>
      <c r="LY718" s="169"/>
      <c r="LZ718" s="169"/>
      <c r="MA718" s="169"/>
      <c r="MB718" s="169"/>
      <c r="MC718" s="169"/>
      <c r="MD718" s="169"/>
      <c r="ME718" s="169"/>
      <c r="MF718" s="169"/>
      <c r="MG718" s="169"/>
      <c r="MH718" s="169"/>
      <c r="MI718" s="169"/>
      <c r="MJ718" s="169"/>
      <c r="MK718" s="169"/>
      <c r="ML718" s="169"/>
      <c r="MM718" s="169"/>
    </row>
    <row r="719" spans="1:351" s="170" customFormat="1" ht="15" customHeight="1" outlineLevel="1" x14ac:dyDescent="0.25">
      <c r="A719" s="161"/>
      <c r="B719" s="162"/>
      <c r="C719" s="163"/>
      <c r="D719" s="163"/>
      <c r="E719" s="164"/>
      <c r="F719" s="174" t="s">
        <v>151</v>
      </c>
      <c r="G719" s="175" t="s">
        <v>39</v>
      </c>
      <c r="H719" s="167">
        <f>C714*0.8</f>
        <v>1.7920000000000003</v>
      </c>
      <c r="I719" s="168">
        <v>1.2</v>
      </c>
      <c r="J719" s="164">
        <f t="shared" si="113"/>
        <v>2.1504000000000003</v>
      </c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69"/>
      <c r="CO719" s="169"/>
      <c r="CP719" s="169"/>
      <c r="CQ719" s="169"/>
      <c r="CR719" s="169"/>
      <c r="CS719" s="169"/>
      <c r="CT719" s="169"/>
      <c r="CU719" s="169"/>
      <c r="CV719" s="169"/>
      <c r="CW719" s="169"/>
      <c r="CX719" s="169"/>
      <c r="CY719" s="169"/>
      <c r="CZ719" s="169"/>
      <c r="DA719" s="169"/>
      <c r="DB719" s="169"/>
      <c r="DC719" s="169"/>
      <c r="DD719" s="169"/>
      <c r="DE719" s="169"/>
      <c r="DF719" s="169"/>
      <c r="DG719" s="169"/>
      <c r="DH719" s="169"/>
      <c r="DI719" s="169"/>
      <c r="DJ719" s="169"/>
      <c r="DK719" s="169"/>
      <c r="DL719" s="169"/>
      <c r="DM719" s="169"/>
      <c r="DN719" s="169"/>
      <c r="DO719" s="169"/>
      <c r="DP719" s="169"/>
      <c r="DQ719" s="169"/>
      <c r="DR719" s="169"/>
      <c r="DS719" s="169"/>
      <c r="DT719" s="169"/>
      <c r="DU719" s="169"/>
      <c r="DV719" s="169"/>
      <c r="DW719" s="169"/>
      <c r="DX719" s="169"/>
      <c r="DY719" s="169"/>
      <c r="DZ719" s="169"/>
      <c r="EA719" s="169"/>
      <c r="EB719" s="169"/>
      <c r="EC719" s="169"/>
      <c r="ED719" s="169"/>
      <c r="EE719" s="169"/>
      <c r="EF719" s="169"/>
      <c r="EG719" s="169"/>
      <c r="EH719" s="169"/>
      <c r="EI719" s="169"/>
      <c r="EJ719" s="169"/>
      <c r="EK719" s="169"/>
      <c r="EL719" s="169"/>
      <c r="EM719" s="169"/>
      <c r="EN719" s="169"/>
      <c r="EO719" s="169"/>
      <c r="EP719" s="169"/>
      <c r="EQ719" s="169"/>
      <c r="ER719" s="169"/>
      <c r="ES719" s="169"/>
      <c r="ET719" s="169"/>
      <c r="EU719" s="169"/>
      <c r="EV719" s="169"/>
      <c r="EW719" s="169"/>
      <c r="EX719" s="169"/>
      <c r="EY719" s="169"/>
      <c r="EZ719" s="169"/>
      <c r="FA719" s="169"/>
      <c r="FB719" s="169"/>
      <c r="FC719" s="169"/>
      <c r="FD719" s="169"/>
      <c r="FE719" s="169"/>
      <c r="FF719" s="169"/>
      <c r="FG719" s="169"/>
      <c r="FH719" s="169"/>
      <c r="FI719" s="169"/>
      <c r="FJ719" s="169"/>
      <c r="FK719" s="169"/>
      <c r="FL719" s="169"/>
      <c r="FM719" s="169"/>
      <c r="FN719" s="169"/>
      <c r="FO719" s="169"/>
      <c r="FP719" s="169"/>
      <c r="FQ719" s="169"/>
      <c r="FR719" s="169"/>
      <c r="FS719" s="169"/>
      <c r="FT719" s="169"/>
      <c r="FU719" s="169"/>
      <c r="FV719" s="169"/>
      <c r="FW719" s="169"/>
      <c r="FX719" s="169"/>
      <c r="FY719" s="169"/>
      <c r="FZ719" s="169"/>
      <c r="GA719" s="169"/>
      <c r="GB719" s="169"/>
      <c r="GC719" s="169"/>
      <c r="GD719" s="169"/>
      <c r="GE719" s="169"/>
      <c r="GF719" s="169"/>
      <c r="GG719" s="169"/>
      <c r="GH719" s="169"/>
      <c r="GI719" s="169"/>
      <c r="GJ719" s="169"/>
      <c r="GK719" s="169"/>
      <c r="GL719" s="169"/>
      <c r="GM719" s="169"/>
      <c r="GN719" s="169"/>
      <c r="GO719" s="169"/>
      <c r="GP719" s="169"/>
      <c r="GQ719" s="169"/>
      <c r="GR719" s="169"/>
      <c r="GS719" s="169"/>
      <c r="GT719" s="169"/>
      <c r="GU719" s="169"/>
      <c r="GV719" s="169"/>
      <c r="GW719" s="169"/>
      <c r="GX719" s="169"/>
      <c r="GY719" s="169"/>
      <c r="GZ719" s="169"/>
      <c r="HA719" s="169"/>
      <c r="HB719" s="169"/>
      <c r="HC719" s="169"/>
      <c r="HD719" s="169"/>
      <c r="HE719" s="169"/>
      <c r="HF719" s="169"/>
      <c r="HG719" s="169"/>
      <c r="HH719" s="169"/>
      <c r="HI719" s="169"/>
      <c r="HJ719" s="169"/>
      <c r="HK719" s="169"/>
      <c r="HL719" s="169"/>
      <c r="HM719" s="169"/>
      <c r="HN719" s="169"/>
      <c r="HO719" s="169"/>
      <c r="HP719" s="169"/>
      <c r="HQ719" s="169"/>
      <c r="HR719" s="169"/>
      <c r="HS719" s="169"/>
      <c r="HT719" s="169"/>
      <c r="HU719" s="169"/>
      <c r="HV719" s="169"/>
      <c r="HW719" s="169"/>
      <c r="HX719" s="169"/>
      <c r="HY719" s="169"/>
      <c r="HZ719" s="169"/>
      <c r="IA719" s="169"/>
      <c r="IB719" s="169"/>
      <c r="IC719" s="169"/>
      <c r="ID719" s="169"/>
      <c r="IE719" s="169"/>
      <c r="IF719" s="169"/>
      <c r="IG719" s="169"/>
      <c r="IH719" s="169"/>
      <c r="II719" s="169"/>
      <c r="IJ719" s="169"/>
      <c r="IK719" s="169"/>
      <c r="IL719" s="169"/>
      <c r="IM719" s="169"/>
      <c r="IN719" s="169"/>
      <c r="IO719" s="169"/>
      <c r="IP719" s="169"/>
      <c r="IQ719" s="169"/>
      <c r="IR719" s="169"/>
      <c r="IS719" s="169"/>
      <c r="IT719" s="169"/>
      <c r="IU719" s="169"/>
      <c r="IV719" s="169"/>
      <c r="IW719" s="169"/>
      <c r="IX719" s="169"/>
      <c r="IY719" s="169"/>
      <c r="IZ719" s="169"/>
      <c r="JA719" s="169"/>
      <c r="JB719" s="169"/>
      <c r="JC719" s="169"/>
      <c r="JD719" s="169"/>
      <c r="JE719" s="169"/>
      <c r="JF719" s="169"/>
      <c r="JG719" s="169"/>
      <c r="JH719" s="169"/>
      <c r="JI719" s="169"/>
      <c r="JJ719" s="169"/>
      <c r="JK719" s="169"/>
      <c r="JL719" s="169"/>
      <c r="JM719" s="169"/>
      <c r="JN719" s="169"/>
      <c r="JO719" s="169"/>
      <c r="JP719" s="169"/>
      <c r="JQ719" s="169"/>
      <c r="JR719" s="169"/>
      <c r="JS719" s="169"/>
      <c r="JT719" s="169"/>
      <c r="JU719" s="169"/>
      <c r="JV719" s="169"/>
      <c r="JW719" s="169"/>
      <c r="JX719" s="169"/>
      <c r="JY719" s="169"/>
      <c r="JZ719" s="169"/>
      <c r="KA719" s="169"/>
      <c r="KB719" s="169"/>
      <c r="KC719" s="169"/>
      <c r="KD719" s="169"/>
      <c r="KE719" s="169"/>
      <c r="KF719" s="169"/>
      <c r="KG719" s="169"/>
      <c r="KH719" s="169"/>
      <c r="KI719" s="169"/>
      <c r="KJ719" s="169"/>
      <c r="KK719" s="169"/>
      <c r="KL719" s="169"/>
      <c r="KM719" s="169"/>
      <c r="KN719" s="169"/>
      <c r="KO719" s="169"/>
      <c r="KP719" s="169"/>
      <c r="KQ719" s="169"/>
      <c r="KR719" s="169"/>
      <c r="KS719" s="169"/>
      <c r="KT719" s="169"/>
      <c r="KU719" s="169"/>
      <c r="KV719" s="169"/>
      <c r="KW719" s="169"/>
      <c r="KX719" s="169"/>
      <c r="KY719" s="169"/>
      <c r="KZ719" s="169"/>
      <c r="LA719" s="169"/>
      <c r="LB719" s="169"/>
      <c r="LC719" s="169"/>
      <c r="LD719" s="169"/>
      <c r="LE719" s="169"/>
      <c r="LF719" s="169"/>
      <c r="LG719" s="169"/>
      <c r="LH719" s="169"/>
      <c r="LI719" s="169"/>
      <c r="LJ719" s="169"/>
      <c r="LK719" s="169"/>
      <c r="LL719" s="169"/>
      <c r="LM719" s="169"/>
      <c r="LN719" s="169"/>
      <c r="LO719" s="169"/>
      <c r="LP719" s="169"/>
      <c r="LQ719" s="169"/>
      <c r="LR719" s="169"/>
      <c r="LS719" s="169"/>
      <c r="LT719" s="169"/>
      <c r="LU719" s="169"/>
      <c r="LV719" s="169"/>
      <c r="LW719" s="169"/>
      <c r="LX719" s="169"/>
      <c r="LY719" s="169"/>
      <c r="LZ719" s="169"/>
      <c r="MA719" s="169"/>
      <c r="MB719" s="169"/>
      <c r="MC719" s="169"/>
      <c r="MD719" s="169"/>
      <c r="ME719" s="169"/>
      <c r="MF719" s="169"/>
      <c r="MG719" s="169"/>
      <c r="MH719" s="169"/>
      <c r="MI719" s="169"/>
      <c r="MJ719" s="169"/>
      <c r="MK719" s="169"/>
      <c r="ML719" s="169"/>
      <c r="MM719" s="169"/>
    </row>
    <row r="720" spans="1:351" s="170" customFormat="1" ht="15" customHeight="1" outlineLevel="1" x14ac:dyDescent="0.25">
      <c r="A720" s="161"/>
      <c r="B720" s="162"/>
      <c r="C720" s="163"/>
      <c r="D720" s="163"/>
      <c r="E720" s="164"/>
      <c r="F720" s="174" t="s">
        <v>152</v>
      </c>
      <c r="G720" s="175" t="s">
        <v>39</v>
      </c>
      <c r="H720" s="167">
        <f>C714*0.8</f>
        <v>1.7920000000000003</v>
      </c>
      <c r="I720" s="168">
        <v>1.05</v>
      </c>
      <c r="J720" s="164">
        <f t="shared" si="113"/>
        <v>1.8816000000000004</v>
      </c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  <c r="CB720" s="169"/>
      <c r="CC720" s="169"/>
      <c r="CD720" s="169"/>
      <c r="CE720" s="169"/>
      <c r="CF720" s="169"/>
      <c r="CG720" s="169"/>
      <c r="CH720" s="169"/>
      <c r="CI720" s="169"/>
      <c r="CJ720" s="169"/>
      <c r="CK720" s="169"/>
      <c r="CL720" s="169"/>
      <c r="CM720" s="169"/>
      <c r="CN720" s="169"/>
      <c r="CO720" s="169"/>
      <c r="CP720" s="169"/>
      <c r="CQ720" s="169"/>
      <c r="CR720" s="169"/>
      <c r="CS720" s="169"/>
      <c r="CT720" s="169"/>
      <c r="CU720" s="169"/>
      <c r="CV720" s="169"/>
      <c r="CW720" s="169"/>
      <c r="CX720" s="169"/>
      <c r="CY720" s="169"/>
      <c r="CZ720" s="169"/>
      <c r="DA720" s="169"/>
      <c r="DB720" s="169"/>
      <c r="DC720" s="169"/>
      <c r="DD720" s="169"/>
      <c r="DE720" s="169"/>
      <c r="DF720" s="169"/>
      <c r="DG720" s="169"/>
      <c r="DH720" s="169"/>
      <c r="DI720" s="169"/>
      <c r="DJ720" s="169"/>
      <c r="DK720" s="169"/>
      <c r="DL720" s="169"/>
      <c r="DM720" s="169"/>
      <c r="DN720" s="169"/>
      <c r="DO720" s="169"/>
      <c r="DP720" s="169"/>
      <c r="DQ720" s="169"/>
      <c r="DR720" s="169"/>
      <c r="DS720" s="169"/>
      <c r="DT720" s="169"/>
      <c r="DU720" s="169"/>
      <c r="DV720" s="169"/>
      <c r="DW720" s="169"/>
      <c r="DX720" s="169"/>
      <c r="DY720" s="169"/>
      <c r="DZ720" s="169"/>
      <c r="EA720" s="169"/>
      <c r="EB720" s="169"/>
      <c r="EC720" s="169"/>
      <c r="ED720" s="169"/>
      <c r="EE720" s="169"/>
      <c r="EF720" s="169"/>
      <c r="EG720" s="169"/>
      <c r="EH720" s="169"/>
      <c r="EI720" s="169"/>
      <c r="EJ720" s="169"/>
      <c r="EK720" s="169"/>
      <c r="EL720" s="169"/>
      <c r="EM720" s="169"/>
      <c r="EN720" s="169"/>
      <c r="EO720" s="169"/>
      <c r="EP720" s="169"/>
      <c r="EQ720" s="169"/>
      <c r="ER720" s="169"/>
      <c r="ES720" s="169"/>
      <c r="ET720" s="169"/>
      <c r="EU720" s="169"/>
      <c r="EV720" s="169"/>
      <c r="EW720" s="169"/>
      <c r="EX720" s="169"/>
      <c r="EY720" s="169"/>
      <c r="EZ720" s="169"/>
      <c r="FA720" s="169"/>
      <c r="FB720" s="169"/>
      <c r="FC720" s="169"/>
      <c r="FD720" s="169"/>
      <c r="FE720" s="169"/>
      <c r="FF720" s="169"/>
      <c r="FG720" s="169"/>
      <c r="FH720" s="169"/>
      <c r="FI720" s="169"/>
      <c r="FJ720" s="169"/>
      <c r="FK720" s="169"/>
      <c r="FL720" s="169"/>
      <c r="FM720" s="169"/>
      <c r="FN720" s="169"/>
      <c r="FO720" s="169"/>
      <c r="FP720" s="169"/>
      <c r="FQ720" s="169"/>
      <c r="FR720" s="169"/>
      <c r="FS720" s="169"/>
      <c r="FT720" s="169"/>
      <c r="FU720" s="169"/>
      <c r="FV720" s="169"/>
      <c r="FW720" s="169"/>
      <c r="FX720" s="169"/>
      <c r="FY720" s="169"/>
      <c r="FZ720" s="169"/>
      <c r="GA720" s="169"/>
      <c r="GB720" s="169"/>
      <c r="GC720" s="169"/>
      <c r="GD720" s="169"/>
      <c r="GE720" s="169"/>
      <c r="GF720" s="169"/>
      <c r="GG720" s="169"/>
      <c r="GH720" s="169"/>
      <c r="GI720" s="169"/>
      <c r="GJ720" s="169"/>
      <c r="GK720" s="169"/>
      <c r="GL720" s="169"/>
      <c r="GM720" s="169"/>
      <c r="GN720" s="169"/>
      <c r="GO720" s="169"/>
      <c r="GP720" s="169"/>
      <c r="GQ720" s="169"/>
      <c r="GR720" s="169"/>
      <c r="GS720" s="169"/>
      <c r="GT720" s="169"/>
      <c r="GU720" s="169"/>
      <c r="GV720" s="169"/>
      <c r="GW720" s="169"/>
      <c r="GX720" s="169"/>
      <c r="GY720" s="169"/>
      <c r="GZ720" s="169"/>
      <c r="HA720" s="169"/>
      <c r="HB720" s="169"/>
      <c r="HC720" s="169"/>
      <c r="HD720" s="169"/>
      <c r="HE720" s="169"/>
      <c r="HF720" s="169"/>
      <c r="HG720" s="169"/>
      <c r="HH720" s="169"/>
      <c r="HI720" s="169"/>
      <c r="HJ720" s="169"/>
      <c r="HK720" s="169"/>
      <c r="HL720" s="169"/>
      <c r="HM720" s="169"/>
      <c r="HN720" s="169"/>
      <c r="HO720" s="169"/>
      <c r="HP720" s="169"/>
      <c r="HQ720" s="169"/>
      <c r="HR720" s="169"/>
      <c r="HS720" s="169"/>
      <c r="HT720" s="169"/>
      <c r="HU720" s="169"/>
      <c r="HV720" s="169"/>
      <c r="HW720" s="169"/>
      <c r="HX720" s="169"/>
      <c r="HY720" s="169"/>
      <c r="HZ720" s="169"/>
      <c r="IA720" s="169"/>
      <c r="IB720" s="169"/>
      <c r="IC720" s="169"/>
      <c r="ID720" s="169"/>
      <c r="IE720" s="169"/>
      <c r="IF720" s="169"/>
      <c r="IG720" s="169"/>
      <c r="IH720" s="169"/>
      <c r="II720" s="169"/>
      <c r="IJ720" s="169"/>
      <c r="IK720" s="169"/>
      <c r="IL720" s="169"/>
      <c r="IM720" s="169"/>
      <c r="IN720" s="169"/>
      <c r="IO720" s="169"/>
      <c r="IP720" s="169"/>
      <c r="IQ720" s="169"/>
      <c r="IR720" s="169"/>
      <c r="IS720" s="169"/>
      <c r="IT720" s="169"/>
      <c r="IU720" s="169"/>
      <c r="IV720" s="169"/>
      <c r="IW720" s="169"/>
      <c r="IX720" s="169"/>
      <c r="IY720" s="169"/>
      <c r="IZ720" s="169"/>
      <c r="JA720" s="169"/>
      <c r="JB720" s="169"/>
      <c r="JC720" s="169"/>
      <c r="JD720" s="169"/>
      <c r="JE720" s="169"/>
      <c r="JF720" s="169"/>
      <c r="JG720" s="169"/>
      <c r="JH720" s="169"/>
      <c r="JI720" s="169"/>
      <c r="JJ720" s="169"/>
      <c r="JK720" s="169"/>
      <c r="JL720" s="169"/>
      <c r="JM720" s="169"/>
      <c r="JN720" s="169"/>
      <c r="JO720" s="169"/>
      <c r="JP720" s="169"/>
      <c r="JQ720" s="169"/>
      <c r="JR720" s="169"/>
      <c r="JS720" s="169"/>
      <c r="JT720" s="169"/>
      <c r="JU720" s="169"/>
      <c r="JV720" s="169"/>
      <c r="JW720" s="169"/>
      <c r="JX720" s="169"/>
      <c r="JY720" s="169"/>
      <c r="JZ720" s="169"/>
      <c r="KA720" s="169"/>
      <c r="KB720" s="169"/>
      <c r="KC720" s="169"/>
      <c r="KD720" s="169"/>
      <c r="KE720" s="169"/>
      <c r="KF720" s="169"/>
      <c r="KG720" s="169"/>
      <c r="KH720" s="169"/>
      <c r="KI720" s="169"/>
      <c r="KJ720" s="169"/>
      <c r="KK720" s="169"/>
      <c r="KL720" s="169"/>
      <c r="KM720" s="169"/>
      <c r="KN720" s="169"/>
      <c r="KO720" s="169"/>
      <c r="KP720" s="169"/>
      <c r="KQ720" s="169"/>
      <c r="KR720" s="169"/>
      <c r="KS720" s="169"/>
      <c r="KT720" s="169"/>
      <c r="KU720" s="169"/>
      <c r="KV720" s="169"/>
      <c r="KW720" s="169"/>
      <c r="KX720" s="169"/>
      <c r="KY720" s="169"/>
      <c r="KZ720" s="169"/>
      <c r="LA720" s="169"/>
      <c r="LB720" s="169"/>
      <c r="LC720" s="169"/>
      <c r="LD720" s="169"/>
      <c r="LE720" s="169"/>
      <c r="LF720" s="169"/>
      <c r="LG720" s="169"/>
      <c r="LH720" s="169"/>
      <c r="LI720" s="169"/>
      <c r="LJ720" s="169"/>
      <c r="LK720" s="169"/>
      <c r="LL720" s="169"/>
      <c r="LM720" s="169"/>
      <c r="LN720" s="169"/>
      <c r="LO720" s="169"/>
      <c r="LP720" s="169"/>
      <c r="LQ720" s="169"/>
      <c r="LR720" s="169"/>
      <c r="LS720" s="169"/>
      <c r="LT720" s="169"/>
      <c r="LU720" s="169"/>
      <c r="LV720" s="169"/>
      <c r="LW720" s="169"/>
      <c r="LX720" s="169"/>
      <c r="LY720" s="169"/>
      <c r="LZ720" s="169"/>
      <c r="MA720" s="169"/>
      <c r="MB720" s="169"/>
      <c r="MC720" s="169"/>
      <c r="MD720" s="169"/>
      <c r="ME720" s="169"/>
      <c r="MF720" s="169"/>
      <c r="MG720" s="169"/>
      <c r="MH720" s="169"/>
      <c r="MI720" s="169"/>
      <c r="MJ720" s="169"/>
      <c r="MK720" s="169"/>
      <c r="ML720" s="169"/>
      <c r="MM720" s="169"/>
    </row>
    <row r="721" spans="1:351" s="170" customFormat="1" ht="15" customHeight="1" outlineLevel="1" x14ac:dyDescent="0.25">
      <c r="A721" s="161"/>
      <c r="B721" s="162"/>
      <c r="C721" s="163"/>
      <c r="D721" s="163"/>
      <c r="E721" s="164"/>
      <c r="F721" s="174" t="s">
        <v>153</v>
      </c>
      <c r="G721" s="175" t="s">
        <v>39</v>
      </c>
      <c r="H721" s="167">
        <f>C714*0.2</f>
        <v>0.44800000000000006</v>
      </c>
      <c r="I721" s="168">
        <v>2.5499999999999998</v>
      </c>
      <c r="J721" s="164">
        <f t="shared" si="113"/>
        <v>1.1424000000000001</v>
      </c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69"/>
      <c r="CO721" s="169"/>
      <c r="CP721" s="169"/>
      <c r="CQ721" s="169"/>
      <c r="CR721" s="169"/>
      <c r="CS721" s="169"/>
      <c r="CT721" s="169"/>
      <c r="CU721" s="169"/>
      <c r="CV721" s="169"/>
      <c r="CW721" s="169"/>
      <c r="CX721" s="169"/>
      <c r="CY721" s="169"/>
      <c r="CZ721" s="169"/>
      <c r="DA721" s="169"/>
      <c r="DB721" s="169"/>
      <c r="DC721" s="169"/>
      <c r="DD721" s="169"/>
      <c r="DE721" s="169"/>
      <c r="DF721" s="169"/>
      <c r="DG721" s="169"/>
      <c r="DH721" s="169"/>
      <c r="DI721" s="169"/>
      <c r="DJ721" s="169"/>
      <c r="DK721" s="169"/>
      <c r="DL721" s="169"/>
      <c r="DM721" s="169"/>
      <c r="DN721" s="169"/>
      <c r="DO721" s="169"/>
      <c r="DP721" s="169"/>
      <c r="DQ721" s="169"/>
      <c r="DR721" s="169"/>
      <c r="DS721" s="169"/>
      <c r="DT721" s="169"/>
      <c r="DU721" s="169"/>
      <c r="DV721" s="169"/>
      <c r="DW721" s="169"/>
      <c r="DX721" s="169"/>
      <c r="DY721" s="169"/>
      <c r="DZ721" s="169"/>
      <c r="EA721" s="169"/>
      <c r="EB721" s="169"/>
      <c r="EC721" s="169"/>
      <c r="ED721" s="169"/>
      <c r="EE721" s="169"/>
      <c r="EF721" s="169"/>
      <c r="EG721" s="169"/>
      <c r="EH721" s="169"/>
      <c r="EI721" s="169"/>
      <c r="EJ721" s="169"/>
      <c r="EK721" s="169"/>
      <c r="EL721" s="169"/>
      <c r="EM721" s="169"/>
      <c r="EN721" s="169"/>
      <c r="EO721" s="169"/>
      <c r="EP721" s="169"/>
      <c r="EQ721" s="169"/>
      <c r="ER721" s="169"/>
      <c r="ES721" s="169"/>
      <c r="ET721" s="169"/>
      <c r="EU721" s="169"/>
      <c r="EV721" s="169"/>
      <c r="EW721" s="169"/>
      <c r="EX721" s="169"/>
      <c r="EY721" s="169"/>
      <c r="EZ721" s="169"/>
      <c r="FA721" s="169"/>
      <c r="FB721" s="169"/>
      <c r="FC721" s="169"/>
      <c r="FD721" s="169"/>
      <c r="FE721" s="169"/>
      <c r="FF721" s="169"/>
      <c r="FG721" s="169"/>
      <c r="FH721" s="169"/>
      <c r="FI721" s="169"/>
      <c r="FJ721" s="169"/>
      <c r="FK721" s="169"/>
      <c r="FL721" s="169"/>
      <c r="FM721" s="169"/>
      <c r="FN721" s="169"/>
      <c r="FO721" s="169"/>
      <c r="FP721" s="169"/>
      <c r="FQ721" s="169"/>
      <c r="FR721" s="169"/>
      <c r="FS721" s="169"/>
      <c r="FT721" s="169"/>
      <c r="FU721" s="169"/>
      <c r="FV721" s="169"/>
      <c r="FW721" s="169"/>
      <c r="FX721" s="169"/>
      <c r="FY721" s="169"/>
      <c r="FZ721" s="169"/>
      <c r="GA721" s="169"/>
      <c r="GB721" s="169"/>
      <c r="GC721" s="169"/>
      <c r="GD721" s="169"/>
      <c r="GE721" s="169"/>
      <c r="GF721" s="169"/>
      <c r="GG721" s="169"/>
      <c r="GH721" s="169"/>
      <c r="GI721" s="169"/>
      <c r="GJ721" s="169"/>
      <c r="GK721" s="169"/>
      <c r="GL721" s="169"/>
      <c r="GM721" s="169"/>
      <c r="GN721" s="169"/>
      <c r="GO721" s="169"/>
      <c r="GP721" s="169"/>
      <c r="GQ721" s="169"/>
      <c r="GR721" s="169"/>
      <c r="GS721" s="169"/>
      <c r="GT721" s="169"/>
      <c r="GU721" s="169"/>
      <c r="GV721" s="169"/>
      <c r="GW721" s="169"/>
      <c r="GX721" s="169"/>
      <c r="GY721" s="169"/>
      <c r="GZ721" s="169"/>
      <c r="HA721" s="169"/>
      <c r="HB721" s="169"/>
      <c r="HC721" s="169"/>
      <c r="HD721" s="169"/>
      <c r="HE721" s="169"/>
      <c r="HF721" s="169"/>
      <c r="HG721" s="169"/>
      <c r="HH721" s="169"/>
      <c r="HI721" s="169"/>
      <c r="HJ721" s="169"/>
      <c r="HK721" s="169"/>
      <c r="HL721" s="169"/>
      <c r="HM721" s="169"/>
      <c r="HN721" s="169"/>
      <c r="HO721" s="169"/>
      <c r="HP721" s="169"/>
      <c r="HQ721" s="169"/>
      <c r="HR721" s="169"/>
      <c r="HS721" s="169"/>
      <c r="HT721" s="169"/>
      <c r="HU721" s="169"/>
      <c r="HV721" s="169"/>
      <c r="HW721" s="169"/>
      <c r="HX721" s="169"/>
      <c r="HY721" s="169"/>
      <c r="HZ721" s="169"/>
      <c r="IA721" s="169"/>
      <c r="IB721" s="169"/>
      <c r="IC721" s="169"/>
      <c r="ID721" s="169"/>
      <c r="IE721" s="169"/>
      <c r="IF721" s="169"/>
      <c r="IG721" s="169"/>
      <c r="IH721" s="169"/>
      <c r="II721" s="169"/>
      <c r="IJ721" s="169"/>
      <c r="IK721" s="169"/>
      <c r="IL721" s="169"/>
      <c r="IM721" s="169"/>
      <c r="IN721" s="169"/>
      <c r="IO721" s="169"/>
      <c r="IP721" s="169"/>
      <c r="IQ721" s="169"/>
      <c r="IR721" s="169"/>
      <c r="IS721" s="169"/>
      <c r="IT721" s="169"/>
      <c r="IU721" s="169"/>
      <c r="IV721" s="169"/>
      <c r="IW721" s="169"/>
      <c r="IX721" s="169"/>
      <c r="IY721" s="169"/>
      <c r="IZ721" s="169"/>
      <c r="JA721" s="169"/>
      <c r="JB721" s="169"/>
      <c r="JC721" s="169"/>
      <c r="JD721" s="169"/>
      <c r="JE721" s="169"/>
      <c r="JF721" s="169"/>
      <c r="JG721" s="169"/>
      <c r="JH721" s="169"/>
      <c r="JI721" s="169"/>
      <c r="JJ721" s="169"/>
      <c r="JK721" s="169"/>
      <c r="JL721" s="169"/>
      <c r="JM721" s="169"/>
      <c r="JN721" s="169"/>
      <c r="JO721" s="169"/>
      <c r="JP721" s="169"/>
      <c r="JQ721" s="169"/>
      <c r="JR721" s="169"/>
      <c r="JS721" s="169"/>
      <c r="JT721" s="169"/>
      <c r="JU721" s="169"/>
      <c r="JV721" s="169"/>
      <c r="JW721" s="169"/>
      <c r="JX721" s="169"/>
      <c r="JY721" s="169"/>
      <c r="JZ721" s="169"/>
      <c r="KA721" s="169"/>
      <c r="KB721" s="169"/>
      <c r="KC721" s="169"/>
      <c r="KD721" s="169"/>
      <c r="KE721" s="169"/>
      <c r="KF721" s="169"/>
      <c r="KG721" s="169"/>
      <c r="KH721" s="169"/>
      <c r="KI721" s="169"/>
      <c r="KJ721" s="169"/>
      <c r="KK721" s="169"/>
      <c r="KL721" s="169"/>
      <c r="KM721" s="169"/>
      <c r="KN721" s="169"/>
      <c r="KO721" s="169"/>
      <c r="KP721" s="169"/>
      <c r="KQ721" s="169"/>
      <c r="KR721" s="169"/>
      <c r="KS721" s="169"/>
      <c r="KT721" s="169"/>
      <c r="KU721" s="169"/>
      <c r="KV721" s="169"/>
      <c r="KW721" s="169"/>
      <c r="KX721" s="169"/>
      <c r="KY721" s="169"/>
      <c r="KZ721" s="169"/>
      <c r="LA721" s="169"/>
      <c r="LB721" s="169"/>
      <c r="LC721" s="169"/>
      <c r="LD721" s="169"/>
      <c r="LE721" s="169"/>
      <c r="LF721" s="169"/>
      <c r="LG721" s="169"/>
      <c r="LH721" s="169"/>
      <c r="LI721" s="169"/>
      <c r="LJ721" s="169"/>
      <c r="LK721" s="169"/>
      <c r="LL721" s="169"/>
      <c r="LM721" s="169"/>
      <c r="LN721" s="169"/>
      <c r="LO721" s="169"/>
      <c r="LP721" s="169"/>
      <c r="LQ721" s="169"/>
      <c r="LR721" s="169"/>
      <c r="LS721" s="169"/>
      <c r="LT721" s="169"/>
      <c r="LU721" s="169"/>
      <c r="LV721" s="169"/>
      <c r="LW721" s="169"/>
      <c r="LX721" s="169"/>
      <c r="LY721" s="169"/>
      <c r="LZ721" s="169"/>
      <c r="MA721" s="169"/>
      <c r="MB721" s="169"/>
      <c r="MC721" s="169"/>
      <c r="MD721" s="169"/>
      <c r="ME721" s="169"/>
      <c r="MF721" s="169"/>
      <c r="MG721" s="169"/>
      <c r="MH721" s="169"/>
      <c r="MI721" s="169"/>
      <c r="MJ721" s="169"/>
      <c r="MK721" s="169"/>
      <c r="ML721" s="169"/>
      <c r="MM721" s="169"/>
    </row>
    <row r="722" spans="1:351" s="170" customFormat="1" ht="15" customHeight="1" outlineLevel="1" x14ac:dyDescent="0.25">
      <c r="A722" s="161"/>
      <c r="B722" s="162"/>
      <c r="C722" s="163"/>
      <c r="D722" s="163"/>
      <c r="E722" s="164"/>
      <c r="F722" s="174" t="s">
        <v>154</v>
      </c>
      <c r="G722" s="175" t="s">
        <v>39</v>
      </c>
      <c r="H722" s="167">
        <f>C714*0.8</f>
        <v>1.7920000000000003</v>
      </c>
      <c r="I722" s="168">
        <v>3</v>
      </c>
      <c r="J722" s="164">
        <f t="shared" si="113"/>
        <v>5.3760000000000012</v>
      </c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  <c r="CB722" s="169"/>
      <c r="CC722" s="169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69"/>
      <c r="CN722" s="169"/>
      <c r="CO722" s="169"/>
      <c r="CP722" s="169"/>
      <c r="CQ722" s="169"/>
      <c r="CR722" s="169"/>
      <c r="CS722" s="169"/>
      <c r="CT722" s="169"/>
      <c r="CU722" s="169"/>
      <c r="CV722" s="169"/>
      <c r="CW722" s="169"/>
      <c r="CX722" s="169"/>
      <c r="CY722" s="169"/>
      <c r="CZ722" s="169"/>
      <c r="DA722" s="169"/>
      <c r="DB722" s="169"/>
      <c r="DC722" s="169"/>
      <c r="DD722" s="169"/>
      <c r="DE722" s="169"/>
      <c r="DF722" s="169"/>
      <c r="DG722" s="169"/>
      <c r="DH722" s="169"/>
      <c r="DI722" s="169"/>
      <c r="DJ722" s="169"/>
      <c r="DK722" s="169"/>
      <c r="DL722" s="169"/>
      <c r="DM722" s="169"/>
      <c r="DN722" s="169"/>
      <c r="DO722" s="169"/>
      <c r="DP722" s="169"/>
      <c r="DQ722" s="169"/>
      <c r="DR722" s="169"/>
      <c r="DS722" s="169"/>
      <c r="DT722" s="169"/>
      <c r="DU722" s="169"/>
      <c r="DV722" s="169"/>
      <c r="DW722" s="169"/>
      <c r="DX722" s="169"/>
      <c r="DY722" s="169"/>
      <c r="DZ722" s="169"/>
      <c r="EA722" s="169"/>
      <c r="EB722" s="169"/>
      <c r="EC722" s="169"/>
      <c r="ED722" s="169"/>
      <c r="EE722" s="169"/>
      <c r="EF722" s="169"/>
      <c r="EG722" s="169"/>
      <c r="EH722" s="169"/>
      <c r="EI722" s="169"/>
      <c r="EJ722" s="169"/>
      <c r="EK722" s="169"/>
      <c r="EL722" s="169"/>
      <c r="EM722" s="169"/>
      <c r="EN722" s="169"/>
      <c r="EO722" s="169"/>
      <c r="EP722" s="169"/>
      <c r="EQ722" s="169"/>
      <c r="ER722" s="169"/>
      <c r="ES722" s="169"/>
      <c r="ET722" s="169"/>
      <c r="EU722" s="169"/>
      <c r="EV722" s="169"/>
      <c r="EW722" s="169"/>
      <c r="EX722" s="169"/>
      <c r="EY722" s="169"/>
      <c r="EZ722" s="169"/>
      <c r="FA722" s="169"/>
      <c r="FB722" s="169"/>
      <c r="FC722" s="169"/>
      <c r="FD722" s="169"/>
      <c r="FE722" s="169"/>
      <c r="FF722" s="169"/>
      <c r="FG722" s="169"/>
      <c r="FH722" s="169"/>
      <c r="FI722" s="169"/>
      <c r="FJ722" s="169"/>
      <c r="FK722" s="169"/>
      <c r="FL722" s="169"/>
      <c r="FM722" s="169"/>
      <c r="FN722" s="169"/>
      <c r="FO722" s="169"/>
      <c r="FP722" s="169"/>
      <c r="FQ722" s="169"/>
      <c r="FR722" s="169"/>
      <c r="FS722" s="169"/>
      <c r="FT722" s="169"/>
      <c r="FU722" s="169"/>
      <c r="FV722" s="169"/>
      <c r="FW722" s="169"/>
      <c r="FX722" s="169"/>
      <c r="FY722" s="169"/>
      <c r="FZ722" s="169"/>
      <c r="GA722" s="169"/>
      <c r="GB722" s="169"/>
      <c r="GC722" s="169"/>
      <c r="GD722" s="169"/>
      <c r="GE722" s="169"/>
      <c r="GF722" s="169"/>
      <c r="GG722" s="169"/>
      <c r="GH722" s="169"/>
      <c r="GI722" s="169"/>
      <c r="GJ722" s="169"/>
      <c r="GK722" s="169"/>
      <c r="GL722" s="169"/>
      <c r="GM722" s="169"/>
      <c r="GN722" s="169"/>
      <c r="GO722" s="169"/>
      <c r="GP722" s="169"/>
      <c r="GQ722" s="169"/>
      <c r="GR722" s="169"/>
      <c r="GS722" s="169"/>
      <c r="GT722" s="169"/>
      <c r="GU722" s="169"/>
      <c r="GV722" s="169"/>
      <c r="GW722" s="169"/>
      <c r="GX722" s="169"/>
      <c r="GY722" s="169"/>
      <c r="GZ722" s="169"/>
      <c r="HA722" s="169"/>
      <c r="HB722" s="169"/>
      <c r="HC722" s="169"/>
      <c r="HD722" s="169"/>
      <c r="HE722" s="169"/>
      <c r="HF722" s="169"/>
      <c r="HG722" s="169"/>
      <c r="HH722" s="169"/>
      <c r="HI722" s="169"/>
      <c r="HJ722" s="169"/>
      <c r="HK722" s="169"/>
      <c r="HL722" s="169"/>
      <c r="HM722" s="169"/>
      <c r="HN722" s="169"/>
      <c r="HO722" s="169"/>
      <c r="HP722" s="169"/>
      <c r="HQ722" s="169"/>
      <c r="HR722" s="169"/>
      <c r="HS722" s="169"/>
      <c r="HT722" s="169"/>
      <c r="HU722" s="169"/>
      <c r="HV722" s="169"/>
      <c r="HW722" s="169"/>
      <c r="HX722" s="169"/>
      <c r="HY722" s="169"/>
      <c r="HZ722" s="169"/>
      <c r="IA722" s="169"/>
      <c r="IB722" s="169"/>
      <c r="IC722" s="169"/>
      <c r="ID722" s="169"/>
      <c r="IE722" s="169"/>
      <c r="IF722" s="169"/>
      <c r="IG722" s="169"/>
      <c r="IH722" s="169"/>
      <c r="II722" s="169"/>
      <c r="IJ722" s="169"/>
      <c r="IK722" s="169"/>
      <c r="IL722" s="169"/>
      <c r="IM722" s="169"/>
      <c r="IN722" s="169"/>
      <c r="IO722" s="169"/>
      <c r="IP722" s="169"/>
      <c r="IQ722" s="169"/>
      <c r="IR722" s="169"/>
      <c r="IS722" s="169"/>
      <c r="IT722" s="169"/>
      <c r="IU722" s="169"/>
      <c r="IV722" s="169"/>
      <c r="IW722" s="169"/>
      <c r="IX722" s="169"/>
      <c r="IY722" s="169"/>
      <c r="IZ722" s="169"/>
      <c r="JA722" s="169"/>
      <c r="JB722" s="169"/>
      <c r="JC722" s="169"/>
      <c r="JD722" s="169"/>
      <c r="JE722" s="169"/>
      <c r="JF722" s="169"/>
      <c r="JG722" s="169"/>
      <c r="JH722" s="169"/>
      <c r="JI722" s="169"/>
      <c r="JJ722" s="169"/>
      <c r="JK722" s="169"/>
      <c r="JL722" s="169"/>
      <c r="JM722" s="169"/>
      <c r="JN722" s="169"/>
      <c r="JO722" s="169"/>
      <c r="JP722" s="169"/>
      <c r="JQ722" s="169"/>
      <c r="JR722" s="169"/>
      <c r="JS722" s="169"/>
      <c r="JT722" s="169"/>
      <c r="JU722" s="169"/>
      <c r="JV722" s="169"/>
      <c r="JW722" s="169"/>
      <c r="JX722" s="169"/>
      <c r="JY722" s="169"/>
      <c r="JZ722" s="169"/>
      <c r="KA722" s="169"/>
      <c r="KB722" s="169"/>
      <c r="KC722" s="169"/>
      <c r="KD722" s="169"/>
      <c r="KE722" s="169"/>
      <c r="KF722" s="169"/>
      <c r="KG722" s="169"/>
      <c r="KH722" s="169"/>
      <c r="KI722" s="169"/>
      <c r="KJ722" s="169"/>
      <c r="KK722" s="169"/>
      <c r="KL722" s="169"/>
      <c r="KM722" s="169"/>
      <c r="KN722" s="169"/>
      <c r="KO722" s="169"/>
      <c r="KP722" s="169"/>
      <c r="KQ722" s="169"/>
      <c r="KR722" s="169"/>
      <c r="KS722" s="169"/>
      <c r="KT722" s="169"/>
      <c r="KU722" s="169"/>
      <c r="KV722" s="169"/>
      <c r="KW722" s="169"/>
      <c r="KX722" s="169"/>
      <c r="KY722" s="169"/>
      <c r="KZ722" s="169"/>
      <c r="LA722" s="169"/>
      <c r="LB722" s="169"/>
      <c r="LC722" s="169"/>
      <c r="LD722" s="169"/>
      <c r="LE722" s="169"/>
      <c r="LF722" s="169"/>
      <c r="LG722" s="169"/>
      <c r="LH722" s="169"/>
      <c r="LI722" s="169"/>
      <c r="LJ722" s="169"/>
      <c r="LK722" s="169"/>
      <c r="LL722" s="169"/>
      <c r="LM722" s="169"/>
      <c r="LN722" s="169"/>
      <c r="LO722" s="169"/>
      <c r="LP722" s="169"/>
      <c r="LQ722" s="169"/>
      <c r="LR722" s="169"/>
      <c r="LS722" s="169"/>
      <c r="LT722" s="169"/>
      <c r="LU722" s="169"/>
      <c r="LV722" s="169"/>
      <c r="LW722" s="169"/>
      <c r="LX722" s="169"/>
      <c r="LY722" s="169"/>
      <c r="LZ722" s="169"/>
      <c r="MA722" s="169"/>
      <c r="MB722" s="169"/>
      <c r="MC722" s="169"/>
      <c r="MD722" s="169"/>
      <c r="ME722" s="169"/>
      <c r="MF722" s="169"/>
      <c r="MG722" s="169"/>
      <c r="MH722" s="169"/>
      <c r="MI722" s="169"/>
      <c r="MJ722" s="169"/>
      <c r="MK722" s="169"/>
      <c r="ML722" s="169"/>
      <c r="MM722" s="169"/>
    </row>
    <row r="723" spans="1:351" s="170" customFormat="1" ht="15" customHeight="1" outlineLevel="1" x14ac:dyDescent="0.25">
      <c r="A723" s="161"/>
      <c r="B723" s="162"/>
      <c r="C723" s="163"/>
      <c r="D723" s="163"/>
      <c r="E723" s="164"/>
      <c r="F723" s="174" t="s">
        <v>155</v>
      </c>
      <c r="G723" s="175" t="s">
        <v>39</v>
      </c>
      <c r="H723" s="167">
        <f>C714*7</f>
        <v>15.680000000000001</v>
      </c>
      <c r="I723" s="168">
        <v>0.12</v>
      </c>
      <c r="J723" s="164">
        <f t="shared" si="113"/>
        <v>1.8816000000000002</v>
      </c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  <c r="CB723" s="169"/>
      <c r="CC723" s="169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69"/>
      <c r="CN723" s="169"/>
      <c r="CO723" s="169"/>
      <c r="CP723" s="169"/>
      <c r="CQ723" s="169"/>
      <c r="CR723" s="169"/>
      <c r="CS723" s="169"/>
      <c r="CT723" s="169"/>
      <c r="CU723" s="169"/>
      <c r="CV723" s="169"/>
      <c r="CW723" s="169"/>
      <c r="CX723" s="169"/>
      <c r="CY723" s="169"/>
      <c r="CZ723" s="169"/>
      <c r="DA723" s="169"/>
      <c r="DB723" s="169"/>
      <c r="DC723" s="169"/>
      <c r="DD723" s="169"/>
      <c r="DE723" s="169"/>
      <c r="DF723" s="169"/>
      <c r="DG723" s="169"/>
      <c r="DH723" s="169"/>
      <c r="DI723" s="169"/>
      <c r="DJ723" s="169"/>
      <c r="DK723" s="169"/>
      <c r="DL723" s="169"/>
      <c r="DM723" s="169"/>
      <c r="DN723" s="169"/>
      <c r="DO723" s="169"/>
      <c r="DP723" s="169"/>
      <c r="DQ723" s="169"/>
      <c r="DR723" s="169"/>
      <c r="DS723" s="169"/>
      <c r="DT723" s="169"/>
      <c r="DU723" s="169"/>
      <c r="DV723" s="169"/>
      <c r="DW723" s="169"/>
      <c r="DX723" s="169"/>
      <c r="DY723" s="169"/>
      <c r="DZ723" s="169"/>
      <c r="EA723" s="169"/>
      <c r="EB723" s="169"/>
      <c r="EC723" s="169"/>
      <c r="ED723" s="169"/>
      <c r="EE723" s="169"/>
      <c r="EF723" s="169"/>
      <c r="EG723" s="169"/>
      <c r="EH723" s="169"/>
      <c r="EI723" s="169"/>
      <c r="EJ723" s="169"/>
      <c r="EK723" s="169"/>
      <c r="EL723" s="169"/>
      <c r="EM723" s="169"/>
      <c r="EN723" s="169"/>
      <c r="EO723" s="169"/>
      <c r="EP723" s="169"/>
      <c r="EQ723" s="169"/>
      <c r="ER723" s="169"/>
      <c r="ES723" s="169"/>
      <c r="ET723" s="169"/>
      <c r="EU723" s="169"/>
      <c r="EV723" s="169"/>
      <c r="EW723" s="169"/>
      <c r="EX723" s="169"/>
      <c r="EY723" s="169"/>
      <c r="EZ723" s="169"/>
      <c r="FA723" s="169"/>
      <c r="FB723" s="169"/>
      <c r="FC723" s="169"/>
      <c r="FD723" s="169"/>
      <c r="FE723" s="169"/>
      <c r="FF723" s="169"/>
      <c r="FG723" s="169"/>
      <c r="FH723" s="169"/>
      <c r="FI723" s="169"/>
      <c r="FJ723" s="169"/>
      <c r="FK723" s="169"/>
      <c r="FL723" s="169"/>
      <c r="FM723" s="169"/>
      <c r="FN723" s="169"/>
      <c r="FO723" s="169"/>
      <c r="FP723" s="169"/>
      <c r="FQ723" s="169"/>
      <c r="FR723" s="169"/>
      <c r="FS723" s="169"/>
      <c r="FT723" s="169"/>
      <c r="FU723" s="169"/>
      <c r="FV723" s="169"/>
      <c r="FW723" s="169"/>
      <c r="FX723" s="169"/>
      <c r="FY723" s="169"/>
      <c r="FZ723" s="169"/>
      <c r="GA723" s="169"/>
      <c r="GB723" s="169"/>
      <c r="GC723" s="169"/>
      <c r="GD723" s="169"/>
      <c r="GE723" s="169"/>
      <c r="GF723" s="169"/>
      <c r="GG723" s="169"/>
      <c r="GH723" s="169"/>
      <c r="GI723" s="169"/>
      <c r="GJ723" s="169"/>
      <c r="GK723" s="169"/>
      <c r="GL723" s="169"/>
      <c r="GM723" s="169"/>
      <c r="GN723" s="169"/>
      <c r="GO723" s="169"/>
      <c r="GP723" s="169"/>
      <c r="GQ723" s="169"/>
      <c r="GR723" s="169"/>
      <c r="GS723" s="169"/>
      <c r="GT723" s="169"/>
      <c r="GU723" s="169"/>
      <c r="GV723" s="169"/>
      <c r="GW723" s="169"/>
      <c r="GX723" s="169"/>
      <c r="GY723" s="169"/>
      <c r="GZ723" s="169"/>
      <c r="HA723" s="169"/>
      <c r="HB723" s="169"/>
      <c r="HC723" s="169"/>
      <c r="HD723" s="169"/>
      <c r="HE723" s="169"/>
      <c r="HF723" s="169"/>
      <c r="HG723" s="169"/>
      <c r="HH723" s="169"/>
      <c r="HI723" s="169"/>
      <c r="HJ723" s="169"/>
      <c r="HK723" s="169"/>
      <c r="HL723" s="169"/>
      <c r="HM723" s="169"/>
      <c r="HN723" s="169"/>
      <c r="HO723" s="169"/>
      <c r="HP723" s="169"/>
      <c r="HQ723" s="169"/>
      <c r="HR723" s="169"/>
      <c r="HS723" s="169"/>
      <c r="HT723" s="169"/>
      <c r="HU723" s="169"/>
      <c r="HV723" s="169"/>
      <c r="HW723" s="169"/>
      <c r="HX723" s="169"/>
      <c r="HY723" s="169"/>
      <c r="HZ723" s="169"/>
      <c r="IA723" s="169"/>
      <c r="IB723" s="169"/>
      <c r="IC723" s="169"/>
      <c r="ID723" s="169"/>
      <c r="IE723" s="169"/>
      <c r="IF723" s="169"/>
      <c r="IG723" s="169"/>
      <c r="IH723" s="169"/>
      <c r="II723" s="169"/>
      <c r="IJ723" s="169"/>
      <c r="IK723" s="169"/>
      <c r="IL723" s="169"/>
      <c r="IM723" s="169"/>
      <c r="IN723" s="169"/>
      <c r="IO723" s="169"/>
      <c r="IP723" s="169"/>
      <c r="IQ723" s="169"/>
      <c r="IR723" s="169"/>
      <c r="IS723" s="169"/>
      <c r="IT723" s="169"/>
      <c r="IU723" s="169"/>
      <c r="IV723" s="169"/>
      <c r="IW723" s="169"/>
      <c r="IX723" s="169"/>
      <c r="IY723" s="169"/>
      <c r="IZ723" s="169"/>
      <c r="JA723" s="169"/>
      <c r="JB723" s="169"/>
      <c r="JC723" s="169"/>
      <c r="JD723" s="169"/>
      <c r="JE723" s="169"/>
      <c r="JF723" s="169"/>
      <c r="JG723" s="169"/>
      <c r="JH723" s="169"/>
      <c r="JI723" s="169"/>
      <c r="JJ723" s="169"/>
      <c r="JK723" s="169"/>
      <c r="JL723" s="169"/>
      <c r="JM723" s="169"/>
      <c r="JN723" s="169"/>
      <c r="JO723" s="169"/>
      <c r="JP723" s="169"/>
      <c r="JQ723" s="169"/>
      <c r="JR723" s="169"/>
      <c r="JS723" s="169"/>
      <c r="JT723" s="169"/>
      <c r="JU723" s="169"/>
      <c r="JV723" s="169"/>
      <c r="JW723" s="169"/>
      <c r="JX723" s="169"/>
      <c r="JY723" s="169"/>
      <c r="JZ723" s="169"/>
      <c r="KA723" s="169"/>
      <c r="KB723" s="169"/>
      <c r="KC723" s="169"/>
      <c r="KD723" s="169"/>
      <c r="KE723" s="169"/>
      <c r="KF723" s="169"/>
      <c r="KG723" s="169"/>
      <c r="KH723" s="169"/>
      <c r="KI723" s="169"/>
      <c r="KJ723" s="169"/>
      <c r="KK723" s="169"/>
      <c r="KL723" s="169"/>
      <c r="KM723" s="169"/>
      <c r="KN723" s="169"/>
      <c r="KO723" s="169"/>
      <c r="KP723" s="169"/>
      <c r="KQ723" s="169"/>
      <c r="KR723" s="169"/>
      <c r="KS723" s="169"/>
      <c r="KT723" s="169"/>
      <c r="KU723" s="169"/>
      <c r="KV723" s="169"/>
      <c r="KW723" s="169"/>
      <c r="KX723" s="169"/>
      <c r="KY723" s="169"/>
      <c r="KZ723" s="169"/>
      <c r="LA723" s="169"/>
      <c r="LB723" s="169"/>
      <c r="LC723" s="169"/>
      <c r="LD723" s="169"/>
      <c r="LE723" s="169"/>
      <c r="LF723" s="169"/>
      <c r="LG723" s="169"/>
      <c r="LH723" s="169"/>
      <c r="LI723" s="169"/>
      <c r="LJ723" s="169"/>
      <c r="LK723" s="169"/>
      <c r="LL723" s="169"/>
      <c r="LM723" s="169"/>
      <c r="LN723" s="169"/>
      <c r="LO723" s="169"/>
      <c r="LP723" s="169"/>
      <c r="LQ723" s="169"/>
      <c r="LR723" s="169"/>
      <c r="LS723" s="169"/>
      <c r="LT723" s="169"/>
      <c r="LU723" s="169"/>
      <c r="LV723" s="169"/>
      <c r="LW723" s="169"/>
      <c r="LX723" s="169"/>
      <c r="LY723" s="169"/>
      <c r="LZ723" s="169"/>
      <c r="MA723" s="169"/>
      <c r="MB723" s="169"/>
      <c r="MC723" s="169"/>
      <c r="MD723" s="169"/>
      <c r="ME723" s="169"/>
      <c r="MF723" s="169"/>
      <c r="MG723" s="169"/>
      <c r="MH723" s="169"/>
      <c r="MI723" s="169"/>
      <c r="MJ723" s="169"/>
      <c r="MK723" s="169"/>
      <c r="ML723" s="169"/>
      <c r="MM723" s="169"/>
    </row>
    <row r="724" spans="1:351" s="170" customFormat="1" ht="15" customHeight="1" outlineLevel="1" x14ac:dyDescent="0.25">
      <c r="A724" s="161"/>
      <c r="B724" s="162"/>
      <c r="C724" s="163"/>
      <c r="D724" s="163"/>
      <c r="E724" s="164"/>
      <c r="F724" s="174" t="s">
        <v>156</v>
      </c>
      <c r="G724" s="175" t="s">
        <v>39</v>
      </c>
      <c r="H724" s="167">
        <f>C714*0.8</f>
        <v>1.7920000000000003</v>
      </c>
      <c r="I724" s="168">
        <v>1.77</v>
      </c>
      <c r="J724" s="164">
        <f t="shared" si="113"/>
        <v>3.1718400000000004</v>
      </c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  <c r="CB724" s="169"/>
      <c r="CC724" s="169"/>
      <c r="CD724" s="169"/>
      <c r="CE724" s="169"/>
      <c r="CF724" s="169"/>
      <c r="CG724" s="169"/>
      <c r="CH724" s="169"/>
      <c r="CI724" s="169"/>
      <c r="CJ724" s="169"/>
      <c r="CK724" s="169"/>
      <c r="CL724" s="169"/>
      <c r="CM724" s="169"/>
      <c r="CN724" s="169"/>
      <c r="CO724" s="169"/>
      <c r="CP724" s="169"/>
      <c r="CQ724" s="169"/>
      <c r="CR724" s="169"/>
      <c r="CS724" s="169"/>
      <c r="CT724" s="169"/>
      <c r="CU724" s="169"/>
      <c r="CV724" s="169"/>
      <c r="CW724" s="169"/>
      <c r="CX724" s="169"/>
      <c r="CY724" s="169"/>
      <c r="CZ724" s="169"/>
      <c r="DA724" s="169"/>
      <c r="DB724" s="169"/>
      <c r="DC724" s="169"/>
      <c r="DD724" s="169"/>
      <c r="DE724" s="169"/>
      <c r="DF724" s="169"/>
      <c r="DG724" s="169"/>
      <c r="DH724" s="169"/>
      <c r="DI724" s="169"/>
      <c r="DJ724" s="169"/>
      <c r="DK724" s="169"/>
      <c r="DL724" s="169"/>
      <c r="DM724" s="169"/>
      <c r="DN724" s="169"/>
      <c r="DO724" s="169"/>
      <c r="DP724" s="169"/>
      <c r="DQ724" s="169"/>
      <c r="DR724" s="169"/>
      <c r="DS724" s="169"/>
      <c r="DT724" s="169"/>
      <c r="DU724" s="169"/>
      <c r="DV724" s="169"/>
      <c r="DW724" s="169"/>
      <c r="DX724" s="169"/>
      <c r="DY724" s="169"/>
      <c r="DZ724" s="169"/>
      <c r="EA724" s="169"/>
      <c r="EB724" s="169"/>
      <c r="EC724" s="169"/>
      <c r="ED724" s="169"/>
      <c r="EE724" s="169"/>
      <c r="EF724" s="169"/>
      <c r="EG724" s="169"/>
      <c r="EH724" s="169"/>
      <c r="EI724" s="169"/>
      <c r="EJ724" s="169"/>
      <c r="EK724" s="169"/>
      <c r="EL724" s="169"/>
      <c r="EM724" s="169"/>
      <c r="EN724" s="169"/>
      <c r="EO724" s="169"/>
      <c r="EP724" s="169"/>
      <c r="EQ724" s="169"/>
      <c r="ER724" s="169"/>
      <c r="ES724" s="169"/>
      <c r="ET724" s="169"/>
      <c r="EU724" s="169"/>
      <c r="EV724" s="169"/>
      <c r="EW724" s="169"/>
      <c r="EX724" s="169"/>
      <c r="EY724" s="169"/>
      <c r="EZ724" s="169"/>
      <c r="FA724" s="169"/>
      <c r="FB724" s="169"/>
      <c r="FC724" s="169"/>
      <c r="FD724" s="169"/>
      <c r="FE724" s="169"/>
      <c r="FF724" s="169"/>
      <c r="FG724" s="169"/>
      <c r="FH724" s="169"/>
      <c r="FI724" s="169"/>
      <c r="FJ724" s="169"/>
      <c r="FK724" s="169"/>
      <c r="FL724" s="169"/>
      <c r="FM724" s="169"/>
      <c r="FN724" s="169"/>
      <c r="FO724" s="169"/>
      <c r="FP724" s="169"/>
      <c r="FQ724" s="169"/>
      <c r="FR724" s="169"/>
      <c r="FS724" s="169"/>
      <c r="FT724" s="169"/>
      <c r="FU724" s="169"/>
      <c r="FV724" s="169"/>
      <c r="FW724" s="169"/>
      <c r="FX724" s="169"/>
      <c r="FY724" s="169"/>
      <c r="FZ724" s="169"/>
      <c r="GA724" s="169"/>
      <c r="GB724" s="169"/>
      <c r="GC724" s="169"/>
      <c r="GD724" s="169"/>
      <c r="GE724" s="169"/>
      <c r="GF724" s="169"/>
      <c r="GG724" s="169"/>
      <c r="GH724" s="169"/>
      <c r="GI724" s="169"/>
      <c r="GJ724" s="169"/>
      <c r="GK724" s="169"/>
      <c r="GL724" s="169"/>
      <c r="GM724" s="169"/>
      <c r="GN724" s="169"/>
      <c r="GO724" s="169"/>
      <c r="GP724" s="169"/>
      <c r="GQ724" s="169"/>
      <c r="GR724" s="169"/>
      <c r="GS724" s="169"/>
      <c r="GT724" s="169"/>
      <c r="GU724" s="169"/>
      <c r="GV724" s="169"/>
      <c r="GW724" s="169"/>
      <c r="GX724" s="169"/>
      <c r="GY724" s="169"/>
      <c r="GZ724" s="169"/>
      <c r="HA724" s="169"/>
      <c r="HB724" s="169"/>
      <c r="HC724" s="169"/>
      <c r="HD724" s="169"/>
      <c r="HE724" s="169"/>
      <c r="HF724" s="169"/>
      <c r="HG724" s="169"/>
      <c r="HH724" s="169"/>
      <c r="HI724" s="169"/>
      <c r="HJ724" s="169"/>
      <c r="HK724" s="169"/>
      <c r="HL724" s="169"/>
      <c r="HM724" s="169"/>
      <c r="HN724" s="169"/>
      <c r="HO724" s="169"/>
      <c r="HP724" s="169"/>
      <c r="HQ724" s="169"/>
      <c r="HR724" s="169"/>
      <c r="HS724" s="169"/>
      <c r="HT724" s="169"/>
      <c r="HU724" s="169"/>
      <c r="HV724" s="169"/>
      <c r="HW724" s="169"/>
      <c r="HX724" s="169"/>
      <c r="HY724" s="169"/>
      <c r="HZ724" s="169"/>
      <c r="IA724" s="169"/>
      <c r="IB724" s="169"/>
      <c r="IC724" s="169"/>
      <c r="ID724" s="169"/>
      <c r="IE724" s="169"/>
      <c r="IF724" s="169"/>
      <c r="IG724" s="169"/>
      <c r="IH724" s="169"/>
      <c r="II724" s="169"/>
      <c r="IJ724" s="169"/>
      <c r="IK724" s="169"/>
      <c r="IL724" s="169"/>
      <c r="IM724" s="169"/>
      <c r="IN724" s="169"/>
      <c r="IO724" s="169"/>
      <c r="IP724" s="169"/>
      <c r="IQ724" s="169"/>
      <c r="IR724" s="169"/>
      <c r="IS724" s="169"/>
      <c r="IT724" s="169"/>
      <c r="IU724" s="169"/>
      <c r="IV724" s="169"/>
      <c r="IW724" s="169"/>
      <c r="IX724" s="169"/>
      <c r="IY724" s="169"/>
      <c r="IZ724" s="169"/>
      <c r="JA724" s="169"/>
      <c r="JB724" s="169"/>
      <c r="JC724" s="169"/>
      <c r="JD724" s="169"/>
      <c r="JE724" s="169"/>
      <c r="JF724" s="169"/>
      <c r="JG724" s="169"/>
      <c r="JH724" s="169"/>
      <c r="JI724" s="169"/>
      <c r="JJ724" s="169"/>
      <c r="JK724" s="169"/>
      <c r="JL724" s="169"/>
      <c r="JM724" s="169"/>
      <c r="JN724" s="169"/>
      <c r="JO724" s="169"/>
      <c r="JP724" s="169"/>
      <c r="JQ724" s="169"/>
      <c r="JR724" s="169"/>
      <c r="JS724" s="169"/>
      <c r="JT724" s="169"/>
      <c r="JU724" s="169"/>
      <c r="JV724" s="169"/>
      <c r="JW724" s="169"/>
      <c r="JX724" s="169"/>
      <c r="JY724" s="169"/>
      <c r="JZ724" s="169"/>
      <c r="KA724" s="169"/>
      <c r="KB724" s="169"/>
      <c r="KC724" s="169"/>
      <c r="KD724" s="169"/>
      <c r="KE724" s="169"/>
      <c r="KF724" s="169"/>
      <c r="KG724" s="169"/>
      <c r="KH724" s="169"/>
      <c r="KI724" s="169"/>
      <c r="KJ724" s="169"/>
      <c r="KK724" s="169"/>
      <c r="KL724" s="169"/>
      <c r="KM724" s="169"/>
      <c r="KN724" s="169"/>
      <c r="KO724" s="169"/>
      <c r="KP724" s="169"/>
      <c r="KQ724" s="169"/>
      <c r="KR724" s="169"/>
      <c r="KS724" s="169"/>
      <c r="KT724" s="169"/>
      <c r="KU724" s="169"/>
      <c r="KV724" s="169"/>
      <c r="KW724" s="169"/>
      <c r="KX724" s="169"/>
      <c r="KY724" s="169"/>
      <c r="KZ724" s="169"/>
      <c r="LA724" s="169"/>
      <c r="LB724" s="169"/>
      <c r="LC724" s="169"/>
      <c r="LD724" s="169"/>
      <c r="LE724" s="169"/>
      <c r="LF724" s="169"/>
      <c r="LG724" s="169"/>
      <c r="LH724" s="169"/>
      <c r="LI724" s="169"/>
      <c r="LJ724" s="169"/>
      <c r="LK724" s="169"/>
      <c r="LL724" s="169"/>
      <c r="LM724" s="169"/>
      <c r="LN724" s="169"/>
      <c r="LO724" s="169"/>
      <c r="LP724" s="169"/>
      <c r="LQ724" s="169"/>
      <c r="LR724" s="169"/>
      <c r="LS724" s="169"/>
      <c r="LT724" s="169"/>
      <c r="LU724" s="169"/>
      <c r="LV724" s="169"/>
      <c r="LW724" s="169"/>
      <c r="LX724" s="169"/>
      <c r="LY724" s="169"/>
      <c r="LZ724" s="169"/>
      <c r="MA724" s="169"/>
      <c r="MB724" s="169"/>
      <c r="MC724" s="169"/>
      <c r="MD724" s="169"/>
      <c r="ME724" s="169"/>
      <c r="MF724" s="169"/>
      <c r="MG724" s="169"/>
      <c r="MH724" s="169"/>
      <c r="MI724" s="169"/>
      <c r="MJ724" s="169"/>
      <c r="MK724" s="169"/>
      <c r="ML724" s="169"/>
      <c r="MM724" s="169"/>
    </row>
    <row r="725" spans="1:351" s="181" customFormat="1" x14ac:dyDescent="0.25">
      <c r="A725" s="176"/>
      <c r="B725" s="177"/>
      <c r="C725" s="178"/>
      <c r="D725" s="168"/>
      <c r="E725" s="179"/>
      <c r="F725" s="180" t="s">
        <v>157</v>
      </c>
      <c r="G725" s="177" t="s">
        <v>10</v>
      </c>
      <c r="H725" s="178">
        <f>C714*40</f>
        <v>89.600000000000009</v>
      </c>
      <c r="I725" s="168">
        <v>0.19</v>
      </c>
      <c r="J725" s="179">
        <f t="shared" si="113"/>
        <v>17.024000000000001</v>
      </c>
    </row>
    <row r="726" spans="1:351" s="170" customFormat="1" ht="15" customHeight="1" outlineLevel="1" x14ac:dyDescent="0.25">
      <c r="A726" s="161"/>
      <c r="B726" s="162"/>
      <c r="C726" s="163"/>
      <c r="D726" s="163"/>
      <c r="E726" s="164"/>
      <c r="F726" s="174" t="s">
        <v>158</v>
      </c>
      <c r="G726" s="175" t="s">
        <v>39</v>
      </c>
      <c r="H726" s="167">
        <f>C714*7</f>
        <v>15.680000000000001</v>
      </c>
      <c r="I726" s="168">
        <v>0.27</v>
      </c>
      <c r="J726" s="164">
        <f t="shared" si="113"/>
        <v>4.2336000000000009</v>
      </c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  <c r="CB726" s="169"/>
      <c r="CC726" s="169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69"/>
      <c r="CN726" s="169"/>
      <c r="CO726" s="169"/>
      <c r="CP726" s="169"/>
      <c r="CQ726" s="169"/>
      <c r="CR726" s="169"/>
      <c r="CS726" s="169"/>
      <c r="CT726" s="169"/>
      <c r="CU726" s="169"/>
      <c r="CV726" s="169"/>
      <c r="CW726" s="169"/>
      <c r="CX726" s="169"/>
      <c r="CY726" s="169"/>
      <c r="CZ726" s="169"/>
      <c r="DA726" s="169"/>
      <c r="DB726" s="169"/>
      <c r="DC726" s="169"/>
      <c r="DD726" s="169"/>
      <c r="DE726" s="169"/>
      <c r="DF726" s="169"/>
      <c r="DG726" s="169"/>
      <c r="DH726" s="169"/>
      <c r="DI726" s="169"/>
      <c r="DJ726" s="169"/>
      <c r="DK726" s="169"/>
      <c r="DL726" s="169"/>
      <c r="DM726" s="169"/>
      <c r="DN726" s="169"/>
      <c r="DO726" s="169"/>
      <c r="DP726" s="169"/>
      <c r="DQ726" s="169"/>
      <c r="DR726" s="169"/>
      <c r="DS726" s="169"/>
      <c r="DT726" s="169"/>
      <c r="DU726" s="169"/>
      <c r="DV726" s="169"/>
      <c r="DW726" s="169"/>
      <c r="DX726" s="169"/>
      <c r="DY726" s="169"/>
      <c r="DZ726" s="169"/>
      <c r="EA726" s="169"/>
      <c r="EB726" s="169"/>
      <c r="EC726" s="169"/>
      <c r="ED726" s="169"/>
      <c r="EE726" s="169"/>
      <c r="EF726" s="169"/>
      <c r="EG726" s="169"/>
      <c r="EH726" s="169"/>
      <c r="EI726" s="169"/>
      <c r="EJ726" s="169"/>
      <c r="EK726" s="169"/>
      <c r="EL726" s="169"/>
      <c r="EM726" s="169"/>
      <c r="EN726" s="169"/>
      <c r="EO726" s="169"/>
      <c r="EP726" s="169"/>
      <c r="EQ726" s="169"/>
      <c r="ER726" s="169"/>
      <c r="ES726" s="169"/>
      <c r="ET726" s="169"/>
      <c r="EU726" s="169"/>
      <c r="EV726" s="169"/>
      <c r="EW726" s="169"/>
      <c r="EX726" s="169"/>
      <c r="EY726" s="169"/>
      <c r="EZ726" s="169"/>
      <c r="FA726" s="169"/>
      <c r="FB726" s="169"/>
      <c r="FC726" s="169"/>
      <c r="FD726" s="169"/>
      <c r="FE726" s="169"/>
      <c r="FF726" s="169"/>
      <c r="FG726" s="169"/>
      <c r="FH726" s="169"/>
      <c r="FI726" s="169"/>
      <c r="FJ726" s="169"/>
      <c r="FK726" s="169"/>
      <c r="FL726" s="169"/>
      <c r="FM726" s="169"/>
      <c r="FN726" s="169"/>
      <c r="FO726" s="169"/>
      <c r="FP726" s="169"/>
      <c r="FQ726" s="169"/>
      <c r="FR726" s="169"/>
      <c r="FS726" s="169"/>
      <c r="FT726" s="169"/>
      <c r="FU726" s="169"/>
      <c r="FV726" s="169"/>
      <c r="FW726" s="169"/>
      <c r="FX726" s="169"/>
      <c r="FY726" s="169"/>
      <c r="FZ726" s="169"/>
      <c r="GA726" s="169"/>
      <c r="GB726" s="169"/>
      <c r="GC726" s="169"/>
      <c r="GD726" s="169"/>
      <c r="GE726" s="169"/>
      <c r="GF726" s="169"/>
      <c r="GG726" s="169"/>
      <c r="GH726" s="169"/>
      <c r="GI726" s="169"/>
      <c r="GJ726" s="169"/>
      <c r="GK726" s="169"/>
      <c r="GL726" s="169"/>
      <c r="GM726" s="169"/>
      <c r="GN726" s="169"/>
      <c r="GO726" s="169"/>
      <c r="GP726" s="169"/>
      <c r="GQ726" s="169"/>
      <c r="GR726" s="169"/>
      <c r="GS726" s="169"/>
      <c r="GT726" s="169"/>
      <c r="GU726" s="169"/>
      <c r="GV726" s="169"/>
      <c r="GW726" s="169"/>
      <c r="GX726" s="169"/>
      <c r="GY726" s="169"/>
      <c r="GZ726" s="169"/>
      <c r="HA726" s="169"/>
      <c r="HB726" s="169"/>
      <c r="HC726" s="169"/>
      <c r="HD726" s="169"/>
      <c r="HE726" s="169"/>
      <c r="HF726" s="169"/>
      <c r="HG726" s="169"/>
      <c r="HH726" s="169"/>
      <c r="HI726" s="169"/>
      <c r="HJ726" s="169"/>
      <c r="HK726" s="169"/>
      <c r="HL726" s="169"/>
      <c r="HM726" s="169"/>
      <c r="HN726" s="169"/>
      <c r="HO726" s="169"/>
      <c r="HP726" s="169"/>
      <c r="HQ726" s="169"/>
      <c r="HR726" s="169"/>
      <c r="HS726" s="169"/>
      <c r="HT726" s="169"/>
      <c r="HU726" s="169"/>
      <c r="HV726" s="169"/>
      <c r="HW726" s="169"/>
      <c r="HX726" s="169"/>
      <c r="HY726" s="169"/>
      <c r="HZ726" s="169"/>
      <c r="IA726" s="169"/>
      <c r="IB726" s="169"/>
      <c r="IC726" s="169"/>
      <c r="ID726" s="169"/>
      <c r="IE726" s="169"/>
      <c r="IF726" s="169"/>
      <c r="IG726" s="169"/>
      <c r="IH726" s="169"/>
      <c r="II726" s="169"/>
      <c r="IJ726" s="169"/>
      <c r="IK726" s="169"/>
      <c r="IL726" s="169"/>
      <c r="IM726" s="169"/>
      <c r="IN726" s="169"/>
      <c r="IO726" s="169"/>
      <c r="IP726" s="169"/>
      <c r="IQ726" s="169"/>
      <c r="IR726" s="169"/>
      <c r="IS726" s="169"/>
      <c r="IT726" s="169"/>
      <c r="IU726" s="169"/>
      <c r="IV726" s="169"/>
      <c r="IW726" s="169"/>
      <c r="IX726" s="169"/>
      <c r="IY726" s="169"/>
      <c r="IZ726" s="169"/>
      <c r="JA726" s="169"/>
      <c r="JB726" s="169"/>
      <c r="JC726" s="169"/>
      <c r="JD726" s="169"/>
      <c r="JE726" s="169"/>
      <c r="JF726" s="169"/>
      <c r="JG726" s="169"/>
      <c r="JH726" s="169"/>
      <c r="JI726" s="169"/>
      <c r="JJ726" s="169"/>
      <c r="JK726" s="169"/>
      <c r="JL726" s="169"/>
      <c r="JM726" s="169"/>
      <c r="JN726" s="169"/>
      <c r="JO726" s="169"/>
      <c r="JP726" s="169"/>
      <c r="JQ726" s="169"/>
      <c r="JR726" s="169"/>
      <c r="JS726" s="169"/>
      <c r="JT726" s="169"/>
      <c r="JU726" s="169"/>
      <c r="JV726" s="169"/>
      <c r="JW726" s="169"/>
      <c r="JX726" s="169"/>
      <c r="JY726" s="169"/>
      <c r="JZ726" s="169"/>
      <c r="KA726" s="169"/>
      <c r="KB726" s="169"/>
      <c r="KC726" s="169"/>
      <c r="KD726" s="169"/>
      <c r="KE726" s="169"/>
      <c r="KF726" s="169"/>
      <c r="KG726" s="169"/>
      <c r="KH726" s="169"/>
      <c r="KI726" s="169"/>
      <c r="KJ726" s="169"/>
      <c r="KK726" s="169"/>
      <c r="KL726" s="169"/>
      <c r="KM726" s="169"/>
      <c r="KN726" s="169"/>
      <c r="KO726" s="169"/>
      <c r="KP726" s="169"/>
      <c r="KQ726" s="169"/>
      <c r="KR726" s="169"/>
      <c r="KS726" s="169"/>
      <c r="KT726" s="169"/>
      <c r="KU726" s="169"/>
      <c r="KV726" s="169"/>
      <c r="KW726" s="169"/>
      <c r="KX726" s="169"/>
      <c r="KY726" s="169"/>
      <c r="KZ726" s="169"/>
      <c r="LA726" s="169"/>
      <c r="LB726" s="169"/>
      <c r="LC726" s="169"/>
      <c r="LD726" s="169"/>
      <c r="LE726" s="169"/>
      <c r="LF726" s="169"/>
      <c r="LG726" s="169"/>
      <c r="LH726" s="169"/>
      <c r="LI726" s="169"/>
      <c r="LJ726" s="169"/>
      <c r="LK726" s="169"/>
      <c r="LL726" s="169"/>
      <c r="LM726" s="169"/>
      <c r="LN726" s="169"/>
      <c r="LO726" s="169"/>
      <c r="LP726" s="169"/>
      <c r="LQ726" s="169"/>
      <c r="LR726" s="169"/>
      <c r="LS726" s="169"/>
      <c r="LT726" s="169"/>
      <c r="LU726" s="169"/>
      <c r="LV726" s="169"/>
      <c r="LW726" s="169"/>
      <c r="LX726" s="169"/>
      <c r="LY726" s="169"/>
      <c r="LZ726" s="169"/>
      <c r="MA726" s="169"/>
      <c r="MB726" s="169"/>
      <c r="MC726" s="169"/>
      <c r="MD726" s="169"/>
      <c r="ME726" s="169"/>
      <c r="MF726" s="169"/>
      <c r="MG726" s="169"/>
      <c r="MH726" s="169"/>
      <c r="MI726" s="169"/>
      <c r="MJ726" s="169"/>
      <c r="MK726" s="169"/>
      <c r="ML726" s="169"/>
      <c r="MM726" s="169"/>
    </row>
    <row r="727" spans="1:351" s="181" customFormat="1" x14ac:dyDescent="0.25">
      <c r="A727" s="176"/>
      <c r="B727" s="177"/>
      <c r="C727" s="178"/>
      <c r="D727" s="168"/>
      <c r="E727" s="179"/>
      <c r="F727" s="180" t="s">
        <v>160</v>
      </c>
      <c r="G727" s="177" t="s">
        <v>110</v>
      </c>
      <c r="H727" s="182">
        <f>C714*0.5</f>
        <v>1.1200000000000001</v>
      </c>
      <c r="I727" s="168">
        <v>24.68</v>
      </c>
      <c r="J727" s="179">
        <f t="shared" si="113"/>
        <v>27.641600000000004</v>
      </c>
    </row>
    <row r="728" spans="1:351" s="181" customFormat="1" x14ac:dyDescent="0.25">
      <c r="A728" s="176"/>
      <c r="B728" s="177"/>
      <c r="C728" s="178"/>
      <c r="D728" s="168"/>
      <c r="E728" s="179"/>
      <c r="F728" s="165" t="s">
        <v>161</v>
      </c>
      <c r="G728" s="177" t="s">
        <v>162</v>
      </c>
      <c r="H728" s="178">
        <f>C714*1</f>
        <v>2.2400000000000002</v>
      </c>
      <c r="I728" s="168">
        <v>1.33</v>
      </c>
      <c r="J728" s="179">
        <f t="shared" si="113"/>
        <v>2.9792000000000005</v>
      </c>
    </row>
    <row r="729" spans="1:351" s="181" customFormat="1" x14ac:dyDescent="0.25">
      <c r="A729" s="176"/>
      <c r="B729" s="177"/>
      <c r="C729" s="178"/>
      <c r="D729" s="168"/>
      <c r="E729" s="179"/>
      <c r="F729" s="180" t="s">
        <v>163</v>
      </c>
      <c r="G729" s="177" t="s">
        <v>12</v>
      </c>
      <c r="H729" s="178">
        <f>C714*0.15</f>
        <v>0.33600000000000002</v>
      </c>
      <c r="I729" s="168">
        <v>14</v>
      </c>
      <c r="J729" s="179">
        <f t="shared" si="113"/>
        <v>4.7040000000000006</v>
      </c>
    </row>
    <row r="730" spans="1:351" s="170" customFormat="1" ht="28.5" outlineLevel="1" x14ac:dyDescent="0.25">
      <c r="A730" s="161" t="s">
        <v>209</v>
      </c>
      <c r="B730" s="162" t="s">
        <v>12</v>
      </c>
      <c r="C730" s="163">
        <v>2.2400000000000002</v>
      </c>
      <c r="D730" s="163">
        <v>180</v>
      </c>
      <c r="E730" s="164">
        <f>C730*D730</f>
        <v>403.20000000000005</v>
      </c>
      <c r="F730" s="165" t="s">
        <v>146</v>
      </c>
      <c r="G730" s="166" t="s">
        <v>15</v>
      </c>
      <c r="H730" s="167">
        <f>C730*1.2</f>
        <v>2.6880000000000002</v>
      </c>
      <c r="I730" s="168">
        <v>30.4</v>
      </c>
      <c r="J730" s="164">
        <f t="shared" si="113"/>
        <v>81.715199999999996</v>
      </c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  <c r="CB730" s="169"/>
      <c r="CC730" s="169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69"/>
      <c r="CN730" s="169"/>
      <c r="CO730" s="169"/>
      <c r="CP730" s="169"/>
      <c r="CQ730" s="169"/>
      <c r="CR730" s="169"/>
      <c r="CS730" s="169"/>
      <c r="CT730" s="169"/>
      <c r="CU730" s="169"/>
      <c r="CV730" s="169"/>
      <c r="CW730" s="169"/>
      <c r="CX730" s="169"/>
      <c r="CY730" s="169"/>
      <c r="CZ730" s="169"/>
      <c r="DA730" s="169"/>
      <c r="DB730" s="169"/>
      <c r="DC730" s="169"/>
      <c r="DD730" s="169"/>
      <c r="DE730" s="169"/>
      <c r="DF730" s="169"/>
      <c r="DG730" s="169"/>
      <c r="DH730" s="169"/>
      <c r="DI730" s="169"/>
      <c r="DJ730" s="169"/>
      <c r="DK730" s="169"/>
      <c r="DL730" s="169"/>
      <c r="DM730" s="169"/>
      <c r="DN730" s="169"/>
      <c r="DO730" s="169"/>
      <c r="DP730" s="169"/>
      <c r="DQ730" s="169"/>
      <c r="DR730" s="169"/>
      <c r="DS730" s="169"/>
      <c r="DT730" s="169"/>
      <c r="DU730" s="169"/>
      <c r="DV730" s="169"/>
      <c r="DW730" s="169"/>
      <c r="DX730" s="169"/>
      <c r="DY730" s="169"/>
      <c r="DZ730" s="169"/>
      <c r="EA730" s="169"/>
      <c r="EB730" s="169"/>
      <c r="EC730" s="169"/>
      <c r="ED730" s="169"/>
      <c r="EE730" s="169"/>
      <c r="EF730" s="169"/>
      <c r="EG730" s="169"/>
      <c r="EH730" s="169"/>
      <c r="EI730" s="169"/>
      <c r="EJ730" s="169"/>
      <c r="EK730" s="169"/>
      <c r="EL730" s="169"/>
      <c r="EM730" s="169"/>
      <c r="EN730" s="169"/>
      <c r="EO730" s="169"/>
      <c r="EP730" s="169"/>
      <c r="EQ730" s="169"/>
      <c r="ER730" s="169"/>
      <c r="ES730" s="169"/>
      <c r="ET730" s="169"/>
      <c r="EU730" s="169"/>
      <c r="EV730" s="169"/>
      <c r="EW730" s="169"/>
      <c r="EX730" s="169"/>
      <c r="EY730" s="169"/>
      <c r="EZ730" s="169"/>
      <c r="FA730" s="169"/>
      <c r="FB730" s="169"/>
      <c r="FC730" s="169"/>
      <c r="FD730" s="169"/>
      <c r="FE730" s="169"/>
      <c r="FF730" s="169"/>
      <c r="FG730" s="169"/>
      <c r="FH730" s="169"/>
      <c r="FI730" s="169"/>
      <c r="FJ730" s="169"/>
      <c r="FK730" s="169"/>
      <c r="FL730" s="169"/>
      <c r="FM730" s="169"/>
      <c r="FN730" s="169"/>
      <c r="FO730" s="169"/>
      <c r="FP730" s="169"/>
      <c r="FQ730" s="169"/>
      <c r="FR730" s="169"/>
      <c r="FS730" s="169"/>
      <c r="FT730" s="169"/>
      <c r="FU730" s="169"/>
      <c r="FV730" s="169"/>
      <c r="FW730" s="169"/>
      <c r="FX730" s="169"/>
      <c r="FY730" s="169"/>
      <c r="FZ730" s="169"/>
      <c r="GA730" s="169"/>
      <c r="GB730" s="169"/>
      <c r="GC730" s="169"/>
      <c r="GD730" s="169"/>
      <c r="GE730" s="169"/>
      <c r="GF730" s="169"/>
      <c r="GG730" s="169"/>
      <c r="GH730" s="169"/>
      <c r="GI730" s="169"/>
      <c r="GJ730" s="169"/>
      <c r="GK730" s="169"/>
      <c r="GL730" s="169"/>
      <c r="GM730" s="169"/>
      <c r="GN730" s="169"/>
      <c r="GO730" s="169"/>
      <c r="GP730" s="169"/>
      <c r="GQ730" s="169"/>
      <c r="GR730" s="169"/>
      <c r="GS730" s="169"/>
      <c r="GT730" s="169"/>
      <c r="GU730" s="169"/>
      <c r="GV730" s="169"/>
      <c r="GW730" s="169"/>
      <c r="GX730" s="169"/>
      <c r="GY730" s="169"/>
      <c r="GZ730" s="169"/>
      <c r="HA730" s="169"/>
      <c r="HB730" s="169"/>
      <c r="HC730" s="169"/>
      <c r="HD730" s="169"/>
      <c r="HE730" s="169"/>
      <c r="HF730" s="169"/>
      <c r="HG730" s="169"/>
      <c r="HH730" s="169"/>
      <c r="HI730" s="169"/>
      <c r="HJ730" s="169"/>
      <c r="HK730" s="169"/>
      <c r="HL730" s="169"/>
      <c r="HM730" s="169"/>
      <c r="HN730" s="169"/>
      <c r="HO730" s="169"/>
      <c r="HP730" s="169"/>
      <c r="HQ730" s="169"/>
      <c r="HR730" s="169"/>
      <c r="HS730" s="169"/>
      <c r="HT730" s="169"/>
      <c r="HU730" s="169"/>
      <c r="HV730" s="169"/>
      <c r="HW730" s="169"/>
      <c r="HX730" s="169"/>
      <c r="HY730" s="169"/>
      <c r="HZ730" s="169"/>
      <c r="IA730" s="169"/>
      <c r="IB730" s="169"/>
      <c r="IC730" s="169"/>
      <c r="ID730" s="169"/>
      <c r="IE730" s="169"/>
      <c r="IF730" s="169"/>
      <c r="IG730" s="169"/>
      <c r="IH730" s="169"/>
      <c r="II730" s="169"/>
      <c r="IJ730" s="169"/>
      <c r="IK730" s="169"/>
      <c r="IL730" s="169"/>
      <c r="IM730" s="169"/>
      <c r="IN730" s="169"/>
      <c r="IO730" s="169"/>
      <c r="IP730" s="169"/>
      <c r="IQ730" s="169"/>
      <c r="IR730" s="169"/>
      <c r="IS730" s="169"/>
      <c r="IT730" s="169"/>
      <c r="IU730" s="169"/>
      <c r="IV730" s="169"/>
      <c r="IW730" s="169"/>
      <c r="IX730" s="169"/>
      <c r="IY730" s="169"/>
      <c r="IZ730" s="169"/>
      <c r="JA730" s="169"/>
      <c r="JB730" s="169"/>
      <c r="JC730" s="169"/>
      <c r="JD730" s="169"/>
      <c r="JE730" s="169"/>
      <c r="JF730" s="169"/>
      <c r="JG730" s="169"/>
      <c r="JH730" s="169"/>
      <c r="JI730" s="169"/>
      <c r="JJ730" s="169"/>
      <c r="JK730" s="169"/>
      <c r="JL730" s="169"/>
      <c r="JM730" s="169"/>
      <c r="JN730" s="169"/>
      <c r="JO730" s="169"/>
      <c r="JP730" s="169"/>
      <c r="JQ730" s="169"/>
      <c r="JR730" s="169"/>
      <c r="JS730" s="169"/>
      <c r="JT730" s="169"/>
      <c r="JU730" s="169"/>
      <c r="JV730" s="169"/>
      <c r="JW730" s="169"/>
      <c r="JX730" s="169"/>
      <c r="JY730" s="169"/>
      <c r="JZ730" s="169"/>
      <c r="KA730" s="169"/>
      <c r="KB730" s="169"/>
      <c r="KC730" s="169"/>
      <c r="KD730" s="169"/>
      <c r="KE730" s="169"/>
      <c r="KF730" s="169"/>
      <c r="KG730" s="169"/>
      <c r="KH730" s="169"/>
      <c r="KI730" s="169"/>
      <c r="KJ730" s="169"/>
      <c r="KK730" s="169"/>
      <c r="KL730" s="169"/>
      <c r="KM730" s="169"/>
      <c r="KN730" s="169"/>
      <c r="KO730" s="169"/>
      <c r="KP730" s="169"/>
      <c r="KQ730" s="169"/>
      <c r="KR730" s="169"/>
      <c r="KS730" s="169"/>
      <c r="KT730" s="169"/>
      <c r="KU730" s="169"/>
      <c r="KV730" s="169"/>
      <c r="KW730" s="169"/>
      <c r="KX730" s="169"/>
      <c r="KY730" s="169"/>
      <c r="KZ730" s="169"/>
      <c r="LA730" s="169"/>
      <c r="LB730" s="169"/>
      <c r="LC730" s="169"/>
      <c r="LD730" s="169"/>
      <c r="LE730" s="169"/>
      <c r="LF730" s="169"/>
      <c r="LG730" s="169"/>
      <c r="LH730" s="169"/>
      <c r="LI730" s="169"/>
      <c r="LJ730" s="169"/>
      <c r="LK730" s="169"/>
      <c r="LL730" s="169"/>
      <c r="LM730" s="169"/>
      <c r="LN730" s="169"/>
      <c r="LO730" s="169"/>
      <c r="LP730" s="169"/>
      <c r="LQ730" s="169"/>
      <c r="LR730" s="169"/>
      <c r="LS730" s="169"/>
      <c r="LT730" s="169"/>
      <c r="LU730" s="169"/>
      <c r="LV730" s="169"/>
      <c r="LW730" s="169"/>
      <c r="LX730" s="169"/>
      <c r="LY730" s="169"/>
      <c r="LZ730" s="169"/>
      <c r="MA730" s="169"/>
      <c r="MB730" s="169"/>
      <c r="MC730" s="169"/>
      <c r="MD730" s="169"/>
      <c r="ME730" s="169"/>
      <c r="MF730" s="169"/>
      <c r="MG730" s="169"/>
      <c r="MH730" s="169"/>
      <c r="MI730" s="169"/>
      <c r="MJ730" s="169"/>
      <c r="MK730" s="169"/>
      <c r="ML730" s="169"/>
      <c r="MM730" s="169"/>
    </row>
    <row r="731" spans="1:351" s="170" customFormat="1" ht="24.75" customHeight="1" outlineLevel="1" x14ac:dyDescent="0.25">
      <c r="A731" s="171"/>
      <c r="B731" s="172"/>
      <c r="C731" s="172"/>
      <c r="D731" s="172"/>
      <c r="E731" s="173"/>
      <c r="F731" s="174" t="s">
        <v>147</v>
      </c>
      <c r="G731" s="175" t="s">
        <v>12</v>
      </c>
      <c r="H731" s="167">
        <f>C730*1.6</f>
        <v>3.5840000000000005</v>
      </c>
      <c r="I731" s="168">
        <v>11.64</v>
      </c>
      <c r="J731" s="164">
        <f>H731*I731</f>
        <v>41.717760000000006</v>
      </c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  <c r="CB731" s="169"/>
      <c r="CC731" s="169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69"/>
      <c r="CN731" s="169"/>
      <c r="CO731" s="169"/>
      <c r="CP731" s="169"/>
      <c r="CQ731" s="169"/>
      <c r="CR731" s="169"/>
      <c r="CS731" s="169"/>
      <c r="CT731" s="169"/>
      <c r="CU731" s="169"/>
      <c r="CV731" s="169"/>
      <c r="CW731" s="169"/>
      <c r="CX731" s="169"/>
      <c r="CY731" s="169"/>
      <c r="CZ731" s="169"/>
      <c r="DA731" s="169"/>
      <c r="DB731" s="169"/>
      <c r="DC731" s="169"/>
      <c r="DD731" s="169"/>
      <c r="DE731" s="169"/>
      <c r="DF731" s="169"/>
      <c r="DG731" s="169"/>
      <c r="DH731" s="169"/>
      <c r="DI731" s="169"/>
      <c r="DJ731" s="169"/>
      <c r="DK731" s="169"/>
      <c r="DL731" s="169"/>
      <c r="DM731" s="169"/>
      <c r="DN731" s="169"/>
      <c r="DO731" s="169"/>
      <c r="DP731" s="169"/>
      <c r="DQ731" s="169"/>
      <c r="DR731" s="169"/>
      <c r="DS731" s="169"/>
      <c r="DT731" s="169"/>
      <c r="DU731" s="169"/>
      <c r="DV731" s="169"/>
      <c r="DW731" s="169"/>
      <c r="DX731" s="169"/>
      <c r="DY731" s="169"/>
      <c r="DZ731" s="169"/>
      <c r="EA731" s="169"/>
      <c r="EB731" s="169"/>
      <c r="EC731" s="169"/>
      <c r="ED731" s="169"/>
      <c r="EE731" s="169"/>
      <c r="EF731" s="169"/>
      <c r="EG731" s="169"/>
      <c r="EH731" s="169"/>
      <c r="EI731" s="169"/>
      <c r="EJ731" s="169"/>
      <c r="EK731" s="169"/>
      <c r="EL731" s="169"/>
      <c r="EM731" s="169"/>
      <c r="EN731" s="169"/>
      <c r="EO731" s="169"/>
      <c r="EP731" s="169"/>
      <c r="EQ731" s="169"/>
      <c r="ER731" s="169"/>
      <c r="ES731" s="169"/>
      <c r="ET731" s="169"/>
      <c r="EU731" s="169"/>
      <c r="EV731" s="169"/>
      <c r="EW731" s="169"/>
      <c r="EX731" s="169"/>
      <c r="EY731" s="169"/>
      <c r="EZ731" s="169"/>
      <c r="FA731" s="169"/>
      <c r="FB731" s="169"/>
      <c r="FC731" s="169"/>
      <c r="FD731" s="169"/>
      <c r="FE731" s="169"/>
      <c r="FF731" s="169"/>
      <c r="FG731" s="169"/>
      <c r="FH731" s="169"/>
      <c r="FI731" s="169"/>
      <c r="FJ731" s="169"/>
      <c r="FK731" s="169"/>
      <c r="FL731" s="169"/>
      <c r="FM731" s="169"/>
      <c r="FN731" s="169"/>
      <c r="FO731" s="169"/>
      <c r="FP731" s="169"/>
      <c r="FQ731" s="169"/>
      <c r="FR731" s="169"/>
      <c r="FS731" s="169"/>
      <c r="FT731" s="169"/>
      <c r="FU731" s="169"/>
      <c r="FV731" s="169"/>
      <c r="FW731" s="169"/>
      <c r="FX731" s="169"/>
      <c r="FY731" s="169"/>
      <c r="FZ731" s="169"/>
      <c r="GA731" s="169"/>
      <c r="GB731" s="169"/>
      <c r="GC731" s="169"/>
      <c r="GD731" s="169"/>
      <c r="GE731" s="169"/>
      <c r="GF731" s="169"/>
      <c r="GG731" s="169"/>
      <c r="GH731" s="169"/>
      <c r="GI731" s="169"/>
      <c r="GJ731" s="169"/>
      <c r="GK731" s="169"/>
      <c r="GL731" s="169"/>
      <c r="GM731" s="169"/>
      <c r="GN731" s="169"/>
      <c r="GO731" s="169"/>
      <c r="GP731" s="169"/>
      <c r="GQ731" s="169"/>
      <c r="GR731" s="169"/>
      <c r="GS731" s="169"/>
      <c r="GT731" s="169"/>
      <c r="GU731" s="169"/>
      <c r="GV731" s="169"/>
      <c r="GW731" s="169"/>
      <c r="GX731" s="169"/>
      <c r="GY731" s="169"/>
      <c r="GZ731" s="169"/>
      <c r="HA731" s="169"/>
      <c r="HB731" s="169"/>
      <c r="HC731" s="169"/>
      <c r="HD731" s="169"/>
      <c r="HE731" s="169"/>
      <c r="HF731" s="169"/>
      <c r="HG731" s="169"/>
      <c r="HH731" s="169"/>
      <c r="HI731" s="169"/>
      <c r="HJ731" s="169"/>
      <c r="HK731" s="169"/>
      <c r="HL731" s="169"/>
      <c r="HM731" s="169"/>
      <c r="HN731" s="169"/>
      <c r="HO731" s="169"/>
      <c r="HP731" s="169"/>
      <c r="HQ731" s="169"/>
      <c r="HR731" s="169"/>
      <c r="HS731" s="169"/>
      <c r="HT731" s="169"/>
      <c r="HU731" s="169"/>
      <c r="HV731" s="169"/>
      <c r="HW731" s="169"/>
      <c r="HX731" s="169"/>
      <c r="HY731" s="169"/>
      <c r="HZ731" s="169"/>
      <c r="IA731" s="169"/>
      <c r="IB731" s="169"/>
      <c r="IC731" s="169"/>
      <c r="ID731" s="169"/>
      <c r="IE731" s="169"/>
      <c r="IF731" s="169"/>
      <c r="IG731" s="169"/>
      <c r="IH731" s="169"/>
      <c r="II731" s="169"/>
      <c r="IJ731" s="169"/>
      <c r="IK731" s="169"/>
      <c r="IL731" s="169"/>
      <c r="IM731" s="169"/>
      <c r="IN731" s="169"/>
      <c r="IO731" s="169"/>
      <c r="IP731" s="169"/>
      <c r="IQ731" s="169"/>
      <c r="IR731" s="169"/>
      <c r="IS731" s="169"/>
      <c r="IT731" s="169"/>
      <c r="IU731" s="169"/>
      <c r="IV731" s="169"/>
      <c r="IW731" s="169"/>
      <c r="IX731" s="169"/>
      <c r="IY731" s="169"/>
      <c r="IZ731" s="169"/>
      <c r="JA731" s="169"/>
      <c r="JB731" s="169"/>
      <c r="JC731" s="169"/>
      <c r="JD731" s="169"/>
      <c r="JE731" s="169"/>
      <c r="JF731" s="169"/>
      <c r="JG731" s="169"/>
      <c r="JH731" s="169"/>
      <c r="JI731" s="169"/>
      <c r="JJ731" s="169"/>
      <c r="JK731" s="169"/>
      <c r="JL731" s="169"/>
      <c r="JM731" s="169"/>
      <c r="JN731" s="169"/>
      <c r="JO731" s="169"/>
      <c r="JP731" s="169"/>
      <c r="JQ731" s="169"/>
      <c r="JR731" s="169"/>
      <c r="JS731" s="169"/>
      <c r="JT731" s="169"/>
      <c r="JU731" s="169"/>
      <c r="JV731" s="169"/>
      <c r="JW731" s="169"/>
      <c r="JX731" s="169"/>
      <c r="JY731" s="169"/>
      <c r="JZ731" s="169"/>
      <c r="KA731" s="169"/>
      <c r="KB731" s="169"/>
      <c r="KC731" s="169"/>
      <c r="KD731" s="169"/>
      <c r="KE731" s="169"/>
      <c r="KF731" s="169"/>
      <c r="KG731" s="169"/>
      <c r="KH731" s="169"/>
      <c r="KI731" s="169"/>
      <c r="KJ731" s="169"/>
      <c r="KK731" s="169"/>
      <c r="KL731" s="169"/>
      <c r="KM731" s="169"/>
      <c r="KN731" s="169"/>
      <c r="KO731" s="169"/>
      <c r="KP731" s="169"/>
      <c r="KQ731" s="169"/>
      <c r="KR731" s="169"/>
      <c r="KS731" s="169"/>
      <c r="KT731" s="169"/>
      <c r="KU731" s="169"/>
      <c r="KV731" s="169"/>
      <c r="KW731" s="169"/>
      <c r="KX731" s="169"/>
      <c r="KY731" s="169"/>
      <c r="KZ731" s="169"/>
      <c r="LA731" s="169"/>
      <c r="LB731" s="169"/>
      <c r="LC731" s="169"/>
      <c r="LD731" s="169"/>
      <c r="LE731" s="169"/>
      <c r="LF731" s="169"/>
      <c r="LG731" s="169"/>
      <c r="LH731" s="169"/>
      <c r="LI731" s="169"/>
      <c r="LJ731" s="169"/>
      <c r="LK731" s="169"/>
      <c r="LL731" s="169"/>
      <c r="LM731" s="169"/>
      <c r="LN731" s="169"/>
      <c r="LO731" s="169"/>
      <c r="LP731" s="169"/>
      <c r="LQ731" s="169"/>
      <c r="LR731" s="169"/>
      <c r="LS731" s="169"/>
      <c r="LT731" s="169"/>
      <c r="LU731" s="169"/>
      <c r="LV731" s="169"/>
      <c r="LW731" s="169"/>
      <c r="LX731" s="169"/>
      <c r="LY731" s="169"/>
      <c r="LZ731" s="169"/>
      <c r="MA731" s="169"/>
      <c r="MB731" s="169"/>
      <c r="MC731" s="169"/>
      <c r="MD731" s="169"/>
      <c r="ME731" s="169"/>
      <c r="MF731" s="169"/>
      <c r="MG731" s="169"/>
      <c r="MH731" s="169"/>
      <c r="MI731" s="169"/>
      <c r="MJ731" s="169"/>
      <c r="MK731" s="169"/>
      <c r="ML731" s="169"/>
      <c r="MM731" s="169"/>
    </row>
    <row r="732" spans="1:351" s="170" customFormat="1" ht="15" customHeight="1" outlineLevel="1" x14ac:dyDescent="0.25">
      <c r="A732" s="161"/>
      <c r="B732" s="162"/>
      <c r="C732" s="163"/>
      <c r="D732" s="163"/>
      <c r="E732" s="164"/>
      <c r="F732" s="174" t="s">
        <v>148</v>
      </c>
      <c r="G732" s="175" t="s">
        <v>12</v>
      </c>
      <c r="H732" s="167">
        <f>C730*2.9</f>
        <v>6.4960000000000004</v>
      </c>
      <c r="I732" s="168">
        <v>18.04</v>
      </c>
      <c r="J732" s="164">
        <f>H732*I732</f>
        <v>117.18784000000001</v>
      </c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  <c r="CB732" s="169"/>
      <c r="CC732" s="169"/>
      <c r="CD732" s="169"/>
      <c r="CE732" s="169"/>
      <c r="CF732" s="169"/>
      <c r="CG732" s="169"/>
      <c r="CH732" s="169"/>
      <c r="CI732" s="169"/>
      <c r="CJ732" s="169"/>
      <c r="CK732" s="169"/>
      <c r="CL732" s="169"/>
      <c r="CM732" s="169"/>
      <c r="CN732" s="169"/>
      <c r="CO732" s="169"/>
      <c r="CP732" s="169"/>
      <c r="CQ732" s="169"/>
      <c r="CR732" s="169"/>
      <c r="CS732" s="169"/>
      <c r="CT732" s="169"/>
      <c r="CU732" s="169"/>
      <c r="CV732" s="169"/>
      <c r="CW732" s="169"/>
      <c r="CX732" s="169"/>
      <c r="CY732" s="169"/>
      <c r="CZ732" s="169"/>
      <c r="DA732" s="169"/>
      <c r="DB732" s="169"/>
      <c r="DC732" s="169"/>
      <c r="DD732" s="169"/>
      <c r="DE732" s="169"/>
      <c r="DF732" s="169"/>
      <c r="DG732" s="169"/>
      <c r="DH732" s="169"/>
      <c r="DI732" s="169"/>
      <c r="DJ732" s="169"/>
      <c r="DK732" s="169"/>
      <c r="DL732" s="169"/>
      <c r="DM732" s="169"/>
      <c r="DN732" s="169"/>
      <c r="DO732" s="169"/>
      <c r="DP732" s="169"/>
      <c r="DQ732" s="169"/>
      <c r="DR732" s="169"/>
      <c r="DS732" s="169"/>
      <c r="DT732" s="169"/>
      <c r="DU732" s="169"/>
      <c r="DV732" s="169"/>
      <c r="DW732" s="169"/>
      <c r="DX732" s="169"/>
      <c r="DY732" s="169"/>
      <c r="DZ732" s="169"/>
      <c r="EA732" s="169"/>
      <c r="EB732" s="169"/>
      <c r="EC732" s="169"/>
      <c r="ED732" s="169"/>
      <c r="EE732" s="169"/>
      <c r="EF732" s="169"/>
      <c r="EG732" s="169"/>
      <c r="EH732" s="169"/>
      <c r="EI732" s="169"/>
      <c r="EJ732" s="169"/>
      <c r="EK732" s="169"/>
      <c r="EL732" s="169"/>
      <c r="EM732" s="169"/>
      <c r="EN732" s="169"/>
      <c r="EO732" s="169"/>
      <c r="EP732" s="169"/>
      <c r="EQ732" s="169"/>
      <c r="ER732" s="169"/>
      <c r="ES732" s="169"/>
      <c r="ET732" s="169"/>
      <c r="EU732" s="169"/>
      <c r="EV732" s="169"/>
      <c r="EW732" s="169"/>
      <c r="EX732" s="169"/>
      <c r="EY732" s="169"/>
      <c r="EZ732" s="169"/>
      <c r="FA732" s="169"/>
      <c r="FB732" s="169"/>
      <c r="FC732" s="169"/>
      <c r="FD732" s="169"/>
      <c r="FE732" s="169"/>
      <c r="FF732" s="169"/>
      <c r="FG732" s="169"/>
      <c r="FH732" s="169"/>
      <c r="FI732" s="169"/>
      <c r="FJ732" s="169"/>
      <c r="FK732" s="169"/>
      <c r="FL732" s="169"/>
      <c r="FM732" s="169"/>
      <c r="FN732" s="169"/>
      <c r="FO732" s="169"/>
      <c r="FP732" s="169"/>
      <c r="FQ732" s="169"/>
      <c r="FR732" s="169"/>
      <c r="FS732" s="169"/>
      <c r="FT732" s="169"/>
      <c r="FU732" s="169"/>
      <c r="FV732" s="169"/>
      <c r="FW732" s="169"/>
      <c r="FX732" s="169"/>
      <c r="FY732" s="169"/>
      <c r="FZ732" s="169"/>
      <c r="GA732" s="169"/>
      <c r="GB732" s="169"/>
      <c r="GC732" s="169"/>
      <c r="GD732" s="169"/>
      <c r="GE732" s="169"/>
      <c r="GF732" s="169"/>
      <c r="GG732" s="169"/>
      <c r="GH732" s="169"/>
      <c r="GI732" s="169"/>
      <c r="GJ732" s="169"/>
      <c r="GK732" s="169"/>
      <c r="GL732" s="169"/>
      <c r="GM732" s="169"/>
      <c r="GN732" s="169"/>
      <c r="GO732" s="169"/>
      <c r="GP732" s="169"/>
      <c r="GQ732" s="169"/>
      <c r="GR732" s="169"/>
      <c r="GS732" s="169"/>
      <c r="GT732" s="169"/>
      <c r="GU732" s="169"/>
      <c r="GV732" s="169"/>
      <c r="GW732" s="169"/>
      <c r="GX732" s="169"/>
      <c r="GY732" s="169"/>
      <c r="GZ732" s="169"/>
      <c r="HA732" s="169"/>
      <c r="HB732" s="169"/>
      <c r="HC732" s="169"/>
      <c r="HD732" s="169"/>
      <c r="HE732" s="169"/>
      <c r="HF732" s="169"/>
      <c r="HG732" s="169"/>
      <c r="HH732" s="169"/>
      <c r="HI732" s="169"/>
      <c r="HJ732" s="169"/>
      <c r="HK732" s="169"/>
      <c r="HL732" s="169"/>
      <c r="HM732" s="169"/>
      <c r="HN732" s="169"/>
      <c r="HO732" s="169"/>
      <c r="HP732" s="169"/>
      <c r="HQ732" s="169"/>
      <c r="HR732" s="169"/>
      <c r="HS732" s="169"/>
      <c r="HT732" s="169"/>
      <c r="HU732" s="169"/>
      <c r="HV732" s="169"/>
      <c r="HW732" s="169"/>
      <c r="HX732" s="169"/>
      <c r="HY732" s="169"/>
      <c r="HZ732" s="169"/>
      <c r="IA732" s="169"/>
      <c r="IB732" s="169"/>
      <c r="IC732" s="169"/>
      <c r="ID732" s="169"/>
      <c r="IE732" s="169"/>
      <c r="IF732" s="169"/>
      <c r="IG732" s="169"/>
      <c r="IH732" s="169"/>
      <c r="II732" s="169"/>
      <c r="IJ732" s="169"/>
      <c r="IK732" s="169"/>
      <c r="IL732" s="169"/>
      <c r="IM732" s="169"/>
      <c r="IN732" s="169"/>
      <c r="IO732" s="169"/>
      <c r="IP732" s="169"/>
      <c r="IQ732" s="169"/>
      <c r="IR732" s="169"/>
      <c r="IS732" s="169"/>
      <c r="IT732" s="169"/>
      <c r="IU732" s="169"/>
      <c r="IV732" s="169"/>
      <c r="IW732" s="169"/>
      <c r="IX732" s="169"/>
      <c r="IY732" s="169"/>
      <c r="IZ732" s="169"/>
      <c r="JA732" s="169"/>
      <c r="JB732" s="169"/>
      <c r="JC732" s="169"/>
      <c r="JD732" s="169"/>
      <c r="JE732" s="169"/>
      <c r="JF732" s="169"/>
      <c r="JG732" s="169"/>
      <c r="JH732" s="169"/>
      <c r="JI732" s="169"/>
      <c r="JJ732" s="169"/>
      <c r="JK732" s="169"/>
      <c r="JL732" s="169"/>
      <c r="JM732" s="169"/>
      <c r="JN732" s="169"/>
      <c r="JO732" s="169"/>
      <c r="JP732" s="169"/>
      <c r="JQ732" s="169"/>
      <c r="JR732" s="169"/>
      <c r="JS732" s="169"/>
      <c r="JT732" s="169"/>
      <c r="JU732" s="169"/>
      <c r="JV732" s="169"/>
      <c r="JW732" s="169"/>
      <c r="JX732" s="169"/>
      <c r="JY732" s="169"/>
      <c r="JZ732" s="169"/>
      <c r="KA732" s="169"/>
      <c r="KB732" s="169"/>
      <c r="KC732" s="169"/>
      <c r="KD732" s="169"/>
      <c r="KE732" s="169"/>
      <c r="KF732" s="169"/>
      <c r="KG732" s="169"/>
      <c r="KH732" s="169"/>
      <c r="KI732" s="169"/>
      <c r="KJ732" s="169"/>
      <c r="KK732" s="169"/>
      <c r="KL732" s="169"/>
      <c r="KM732" s="169"/>
      <c r="KN732" s="169"/>
      <c r="KO732" s="169"/>
      <c r="KP732" s="169"/>
      <c r="KQ732" s="169"/>
      <c r="KR732" s="169"/>
      <c r="KS732" s="169"/>
      <c r="KT732" s="169"/>
      <c r="KU732" s="169"/>
      <c r="KV732" s="169"/>
      <c r="KW732" s="169"/>
      <c r="KX732" s="169"/>
      <c r="KY732" s="169"/>
      <c r="KZ732" s="169"/>
      <c r="LA732" s="169"/>
      <c r="LB732" s="169"/>
      <c r="LC732" s="169"/>
      <c r="LD732" s="169"/>
      <c r="LE732" s="169"/>
      <c r="LF732" s="169"/>
      <c r="LG732" s="169"/>
      <c r="LH732" s="169"/>
      <c r="LI732" s="169"/>
      <c r="LJ732" s="169"/>
      <c r="LK732" s="169"/>
      <c r="LL732" s="169"/>
      <c r="LM732" s="169"/>
      <c r="LN732" s="169"/>
      <c r="LO732" s="169"/>
      <c r="LP732" s="169"/>
      <c r="LQ732" s="169"/>
      <c r="LR732" s="169"/>
      <c r="LS732" s="169"/>
      <c r="LT732" s="169"/>
      <c r="LU732" s="169"/>
      <c r="LV732" s="169"/>
      <c r="LW732" s="169"/>
      <c r="LX732" s="169"/>
      <c r="LY732" s="169"/>
      <c r="LZ732" s="169"/>
      <c r="MA732" s="169"/>
      <c r="MB732" s="169"/>
      <c r="MC732" s="169"/>
      <c r="MD732" s="169"/>
      <c r="ME732" s="169"/>
      <c r="MF732" s="169"/>
      <c r="MG732" s="169"/>
      <c r="MH732" s="169"/>
      <c r="MI732" s="169"/>
      <c r="MJ732" s="169"/>
      <c r="MK732" s="169"/>
      <c r="ML732" s="169"/>
      <c r="MM732" s="169"/>
    </row>
    <row r="733" spans="1:351" s="170" customFormat="1" ht="15" customHeight="1" outlineLevel="1" x14ac:dyDescent="0.25">
      <c r="A733" s="161"/>
      <c r="B733" s="162"/>
      <c r="C733" s="163"/>
      <c r="D733" s="163"/>
      <c r="E733" s="164"/>
      <c r="F733" s="174" t="s">
        <v>149</v>
      </c>
      <c r="G733" s="175" t="s">
        <v>39</v>
      </c>
      <c r="H733" s="167">
        <f>C730*0.8</f>
        <v>1.7920000000000003</v>
      </c>
      <c r="I733" s="168">
        <v>3.3</v>
      </c>
      <c r="J733" s="164">
        <f t="shared" ref="J733:J745" si="114">H733*I733</f>
        <v>5.9136000000000006</v>
      </c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  <c r="CW733" s="169"/>
      <c r="CX733" s="169"/>
      <c r="CY733" s="169"/>
      <c r="CZ733" s="169"/>
      <c r="DA733" s="169"/>
      <c r="DB733" s="169"/>
      <c r="DC733" s="169"/>
      <c r="DD733" s="169"/>
      <c r="DE733" s="169"/>
      <c r="DF733" s="169"/>
      <c r="DG733" s="169"/>
      <c r="DH733" s="169"/>
      <c r="DI733" s="169"/>
      <c r="DJ733" s="169"/>
      <c r="DK733" s="169"/>
      <c r="DL733" s="169"/>
      <c r="DM733" s="169"/>
      <c r="DN733" s="169"/>
      <c r="DO733" s="169"/>
      <c r="DP733" s="169"/>
      <c r="DQ733" s="169"/>
      <c r="DR733" s="169"/>
      <c r="DS733" s="169"/>
      <c r="DT733" s="169"/>
      <c r="DU733" s="169"/>
      <c r="DV733" s="169"/>
      <c r="DW733" s="169"/>
      <c r="DX733" s="169"/>
      <c r="DY733" s="169"/>
      <c r="DZ733" s="169"/>
      <c r="EA733" s="169"/>
      <c r="EB733" s="169"/>
      <c r="EC733" s="169"/>
      <c r="ED733" s="169"/>
      <c r="EE733" s="169"/>
      <c r="EF733" s="169"/>
      <c r="EG733" s="169"/>
      <c r="EH733" s="169"/>
      <c r="EI733" s="169"/>
      <c r="EJ733" s="169"/>
      <c r="EK733" s="169"/>
      <c r="EL733" s="169"/>
      <c r="EM733" s="169"/>
      <c r="EN733" s="169"/>
      <c r="EO733" s="169"/>
      <c r="EP733" s="169"/>
      <c r="EQ733" s="169"/>
      <c r="ER733" s="169"/>
      <c r="ES733" s="169"/>
      <c r="ET733" s="169"/>
      <c r="EU733" s="169"/>
      <c r="EV733" s="169"/>
      <c r="EW733" s="169"/>
      <c r="EX733" s="169"/>
      <c r="EY733" s="169"/>
      <c r="EZ733" s="169"/>
      <c r="FA733" s="169"/>
      <c r="FB733" s="169"/>
      <c r="FC733" s="169"/>
      <c r="FD733" s="169"/>
      <c r="FE733" s="169"/>
      <c r="FF733" s="169"/>
      <c r="FG733" s="169"/>
      <c r="FH733" s="169"/>
      <c r="FI733" s="169"/>
      <c r="FJ733" s="169"/>
      <c r="FK733" s="169"/>
      <c r="FL733" s="169"/>
      <c r="FM733" s="169"/>
      <c r="FN733" s="169"/>
      <c r="FO733" s="169"/>
      <c r="FP733" s="169"/>
      <c r="FQ733" s="169"/>
      <c r="FR733" s="169"/>
      <c r="FS733" s="169"/>
      <c r="FT733" s="169"/>
      <c r="FU733" s="169"/>
      <c r="FV733" s="169"/>
      <c r="FW733" s="169"/>
      <c r="FX733" s="169"/>
      <c r="FY733" s="169"/>
      <c r="FZ733" s="169"/>
      <c r="GA733" s="169"/>
      <c r="GB733" s="169"/>
      <c r="GC733" s="169"/>
      <c r="GD733" s="169"/>
      <c r="GE733" s="169"/>
      <c r="GF733" s="169"/>
      <c r="GG733" s="169"/>
      <c r="GH733" s="169"/>
      <c r="GI733" s="169"/>
      <c r="GJ733" s="169"/>
      <c r="GK733" s="169"/>
      <c r="GL733" s="169"/>
      <c r="GM733" s="169"/>
      <c r="GN733" s="169"/>
      <c r="GO733" s="169"/>
      <c r="GP733" s="169"/>
      <c r="GQ733" s="169"/>
      <c r="GR733" s="169"/>
      <c r="GS733" s="169"/>
      <c r="GT733" s="169"/>
      <c r="GU733" s="169"/>
      <c r="GV733" s="169"/>
      <c r="GW733" s="169"/>
      <c r="GX733" s="169"/>
      <c r="GY733" s="169"/>
      <c r="GZ733" s="169"/>
      <c r="HA733" s="169"/>
      <c r="HB733" s="169"/>
      <c r="HC733" s="169"/>
      <c r="HD733" s="169"/>
      <c r="HE733" s="169"/>
      <c r="HF733" s="169"/>
      <c r="HG733" s="169"/>
      <c r="HH733" s="169"/>
      <c r="HI733" s="169"/>
      <c r="HJ733" s="169"/>
      <c r="HK733" s="169"/>
      <c r="HL733" s="169"/>
      <c r="HM733" s="169"/>
      <c r="HN733" s="169"/>
      <c r="HO733" s="169"/>
      <c r="HP733" s="169"/>
      <c r="HQ733" s="169"/>
      <c r="HR733" s="169"/>
      <c r="HS733" s="169"/>
      <c r="HT733" s="169"/>
      <c r="HU733" s="169"/>
      <c r="HV733" s="169"/>
      <c r="HW733" s="169"/>
      <c r="HX733" s="169"/>
      <c r="HY733" s="169"/>
      <c r="HZ733" s="169"/>
      <c r="IA733" s="169"/>
      <c r="IB733" s="169"/>
      <c r="IC733" s="169"/>
      <c r="ID733" s="169"/>
      <c r="IE733" s="169"/>
      <c r="IF733" s="169"/>
      <c r="IG733" s="169"/>
      <c r="IH733" s="169"/>
      <c r="II733" s="169"/>
      <c r="IJ733" s="169"/>
      <c r="IK733" s="169"/>
      <c r="IL733" s="169"/>
      <c r="IM733" s="169"/>
      <c r="IN733" s="169"/>
      <c r="IO733" s="169"/>
      <c r="IP733" s="169"/>
      <c r="IQ733" s="169"/>
      <c r="IR733" s="169"/>
      <c r="IS733" s="169"/>
      <c r="IT733" s="169"/>
      <c r="IU733" s="169"/>
      <c r="IV733" s="169"/>
      <c r="IW733" s="169"/>
      <c r="IX733" s="169"/>
      <c r="IY733" s="169"/>
      <c r="IZ733" s="169"/>
      <c r="JA733" s="169"/>
      <c r="JB733" s="169"/>
      <c r="JC733" s="169"/>
      <c r="JD733" s="169"/>
      <c r="JE733" s="169"/>
      <c r="JF733" s="169"/>
      <c r="JG733" s="169"/>
      <c r="JH733" s="169"/>
      <c r="JI733" s="169"/>
      <c r="JJ733" s="169"/>
      <c r="JK733" s="169"/>
      <c r="JL733" s="169"/>
      <c r="JM733" s="169"/>
      <c r="JN733" s="169"/>
      <c r="JO733" s="169"/>
      <c r="JP733" s="169"/>
      <c r="JQ733" s="169"/>
      <c r="JR733" s="169"/>
      <c r="JS733" s="169"/>
      <c r="JT733" s="169"/>
      <c r="JU733" s="169"/>
      <c r="JV733" s="169"/>
      <c r="JW733" s="169"/>
      <c r="JX733" s="169"/>
      <c r="JY733" s="169"/>
      <c r="JZ733" s="169"/>
      <c r="KA733" s="169"/>
      <c r="KB733" s="169"/>
      <c r="KC733" s="169"/>
      <c r="KD733" s="169"/>
      <c r="KE733" s="169"/>
      <c r="KF733" s="169"/>
      <c r="KG733" s="169"/>
      <c r="KH733" s="169"/>
      <c r="KI733" s="169"/>
      <c r="KJ733" s="169"/>
      <c r="KK733" s="169"/>
      <c r="KL733" s="169"/>
      <c r="KM733" s="169"/>
      <c r="KN733" s="169"/>
      <c r="KO733" s="169"/>
      <c r="KP733" s="169"/>
      <c r="KQ733" s="169"/>
      <c r="KR733" s="169"/>
      <c r="KS733" s="169"/>
      <c r="KT733" s="169"/>
      <c r="KU733" s="169"/>
      <c r="KV733" s="169"/>
      <c r="KW733" s="169"/>
      <c r="KX733" s="169"/>
      <c r="KY733" s="169"/>
      <c r="KZ733" s="169"/>
      <c r="LA733" s="169"/>
      <c r="LB733" s="169"/>
      <c r="LC733" s="169"/>
      <c r="LD733" s="169"/>
      <c r="LE733" s="169"/>
      <c r="LF733" s="169"/>
      <c r="LG733" s="169"/>
      <c r="LH733" s="169"/>
      <c r="LI733" s="169"/>
      <c r="LJ733" s="169"/>
      <c r="LK733" s="169"/>
      <c r="LL733" s="169"/>
      <c r="LM733" s="169"/>
      <c r="LN733" s="169"/>
      <c r="LO733" s="169"/>
      <c r="LP733" s="169"/>
      <c r="LQ733" s="169"/>
      <c r="LR733" s="169"/>
      <c r="LS733" s="169"/>
      <c r="LT733" s="169"/>
      <c r="LU733" s="169"/>
      <c r="LV733" s="169"/>
      <c r="LW733" s="169"/>
      <c r="LX733" s="169"/>
      <c r="LY733" s="169"/>
      <c r="LZ733" s="169"/>
      <c r="MA733" s="169"/>
      <c r="MB733" s="169"/>
      <c r="MC733" s="169"/>
      <c r="MD733" s="169"/>
      <c r="ME733" s="169"/>
      <c r="MF733" s="169"/>
      <c r="MG733" s="169"/>
      <c r="MH733" s="169"/>
      <c r="MI733" s="169"/>
      <c r="MJ733" s="169"/>
      <c r="MK733" s="169"/>
      <c r="ML733" s="169"/>
      <c r="MM733" s="169"/>
    </row>
    <row r="734" spans="1:351" s="170" customFormat="1" ht="15" customHeight="1" outlineLevel="1" x14ac:dyDescent="0.25">
      <c r="A734" s="161"/>
      <c r="B734" s="162"/>
      <c r="C734" s="163"/>
      <c r="D734" s="163"/>
      <c r="E734" s="164"/>
      <c r="F734" s="174" t="s">
        <v>150</v>
      </c>
      <c r="G734" s="175" t="s">
        <v>39</v>
      </c>
      <c r="H734" s="167">
        <f>C730*0.8</f>
        <v>1.7920000000000003</v>
      </c>
      <c r="I734" s="168">
        <v>1.5</v>
      </c>
      <c r="J734" s="164">
        <f t="shared" si="114"/>
        <v>2.6880000000000006</v>
      </c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  <c r="CB734" s="169"/>
      <c r="CC734" s="169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69"/>
      <c r="CN734" s="169"/>
      <c r="CO734" s="169"/>
      <c r="CP734" s="169"/>
      <c r="CQ734" s="169"/>
      <c r="CR734" s="169"/>
      <c r="CS734" s="169"/>
      <c r="CT734" s="169"/>
      <c r="CU734" s="169"/>
      <c r="CV734" s="169"/>
      <c r="CW734" s="169"/>
      <c r="CX734" s="169"/>
      <c r="CY734" s="169"/>
      <c r="CZ734" s="169"/>
      <c r="DA734" s="169"/>
      <c r="DB734" s="169"/>
      <c r="DC734" s="169"/>
      <c r="DD734" s="169"/>
      <c r="DE734" s="169"/>
      <c r="DF734" s="169"/>
      <c r="DG734" s="169"/>
      <c r="DH734" s="169"/>
      <c r="DI734" s="169"/>
      <c r="DJ734" s="169"/>
      <c r="DK734" s="169"/>
      <c r="DL734" s="169"/>
      <c r="DM734" s="169"/>
      <c r="DN734" s="169"/>
      <c r="DO734" s="169"/>
      <c r="DP734" s="169"/>
      <c r="DQ734" s="169"/>
      <c r="DR734" s="169"/>
      <c r="DS734" s="169"/>
      <c r="DT734" s="169"/>
      <c r="DU734" s="169"/>
      <c r="DV734" s="169"/>
      <c r="DW734" s="169"/>
      <c r="DX734" s="169"/>
      <c r="DY734" s="169"/>
      <c r="DZ734" s="169"/>
      <c r="EA734" s="169"/>
      <c r="EB734" s="169"/>
      <c r="EC734" s="169"/>
      <c r="ED734" s="169"/>
      <c r="EE734" s="169"/>
      <c r="EF734" s="169"/>
      <c r="EG734" s="169"/>
      <c r="EH734" s="169"/>
      <c r="EI734" s="169"/>
      <c r="EJ734" s="169"/>
      <c r="EK734" s="169"/>
      <c r="EL734" s="169"/>
      <c r="EM734" s="169"/>
      <c r="EN734" s="169"/>
      <c r="EO734" s="169"/>
      <c r="EP734" s="169"/>
      <c r="EQ734" s="169"/>
      <c r="ER734" s="169"/>
      <c r="ES734" s="169"/>
      <c r="ET734" s="169"/>
      <c r="EU734" s="169"/>
      <c r="EV734" s="169"/>
      <c r="EW734" s="169"/>
      <c r="EX734" s="169"/>
      <c r="EY734" s="169"/>
      <c r="EZ734" s="169"/>
      <c r="FA734" s="169"/>
      <c r="FB734" s="169"/>
      <c r="FC734" s="169"/>
      <c r="FD734" s="169"/>
      <c r="FE734" s="169"/>
      <c r="FF734" s="169"/>
      <c r="FG734" s="169"/>
      <c r="FH734" s="169"/>
      <c r="FI734" s="169"/>
      <c r="FJ734" s="169"/>
      <c r="FK734" s="169"/>
      <c r="FL734" s="169"/>
      <c r="FM734" s="169"/>
      <c r="FN734" s="169"/>
      <c r="FO734" s="169"/>
      <c r="FP734" s="169"/>
      <c r="FQ734" s="169"/>
      <c r="FR734" s="169"/>
      <c r="FS734" s="169"/>
      <c r="FT734" s="169"/>
      <c r="FU734" s="169"/>
      <c r="FV734" s="169"/>
      <c r="FW734" s="169"/>
      <c r="FX734" s="169"/>
      <c r="FY734" s="169"/>
      <c r="FZ734" s="169"/>
      <c r="GA734" s="169"/>
      <c r="GB734" s="169"/>
      <c r="GC734" s="169"/>
      <c r="GD734" s="169"/>
      <c r="GE734" s="169"/>
      <c r="GF734" s="169"/>
      <c r="GG734" s="169"/>
      <c r="GH734" s="169"/>
      <c r="GI734" s="169"/>
      <c r="GJ734" s="169"/>
      <c r="GK734" s="169"/>
      <c r="GL734" s="169"/>
      <c r="GM734" s="169"/>
      <c r="GN734" s="169"/>
      <c r="GO734" s="169"/>
      <c r="GP734" s="169"/>
      <c r="GQ734" s="169"/>
      <c r="GR734" s="169"/>
      <c r="GS734" s="169"/>
      <c r="GT734" s="169"/>
      <c r="GU734" s="169"/>
      <c r="GV734" s="169"/>
      <c r="GW734" s="169"/>
      <c r="GX734" s="169"/>
      <c r="GY734" s="169"/>
      <c r="GZ734" s="169"/>
      <c r="HA734" s="169"/>
      <c r="HB734" s="169"/>
      <c r="HC734" s="169"/>
      <c r="HD734" s="169"/>
      <c r="HE734" s="169"/>
      <c r="HF734" s="169"/>
      <c r="HG734" s="169"/>
      <c r="HH734" s="169"/>
      <c r="HI734" s="169"/>
      <c r="HJ734" s="169"/>
      <c r="HK734" s="169"/>
      <c r="HL734" s="169"/>
      <c r="HM734" s="169"/>
      <c r="HN734" s="169"/>
      <c r="HO734" s="169"/>
      <c r="HP734" s="169"/>
      <c r="HQ734" s="169"/>
      <c r="HR734" s="169"/>
      <c r="HS734" s="169"/>
      <c r="HT734" s="169"/>
      <c r="HU734" s="169"/>
      <c r="HV734" s="169"/>
      <c r="HW734" s="169"/>
      <c r="HX734" s="169"/>
      <c r="HY734" s="169"/>
      <c r="HZ734" s="169"/>
      <c r="IA734" s="169"/>
      <c r="IB734" s="169"/>
      <c r="IC734" s="169"/>
      <c r="ID734" s="169"/>
      <c r="IE734" s="169"/>
      <c r="IF734" s="169"/>
      <c r="IG734" s="169"/>
      <c r="IH734" s="169"/>
      <c r="II734" s="169"/>
      <c r="IJ734" s="169"/>
      <c r="IK734" s="169"/>
      <c r="IL734" s="169"/>
      <c r="IM734" s="169"/>
      <c r="IN734" s="169"/>
      <c r="IO734" s="169"/>
      <c r="IP734" s="169"/>
      <c r="IQ734" s="169"/>
      <c r="IR734" s="169"/>
      <c r="IS734" s="169"/>
      <c r="IT734" s="169"/>
      <c r="IU734" s="169"/>
      <c r="IV734" s="169"/>
      <c r="IW734" s="169"/>
      <c r="IX734" s="169"/>
      <c r="IY734" s="169"/>
      <c r="IZ734" s="169"/>
      <c r="JA734" s="169"/>
      <c r="JB734" s="169"/>
      <c r="JC734" s="169"/>
      <c r="JD734" s="169"/>
      <c r="JE734" s="169"/>
      <c r="JF734" s="169"/>
      <c r="JG734" s="169"/>
      <c r="JH734" s="169"/>
      <c r="JI734" s="169"/>
      <c r="JJ734" s="169"/>
      <c r="JK734" s="169"/>
      <c r="JL734" s="169"/>
      <c r="JM734" s="169"/>
      <c r="JN734" s="169"/>
      <c r="JO734" s="169"/>
      <c r="JP734" s="169"/>
      <c r="JQ734" s="169"/>
      <c r="JR734" s="169"/>
      <c r="JS734" s="169"/>
      <c r="JT734" s="169"/>
      <c r="JU734" s="169"/>
      <c r="JV734" s="169"/>
      <c r="JW734" s="169"/>
      <c r="JX734" s="169"/>
      <c r="JY734" s="169"/>
      <c r="JZ734" s="169"/>
      <c r="KA734" s="169"/>
      <c r="KB734" s="169"/>
      <c r="KC734" s="169"/>
      <c r="KD734" s="169"/>
      <c r="KE734" s="169"/>
      <c r="KF734" s="169"/>
      <c r="KG734" s="169"/>
      <c r="KH734" s="169"/>
      <c r="KI734" s="169"/>
      <c r="KJ734" s="169"/>
      <c r="KK734" s="169"/>
      <c r="KL734" s="169"/>
      <c r="KM734" s="169"/>
      <c r="KN734" s="169"/>
      <c r="KO734" s="169"/>
      <c r="KP734" s="169"/>
      <c r="KQ734" s="169"/>
      <c r="KR734" s="169"/>
      <c r="KS734" s="169"/>
      <c r="KT734" s="169"/>
      <c r="KU734" s="169"/>
      <c r="KV734" s="169"/>
      <c r="KW734" s="169"/>
      <c r="KX734" s="169"/>
      <c r="KY734" s="169"/>
      <c r="KZ734" s="169"/>
      <c r="LA734" s="169"/>
      <c r="LB734" s="169"/>
      <c r="LC734" s="169"/>
      <c r="LD734" s="169"/>
      <c r="LE734" s="169"/>
      <c r="LF734" s="169"/>
      <c r="LG734" s="169"/>
      <c r="LH734" s="169"/>
      <c r="LI734" s="169"/>
      <c r="LJ734" s="169"/>
      <c r="LK734" s="169"/>
      <c r="LL734" s="169"/>
      <c r="LM734" s="169"/>
      <c r="LN734" s="169"/>
      <c r="LO734" s="169"/>
      <c r="LP734" s="169"/>
      <c r="LQ734" s="169"/>
      <c r="LR734" s="169"/>
      <c r="LS734" s="169"/>
      <c r="LT734" s="169"/>
      <c r="LU734" s="169"/>
      <c r="LV734" s="169"/>
      <c r="LW734" s="169"/>
      <c r="LX734" s="169"/>
      <c r="LY734" s="169"/>
      <c r="LZ734" s="169"/>
      <c r="MA734" s="169"/>
      <c r="MB734" s="169"/>
      <c r="MC734" s="169"/>
      <c r="MD734" s="169"/>
      <c r="ME734" s="169"/>
      <c r="MF734" s="169"/>
      <c r="MG734" s="169"/>
      <c r="MH734" s="169"/>
      <c r="MI734" s="169"/>
      <c r="MJ734" s="169"/>
      <c r="MK734" s="169"/>
      <c r="ML734" s="169"/>
      <c r="MM734" s="169"/>
    </row>
    <row r="735" spans="1:351" s="170" customFormat="1" ht="15" customHeight="1" outlineLevel="1" x14ac:dyDescent="0.25">
      <c r="A735" s="161"/>
      <c r="B735" s="162"/>
      <c r="C735" s="163"/>
      <c r="D735" s="163"/>
      <c r="E735" s="164"/>
      <c r="F735" s="174" t="s">
        <v>151</v>
      </c>
      <c r="G735" s="175" t="s">
        <v>39</v>
      </c>
      <c r="H735" s="167">
        <f>C730*0.8</f>
        <v>1.7920000000000003</v>
      </c>
      <c r="I735" s="168">
        <v>1.2</v>
      </c>
      <c r="J735" s="164">
        <f t="shared" si="114"/>
        <v>2.1504000000000003</v>
      </c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  <c r="CB735" s="169"/>
      <c r="CC735" s="169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69"/>
      <c r="CN735" s="169"/>
      <c r="CO735" s="169"/>
      <c r="CP735" s="169"/>
      <c r="CQ735" s="169"/>
      <c r="CR735" s="169"/>
      <c r="CS735" s="169"/>
      <c r="CT735" s="169"/>
      <c r="CU735" s="169"/>
      <c r="CV735" s="169"/>
      <c r="CW735" s="169"/>
      <c r="CX735" s="169"/>
      <c r="CY735" s="169"/>
      <c r="CZ735" s="169"/>
      <c r="DA735" s="169"/>
      <c r="DB735" s="169"/>
      <c r="DC735" s="169"/>
      <c r="DD735" s="169"/>
      <c r="DE735" s="169"/>
      <c r="DF735" s="169"/>
      <c r="DG735" s="169"/>
      <c r="DH735" s="169"/>
      <c r="DI735" s="169"/>
      <c r="DJ735" s="169"/>
      <c r="DK735" s="169"/>
      <c r="DL735" s="169"/>
      <c r="DM735" s="169"/>
      <c r="DN735" s="169"/>
      <c r="DO735" s="169"/>
      <c r="DP735" s="169"/>
      <c r="DQ735" s="169"/>
      <c r="DR735" s="169"/>
      <c r="DS735" s="169"/>
      <c r="DT735" s="169"/>
      <c r="DU735" s="169"/>
      <c r="DV735" s="169"/>
      <c r="DW735" s="169"/>
      <c r="DX735" s="169"/>
      <c r="DY735" s="169"/>
      <c r="DZ735" s="169"/>
      <c r="EA735" s="169"/>
      <c r="EB735" s="169"/>
      <c r="EC735" s="169"/>
      <c r="ED735" s="169"/>
      <c r="EE735" s="169"/>
      <c r="EF735" s="169"/>
      <c r="EG735" s="169"/>
      <c r="EH735" s="169"/>
      <c r="EI735" s="169"/>
      <c r="EJ735" s="169"/>
      <c r="EK735" s="169"/>
      <c r="EL735" s="169"/>
      <c r="EM735" s="169"/>
      <c r="EN735" s="169"/>
      <c r="EO735" s="169"/>
      <c r="EP735" s="169"/>
      <c r="EQ735" s="169"/>
      <c r="ER735" s="169"/>
      <c r="ES735" s="169"/>
      <c r="ET735" s="169"/>
      <c r="EU735" s="169"/>
      <c r="EV735" s="169"/>
      <c r="EW735" s="169"/>
      <c r="EX735" s="169"/>
      <c r="EY735" s="169"/>
      <c r="EZ735" s="169"/>
      <c r="FA735" s="169"/>
      <c r="FB735" s="169"/>
      <c r="FC735" s="169"/>
      <c r="FD735" s="169"/>
      <c r="FE735" s="169"/>
      <c r="FF735" s="169"/>
      <c r="FG735" s="169"/>
      <c r="FH735" s="169"/>
      <c r="FI735" s="169"/>
      <c r="FJ735" s="169"/>
      <c r="FK735" s="169"/>
      <c r="FL735" s="169"/>
      <c r="FM735" s="169"/>
      <c r="FN735" s="169"/>
      <c r="FO735" s="169"/>
      <c r="FP735" s="169"/>
      <c r="FQ735" s="169"/>
      <c r="FR735" s="169"/>
      <c r="FS735" s="169"/>
      <c r="FT735" s="169"/>
      <c r="FU735" s="169"/>
      <c r="FV735" s="169"/>
      <c r="FW735" s="169"/>
      <c r="FX735" s="169"/>
      <c r="FY735" s="169"/>
      <c r="FZ735" s="169"/>
      <c r="GA735" s="169"/>
      <c r="GB735" s="169"/>
      <c r="GC735" s="169"/>
      <c r="GD735" s="169"/>
      <c r="GE735" s="169"/>
      <c r="GF735" s="169"/>
      <c r="GG735" s="169"/>
      <c r="GH735" s="169"/>
      <c r="GI735" s="169"/>
      <c r="GJ735" s="169"/>
      <c r="GK735" s="169"/>
      <c r="GL735" s="169"/>
      <c r="GM735" s="169"/>
      <c r="GN735" s="169"/>
      <c r="GO735" s="169"/>
      <c r="GP735" s="169"/>
      <c r="GQ735" s="169"/>
      <c r="GR735" s="169"/>
      <c r="GS735" s="169"/>
      <c r="GT735" s="169"/>
      <c r="GU735" s="169"/>
      <c r="GV735" s="169"/>
      <c r="GW735" s="169"/>
      <c r="GX735" s="169"/>
      <c r="GY735" s="169"/>
      <c r="GZ735" s="169"/>
      <c r="HA735" s="169"/>
      <c r="HB735" s="169"/>
      <c r="HC735" s="169"/>
      <c r="HD735" s="169"/>
      <c r="HE735" s="169"/>
      <c r="HF735" s="169"/>
      <c r="HG735" s="169"/>
      <c r="HH735" s="169"/>
      <c r="HI735" s="169"/>
      <c r="HJ735" s="169"/>
      <c r="HK735" s="169"/>
      <c r="HL735" s="169"/>
      <c r="HM735" s="169"/>
      <c r="HN735" s="169"/>
      <c r="HO735" s="169"/>
      <c r="HP735" s="169"/>
      <c r="HQ735" s="169"/>
      <c r="HR735" s="169"/>
      <c r="HS735" s="169"/>
      <c r="HT735" s="169"/>
      <c r="HU735" s="169"/>
      <c r="HV735" s="169"/>
      <c r="HW735" s="169"/>
      <c r="HX735" s="169"/>
      <c r="HY735" s="169"/>
      <c r="HZ735" s="169"/>
      <c r="IA735" s="169"/>
      <c r="IB735" s="169"/>
      <c r="IC735" s="169"/>
      <c r="ID735" s="169"/>
      <c r="IE735" s="169"/>
      <c r="IF735" s="169"/>
      <c r="IG735" s="169"/>
      <c r="IH735" s="169"/>
      <c r="II735" s="169"/>
      <c r="IJ735" s="169"/>
      <c r="IK735" s="169"/>
      <c r="IL735" s="169"/>
      <c r="IM735" s="169"/>
      <c r="IN735" s="169"/>
      <c r="IO735" s="169"/>
      <c r="IP735" s="169"/>
      <c r="IQ735" s="169"/>
      <c r="IR735" s="169"/>
      <c r="IS735" s="169"/>
      <c r="IT735" s="169"/>
      <c r="IU735" s="169"/>
      <c r="IV735" s="169"/>
      <c r="IW735" s="169"/>
      <c r="IX735" s="169"/>
      <c r="IY735" s="169"/>
      <c r="IZ735" s="169"/>
      <c r="JA735" s="169"/>
      <c r="JB735" s="169"/>
      <c r="JC735" s="169"/>
      <c r="JD735" s="169"/>
      <c r="JE735" s="169"/>
      <c r="JF735" s="169"/>
      <c r="JG735" s="169"/>
      <c r="JH735" s="169"/>
      <c r="JI735" s="169"/>
      <c r="JJ735" s="169"/>
      <c r="JK735" s="169"/>
      <c r="JL735" s="169"/>
      <c r="JM735" s="169"/>
      <c r="JN735" s="169"/>
      <c r="JO735" s="169"/>
      <c r="JP735" s="169"/>
      <c r="JQ735" s="169"/>
      <c r="JR735" s="169"/>
      <c r="JS735" s="169"/>
      <c r="JT735" s="169"/>
      <c r="JU735" s="169"/>
      <c r="JV735" s="169"/>
      <c r="JW735" s="169"/>
      <c r="JX735" s="169"/>
      <c r="JY735" s="169"/>
      <c r="JZ735" s="169"/>
      <c r="KA735" s="169"/>
      <c r="KB735" s="169"/>
      <c r="KC735" s="169"/>
      <c r="KD735" s="169"/>
      <c r="KE735" s="169"/>
      <c r="KF735" s="169"/>
      <c r="KG735" s="169"/>
      <c r="KH735" s="169"/>
      <c r="KI735" s="169"/>
      <c r="KJ735" s="169"/>
      <c r="KK735" s="169"/>
      <c r="KL735" s="169"/>
      <c r="KM735" s="169"/>
      <c r="KN735" s="169"/>
      <c r="KO735" s="169"/>
      <c r="KP735" s="169"/>
      <c r="KQ735" s="169"/>
      <c r="KR735" s="169"/>
      <c r="KS735" s="169"/>
      <c r="KT735" s="169"/>
      <c r="KU735" s="169"/>
      <c r="KV735" s="169"/>
      <c r="KW735" s="169"/>
      <c r="KX735" s="169"/>
      <c r="KY735" s="169"/>
      <c r="KZ735" s="169"/>
      <c r="LA735" s="169"/>
      <c r="LB735" s="169"/>
      <c r="LC735" s="169"/>
      <c r="LD735" s="169"/>
      <c r="LE735" s="169"/>
      <c r="LF735" s="169"/>
      <c r="LG735" s="169"/>
      <c r="LH735" s="169"/>
      <c r="LI735" s="169"/>
      <c r="LJ735" s="169"/>
      <c r="LK735" s="169"/>
      <c r="LL735" s="169"/>
      <c r="LM735" s="169"/>
      <c r="LN735" s="169"/>
      <c r="LO735" s="169"/>
      <c r="LP735" s="169"/>
      <c r="LQ735" s="169"/>
      <c r="LR735" s="169"/>
      <c r="LS735" s="169"/>
      <c r="LT735" s="169"/>
      <c r="LU735" s="169"/>
      <c r="LV735" s="169"/>
      <c r="LW735" s="169"/>
      <c r="LX735" s="169"/>
      <c r="LY735" s="169"/>
      <c r="LZ735" s="169"/>
      <c r="MA735" s="169"/>
      <c r="MB735" s="169"/>
      <c r="MC735" s="169"/>
      <c r="MD735" s="169"/>
      <c r="ME735" s="169"/>
      <c r="MF735" s="169"/>
      <c r="MG735" s="169"/>
      <c r="MH735" s="169"/>
      <c r="MI735" s="169"/>
      <c r="MJ735" s="169"/>
      <c r="MK735" s="169"/>
      <c r="ML735" s="169"/>
      <c r="MM735" s="169"/>
    </row>
    <row r="736" spans="1:351" s="170" customFormat="1" ht="15" customHeight="1" outlineLevel="1" x14ac:dyDescent="0.25">
      <c r="A736" s="161"/>
      <c r="B736" s="162"/>
      <c r="C736" s="163"/>
      <c r="D736" s="163"/>
      <c r="E736" s="164"/>
      <c r="F736" s="174" t="s">
        <v>152</v>
      </c>
      <c r="G736" s="175" t="s">
        <v>39</v>
      </c>
      <c r="H736" s="167">
        <f>C730*0.8</f>
        <v>1.7920000000000003</v>
      </c>
      <c r="I736" s="168">
        <v>1.05</v>
      </c>
      <c r="J736" s="164">
        <f t="shared" si="114"/>
        <v>1.8816000000000004</v>
      </c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  <c r="CB736" s="169"/>
      <c r="CC736" s="169"/>
      <c r="CD736" s="169"/>
      <c r="CE736" s="169"/>
      <c r="CF736" s="169"/>
      <c r="CG736" s="169"/>
      <c r="CH736" s="169"/>
      <c r="CI736" s="169"/>
      <c r="CJ736" s="169"/>
      <c r="CK736" s="169"/>
      <c r="CL736" s="169"/>
      <c r="CM736" s="169"/>
      <c r="CN736" s="169"/>
      <c r="CO736" s="169"/>
      <c r="CP736" s="169"/>
      <c r="CQ736" s="169"/>
      <c r="CR736" s="169"/>
      <c r="CS736" s="169"/>
      <c r="CT736" s="169"/>
      <c r="CU736" s="169"/>
      <c r="CV736" s="169"/>
      <c r="CW736" s="169"/>
      <c r="CX736" s="169"/>
      <c r="CY736" s="169"/>
      <c r="CZ736" s="169"/>
      <c r="DA736" s="169"/>
      <c r="DB736" s="169"/>
      <c r="DC736" s="169"/>
      <c r="DD736" s="169"/>
      <c r="DE736" s="169"/>
      <c r="DF736" s="169"/>
      <c r="DG736" s="169"/>
      <c r="DH736" s="169"/>
      <c r="DI736" s="169"/>
      <c r="DJ736" s="169"/>
      <c r="DK736" s="169"/>
      <c r="DL736" s="169"/>
      <c r="DM736" s="169"/>
      <c r="DN736" s="169"/>
      <c r="DO736" s="169"/>
      <c r="DP736" s="169"/>
      <c r="DQ736" s="169"/>
      <c r="DR736" s="169"/>
      <c r="DS736" s="169"/>
      <c r="DT736" s="169"/>
      <c r="DU736" s="169"/>
      <c r="DV736" s="169"/>
      <c r="DW736" s="169"/>
      <c r="DX736" s="169"/>
      <c r="DY736" s="169"/>
      <c r="DZ736" s="169"/>
      <c r="EA736" s="169"/>
      <c r="EB736" s="169"/>
      <c r="EC736" s="169"/>
      <c r="ED736" s="169"/>
      <c r="EE736" s="169"/>
      <c r="EF736" s="169"/>
      <c r="EG736" s="169"/>
      <c r="EH736" s="169"/>
      <c r="EI736" s="169"/>
      <c r="EJ736" s="169"/>
      <c r="EK736" s="169"/>
      <c r="EL736" s="169"/>
      <c r="EM736" s="169"/>
      <c r="EN736" s="169"/>
      <c r="EO736" s="169"/>
      <c r="EP736" s="169"/>
      <c r="EQ736" s="169"/>
      <c r="ER736" s="169"/>
      <c r="ES736" s="169"/>
      <c r="ET736" s="169"/>
      <c r="EU736" s="169"/>
      <c r="EV736" s="169"/>
      <c r="EW736" s="169"/>
      <c r="EX736" s="169"/>
      <c r="EY736" s="169"/>
      <c r="EZ736" s="169"/>
      <c r="FA736" s="169"/>
      <c r="FB736" s="169"/>
      <c r="FC736" s="169"/>
      <c r="FD736" s="169"/>
      <c r="FE736" s="169"/>
      <c r="FF736" s="169"/>
      <c r="FG736" s="169"/>
      <c r="FH736" s="169"/>
      <c r="FI736" s="169"/>
      <c r="FJ736" s="169"/>
      <c r="FK736" s="169"/>
      <c r="FL736" s="169"/>
      <c r="FM736" s="169"/>
      <c r="FN736" s="169"/>
      <c r="FO736" s="169"/>
      <c r="FP736" s="169"/>
      <c r="FQ736" s="169"/>
      <c r="FR736" s="169"/>
      <c r="FS736" s="169"/>
      <c r="FT736" s="169"/>
      <c r="FU736" s="169"/>
      <c r="FV736" s="169"/>
      <c r="FW736" s="169"/>
      <c r="FX736" s="169"/>
      <c r="FY736" s="169"/>
      <c r="FZ736" s="169"/>
      <c r="GA736" s="169"/>
      <c r="GB736" s="169"/>
      <c r="GC736" s="169"/>
      <c r="GD736" s="169"/>
      <c r="GE736" s="169"/>
      <c r="GF736" s="169"/>
      <c r="GG736" s="169"/>
      <c r="GH736" s="169"/>
      <c r="GI736" s="169"/>
      <c r="GJ736" s="169"/>
      <c r="GK736" s="169"/>
      <c r="GL736" s="169"/>
      <c r="GM736" s="169"/>
      <c r="GN736" s="169"/>
      <c r="GO736" s="169"/>
      <c r="GP736" s="169"/>
      <c r="GQ736" s="169"/>
      <c r="GR736" s="169"/>
      <c r="GS736" s="169"/>
      <c r="GT736" s="169"/>
      <c r="GU736" s="169"/>
      <c r="GV736" s="169"/>
      <c r="GW736" s="169"/>
      <c r="GX736" s="169"/>
      <c r="GY736" s="169"/>
      <c r="GZ736" s="169"/>
      <c r="HA736" s="169"/>
      <c r="HB736" s="169"/>
      <c r="HC736" s="169"/>
      <c r="HD736" s="169"/>
      <c r="HE736" s="169"/>
      <c r="HF736" s="169"/>
      <c r="HG736" s="169"/>
      <c r="HH736" s="169"/>
      <c r="HI736" s="169"/>
      <c r="HJ736" s="169"/>
      <c r="HK736" s="169"/>
      <c r="HL736" s="169"/>
      <c r="HM736" s="169"/>
      <c r="HN736" s="169"/>
      <c r="HO736" s="169"/>
      <c r="HP736" s="169"/>
      <c r="HQ736" s="169"/>
      <c r="HR736" s="169"/>
      <c r="HS736" s="169"/>
      <c r="HT736" s="169"/>
      <c r="HU736" s="169"/>
      <c r="HV736" s="169"/>
      <c r="HW736" s="169"/>
      <c r="HX736" s="169"/>
      <c r="HY736" s="169"/>
      <c r="HZ736" s="169"/>
      <c r="IA736" s="169"/>
      <c r="IB736" s="169"/>
      <c r="IC736" s="169"/>
      <c r="ID736" s="169"/>
      <c r="IE736" s="169"/>
      <c r="IF736" s="169"/>
      <c r="IG736" s="169"/>
      <c r="IH736" s="169"/>
      <c r="II736" s="169"/>
      <c r="IJ736" s="169"/>
      <c r="IK736" s="169"/>
      <c r="IL736" s="169"/>
      <c r="IM736" s="169"/>
      <c r="IN736" s="169"/>
      <c r="IO736" s="169"/>
      <c r="IP736" s="169"/>
      <c r="IQ736" s="169"/>
      <c r="IR736" s="169"/>
      <c r="IS736" s="169"/>
      <c r="IT736" s="169"/>
      <c r="IU736" s="169"/>
      <c r="IV736" s="169"/>
      <c r="IW736" s="169"/>
      <c r="IX736" s="169"/>
      <c r="IY736" s="169"/>
      <c r="IZ736" s="169"/>
      <c r="JA736" s="169"/>
      <c r="JB736" s="169"/>
      <c r="JC736" s="169"/>
      <c r="JD736" s="169"/>
      <c r="JE736" s="169"/>
      <c r="JF736" s="169"/>
      <c r="JG736" s="169"/>
      <c r="JH736" s="169"/>
      <c r="JI736" s="169"/>
      <c r="JJ736" s="169"/>
      <c r="JK736" s="169"/>
      <c r="JL736" s="169"/>
      <c r="JM736" s="169"/>
      <c r="JN736" s="169"/>
      <c r="JO736" s="169"/>
      <c r="JP736" s="169"/>
      <c r="JQ736" s="169"/>
      <c r="JR736" s="169"/>
      <c r="JS736" s="169"/>
      <c r="JT736" s="169"/>
      <c r="JU736" s="169"/>
      <c r="JV736" s="169"/>
      <c r="JW736" s="169"/>
      <c r="JX736" s="169"/>
      <c r="JY736" s="169"/>
      <c r="JZ736" s="169"/>
      <c r="KA736" s="169"/>
      <c r="KB736" s="169"/>
      <c r="KC736" s="169"/>
      <c r="KD736" s="169"/>
      <c r="KE736" s="169"/>
      <c r="KF736" s="169"/>
      <c r="KG736" s="169"/>
      <c r="KH736" s="169"/>
      <c r="KI736" s="169"/>
      <c r="KJ736" s="169"/>
      <c r="KK736" s="169"/>
      <c r="KL736" s="169"/>
      <c r="KM736" s="169"/>
      <c r="KN736" s="169"/>
      <c r="KO736" s="169"/>
      <c r="KP736" s="169"/>
      <c r="KQ736" s="169"/>
      <c r="KR736" s="169"/>
      <c r="KS736" s="169"/>
      <c r="KT736" s="169"/>
      <c r="KU736" s="169"/>
      <c r="KV736" s="169"/>
      <c r="KW736" s="169"/>
      <c r="KX736" s="169"/>
      <c r="KY736" s="169"/>
      <c r="KZ736" s="169"/>
      <c r="LA736" s="169"/>
      <c r="LB736" s="169"/>
      <c r="LC736" s="169"/>
      <c r="LD736" s="169"/>
      <c r="LE736" s="169"/>
      <c r="LF736" s="169"/>
      <c r="LG736" s="169"/>
      <c r="LH736" s="169"/>
      <c r="LI736" s="169"/>
      <c r="LJ736" s="169"/>
      <c r="LK736" s="169"/>
      <c r="LL736" s="169"/>
      <c r="LM736" s="169"/>
      <c r="LN736" s="169"/>
      <c r="LO736" s="169"/>
      <c r="LP736" s="169"/>
      <c r="LQ736" s="169"/>
      <c r="LR736" s="169"/>
      <c r="LS736" s="169"/>
      <c r="LT736" s="169"/>
      <c r="LU736" s="169"/>
      <c r="LV736" s="169"/>
      <c r="LW736" s="169"/>
      <c r="LX736" s="169"/>
      <c r="LY736" s="169"/>
      <c r="LZ736" s="169"/>
      <c r="MA736" s="169"/>
      <c r="MB736" s="169"/>
      <c r="MC736" s="169"/>
      <c r="MD736" s="169"/>
      <c r="ME736" s="169"/>
      <c r="MF736" s="169"/>
      <c r="MG736" s="169"/>
      <c r="MH736" s="169"/>
      <c r="MI736" s="169"/>
      <c r="MJ736" s="169"/>
      <c r="MK736" s="169"/>
      <c r="ML736" s="169"/>
      <c r="MM736" s="169"/>
    </row>
    <row r="737" spans="1:351" s="170" customFormat="1" ht="15" customHeight="1" outlineLevel="1" x14ac:dyDescent="0.25">
      <c r="A737" s="161"/>
      <c r="B737" s="162"/>
      <c r="C737" s="163"/>
      <c r="D737" s="163"/>
      <c r="E737" s="164"/>
      <c r="F737" s="174" t="s">
        <v>153</v>
      </c>
      <c r="G737" s="175" t="s">
        <v>39</v>
      </c>
      <c r="H737" s="167">
        <f>C730*0.2</f>
        <v>0.44800000000000006</v>
      </c>
      <c r="I737" s="168">
        <v>2.5499999999999998</v>
      </c>
      <c r="J737" s="164">
        <f t="shared" si="114"/>
        <v>1.1424000000000001</v>
      </c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  <c r="CB737" s="169"/>
      <c r="CC737" s="169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69"/>
      <c r="CN737" s="169"/>
      <c r="CO737" s="169"/>
      <c r="CP737" s="169"/>
      <c r="CQ737" s="169"/>
      <c r="CR737" s="169"/>
      <c r="CS737" s="169"/>
      <c r="CT737" s="169"/>
      <c r="CU737" s="169"/>
      <c r="CV737" s="169"/>
      <c r="CW737" s="169"/>
      <c r="CX737" s="169"/>
      <c r="CY737" s="169"/>
      <c r="CZ737" s="169"/>
      <c r="DA737" s="169"/>
      <c r="DB737" s="169"/>
      <c r="DC737" s="169"/>
      <c r="DD737" s="169"/>
      <c r="DE737" s="169"/>
      <c r="DF737" s="169"/>
      <c r="DG737" s="169"/>
      <c r="DH737" s="169"/>
      <c r="DI737" s="169"/>
      <c r="DJ737" s="169"/>
      <c r="DK737" s="169"/>
      <c r="DL737" s="169"/>
      <c r="DM737" s="169"/>
      <c r="DN737" s="169"/>
      <c r="DO737" s="169"/>
      <c r="DP737" s="169"/>
      <c r="DQ737" s="169"/>
      <c r="DR737" s="169"/>
      <c r="DS737" s="169"/>
      <c r="DT737" s="169"/>
      <c r="DU737" s="169"/>
      <c r="DV737" s="169"/>
      <c r="DW737" s="169"/>
      <c r="DX737" s="169"/>
      <c r="DY737" s="169"/>
      <c r="DZ737" s="169"/>
      <c r="EA737" s="169"/>
      <c r="EB737" s="169"/>
      <c r="EC737" s="169"/>
      <c r="ED737" s="169"/>
      <c r="EE737" s="169"/>
      <c r="EF737" s="169"/>
      <c r="EG737" s="169"/>
      <c r="EH737" s="169"/>
      <c r="EI737" s="169"/>
      <c r="EJ737" s="169"/>
      <c r="EK737" s="169"/>
      <c r="EL737" s="169"/>
      <c r="EM737" s="169"/>
      <c r="EN737" s="169"/>
      <c r="EO737" s="169"/>
      <c r="EP737" s="169"/>
      <c r="EQ737" s="169"/>
      <c r="ER737" s="169"/>
      <c r="ES737" s="169"/>
      <c r="ET737" s="169"/>
      <c r="EU737" s="169"/>
      <c r="EV737" s="169"/>
      <c r="EW737" s="169"/>
      <c r="EX737" s="169"/>
      <c r="EY737" s="169"/>
      <c r="EZ737" s="169"/>
      <c r="FA737" s="169"/>
      <c r="FB737" s="169"/>
      <c r="FC737" s="169"/>
      <c r="FD737" s="169"/>
      <c r="FE737" s="169"/>
      <c r="FF737" s="169"/>
      <c r="FG737" s="169"/>
      <c r="FH737" s="169"/>
      <c r="FI737" s="169"/>
      <c r="FJ737" s="169"/>
      <c r="FK737" s="169"/>
      <c r="FL737" s="169"/>
      <c r="FM737" s="169"/>
      <c r="FN737" s="169"/>
      <c r="FO737" s="169"/>
      <c r="FP737" s="169"/>
      <c r="FQ737" s="169"/>
      <c r="FR737" s="169"/>
      <c r="FS737" s="169"/>
      <c r="FT737" s="169"/>
      <c r="FU737" s="169"/>
      <c r="FV737" s="169"/>
      <c r="FW737" s="169"/>
      <c r="FX737" s="169"/>
      <c r="FY737" s="169"/>
      <c r="FZ737" s="169"/>
      <c r="GA737" s="169"/>
      <c r="GB737" s="169"/>
      <c r="GC737" s="169"/>
      <c r="GD737" s="169"/>
      <c r="GE737" s="169"/>
      <c r="GF737" s="169"/>
      <c r="GG737" s="169"/>
      <c r="GH737" s="169"/>
      <c r="GI737" s="169"/>
      <c r="GJ737" s="169"/>
      <c r="GK737" s="169"/>
      <c r="GL737" s="169"/>
      <c r="GM737" s="169"/>
      <c r="GN737" s="169"/>
      <c r="GO737" s="169"/>
      <c r="GP737" s="169"/>
      <c r="GQ737" s="169"/>
      <c r="GR737" s="169"/>
      <c r="GS737" s="169"/>
      <c r="GT737" s="169"/>
      <c r="GU737" s="169"/>
      <c r="GV737" s="169"/>
      <c r="GW737" s="169"/>
      <c r="GX737" s="169"/>
      <c r="GY737" s="169"/>
      <c r="GZ737" s="169"/>
      <c r="HA737" s="169"/>
      <c r="HB737" s="169"/>
      <c r="HC737" s="169"/>
      <c r="HD737" s="169"/>
      <c r="HE737" s="169"/>
      <c r="HF737" s="169"/>
      <c r="HG737" s="169"/>
      <c r="HH737" s="169"/>
      <c r="HI737" s="169"/>
      <c r="HJ737" s="169"/>
      <c r="HK737" s="169"/>
      <c r="HL737" s="169"/>
      <c r="HM737" s="169"/>
      <c r="HN737" s="169"/>
      <c r="HO737" s="169"/>
      <c r="HP737" s="169"/>
      <c r="HQ737" s="169"/>
      <c r="HR737" s="169"/>
      <c r="HS737" s="169"/>
      <c r="HT737" s="169"/>
      <c r="HU737" s="169"/>
      <c r="HV737" s="169"/>
      <c r="HW737" s="169"/>
      <c r="HX737" s="169"/>
      <c r="HY737" s="169"/>
      <c r="HZ737" s="169"/>
      <c r="IA737" s="169"/>
      <c r="IB737" s="169"/>
      <c r="IC737" s="169"/>
      <c r="ID737" s="169"/>
      <c r="IE737" s="169"/>
      <c r="IF737" s="169"/>
      <c r="IG737" s="169"/>
      <c r="IH737" s="169"/>
      <c r="II737" s="169"/>
      <c r="IJ737" s="169"/>
      <c r="IK737" s="169"/>
      <c r="IL737" s="169"/>
      <c r="IM737" s="169"/>
      <c r="IN737" s="169"/>
      <c r="IO737" s="169"/>
      <c r="IP737" s="169"/>
      <c r="IQ737" s="169"/>
      <c r="IR737" s="169"/>
      <c r="IS737" s="169"/>
      <c r="IT737" s="169"/>
      <c r="IU737" s="169"/>
      <c r="IV737" s="169"/>
      <c r="IW737" s="169"/>
      <c r="IX737" s="169"/>
      <c r="IY737" s="169"/>
      <c r="IZ737" s="169"/>
      <c r="JA737" s="169"/>
      <c r="JB737" s="169"/>
      <c r="JC737" s="169"/>
      <c r="JD737" s="169"/>
      <c r="JE737" s="169"/>
      <c r="JF737" s="169"/>
      <c r="JG737" s="169"/>
      <c r="JH737" s="169"/>
      <c r="JI737" s="169"/>
      <c r="JJ737" s="169"/>
      <c r="JK737" s="169"/>
      <c r="JL737" s="169"/>
      <c r="JM737" s="169"/>
      <c r="JN737" s="169"/>
      <c r="JO737" s="169"/>
      <c r="JP737" s="169"/>
      <c r="JQ737" s="169"/>
      <c r="JR737" s="169"/>
      <c r="JS737" s="169"/>
      <c r="JT737" s="169"/>
      <c r="JU737" s="169"/>
      <c r="JV737" s="169"/>
      <c r="JW737" s="169"/>
      <c r="JX737" s="169"/>
      <c r="JY737" s="169"/>
      <c r="JZ737" s="169"/>
      <c r="KA737" s="169"/>
      <c r="KB737" s="169"/>
      <c r="KC737" s="169"/>
      <c r="KD737" s="169"/>
      <c r="KE737" s="169"/>
      <c r="KF737" s="169"/>
      <c r="KG737" s="169"/>
      <c r="KH737" s="169"/>
      <c r="KI737" s="169"/>
      <c r="KJ737" s="169"/>
      <c r="KK737" s="169"/>
      <c r="KL737" s="169"/>
      <c r="KM737" s="169"/>
      <c r="KN737" s="169"/>
      <c r="KO737" s="169"/>
      <c r="KP737" s="169"/>
      <c r="KQ737" s="169"/>
      <c r="KR737" s="169"/>
      <c r="KS737" s="169"/>
      <c r="KT737" s="169"/>
      <c r="KU737" s="169"/>
      <c r="KV737" s="169"/>
      <c r="KW737" s="169"/>
      <c r="KX737" s="169"/>
      <c r="KY737" s="169"/>
      <c r="KZ737" s="169"/>
      <c r="LA737" s="169"/>
      <c r="LB737" s="169"/>
      <c r="LC737" s="169"/>
      <c r="LD737" s="169"/>
      <c r="LE737" s="169"/>
      <c r="LF737" s="169"/>
      <c r="LG737" s="169"/>
      <c r="LH737" s="169"/>
      <c r="LI737" s="169"/>
      <c r="LJ737" s="169"/>
      <c r="LK737" s="169"/>
      <c r="LL737" s="169"/>
      <c r="LM737" s="169"/>
      <c r="LN737" s="169"/>
      <c r="LO737" s="169"/>
      <c r="LP737" s="169"/>
      <c r="LQ737" s="169"/>
      <c r="LR737" s="169"/>
      <c r="LS737" s="169"/>
      <c r="LT737" s="169"/>
      <c r="LU737" s="169"/>
      <c r="LV737" s="169"/>
      <c r="LW737" s="169"/>
      <c r="LX737" s="169"/>
      <c r="LY737" s="169"/>
      <c r="LZ737" s="169"/>
      <c r="MA737" s="169"/>
      <c r="MB737" s="169"/>
      <c r="MC737" s="169"/>
      <c r="MD737" s="169"/>
      <c r="ME737" s="169"/>
      <c r="MF737" s="169"/>
      <c r="MG737" s="169"/>
      <c r="MH737" s="169"/>
      <c r="MI737" s="169"/>
      <c r="MJ737" s="169"/>
      <c r="MK737" s="169"/>
      <c r="ML737" s="169"/>
      <c r="MM737" s="169"/>
    </row>
    <row r="738" spans="1:351" s="170" customFormat="1" ht="15" customHeight="1" outlineLevel="1" x14ac:dyDescent="0.25">
      <c r="A738" s="161"/>
      <c r="B738" s="162"/>
      <c r="C738" s="163"/>
      <c r="D738" s="163"/>
      <c r="E738" s="164"/>
      <c r="F738" s="174" t="s">
        <v>154</v>
      </c>
      <c r="G738" s="175" t="s">
        <v>39</v>
      </c>
      <c r="H738" s="167">
        <f>C730*0.8</f>
        <v>1.7920000000000003</v>
      </c>
      <c r="I738" s="168">
        <v>3</v>
      </c>
      <c r="J738" s="164">
        <f t="shared" si="114"/>
        <v>5.3760000000000012</v>
      </c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  <c r="CB738" s="169"/>
      <c r="CC738" s="169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69"/>
      <c r="CN738" s="169"/>
      <c r="CO738" s="169"/>
      <c r="CP738" s="169"/>
      <c r="CQ738" s="169"/>
      <c r="CR738" s="169"/>
      <c r="CS738" s="169"/>
      <c r="CT738" s="169"/>
      <c r="CU738" s="169"/>
      <c r="CV738" s="169"/>
      <c r="CW738" s="169"/>
      <c r="CX738" s="169"/>
      <c r="CY738" s="169"/>
      <c r="CZ738" s="169"/>
      <c r="DA738" s="169"/>
      <c r="DB738" s="169"/>
      <c r="DC738" s="169"/>
      <c r="DD738" s="169"/>
      <c r="DE738" s="169"/>
      <c r="DF738" s="169"/>
      <c r="DG738" s="169"/>
      <c r="DH738" s="169"/>
      <c r="DI738" s="169"/>
      <c r="DJ738" s="169"/>
      <c r="DK738" s="169"/>
      <c r="DL738" s="169"/>
      <c r="DM738" s="169"/>
      <c r="DN738" s="169"/>
      <c r="DO738" s="169"/>
      <c r="DP738" s="169"/>
      <c r="DQ738" s="169"/>
      <c r="DR738" s="169"/>
      <c r="DS738" s="169"/>
      <c r="DT738" s="169"/>
      <c r="DU738" s="169"/>
      <c r="DV738" s="169"/>
      <c r="DW738" s="169"/>
      <c r="DX738" s="169"/>
      <c r="DY738" s="169"/>
      <c r="DZ738" s="169"/>
      <c r="EA738" s="169"/>
      <c r="EB738" s="169"/>
      <c r="EC738" s="169"/>
      <c r="ED738" s="169"/>
      <c r="EE738" s="169"/>
      <c r="EF738" s="169"/>
      <c r="EG738" s="169"/>
      <c r="EH738" s="169"/>
      <c r="EI738" s="169"/>
      <c r="EJ738" s="169"/>
      <c r="EK738" s="169"/>
      <c r="EL738" s="169"/>
      <c r="EM738" s="169"/>
      <c r="EN738" s="169"/>
      <c r="EO738" s="169"/>
      <c r="EP738" s="169"/>
      <c r="EQ738" s="169"/>
      <c r="ER738" s="169"/>
      <c r="ES738" s="169"/>
      <c r="ET738" s="169"/>
      <c r="EU738" s="169"/>
      <c r="EV738" s="169"/>
      <c r="EW738" s="169"/>
      <c r="EX738" s="169"/>
      <c r="EY738" s="169"/>
      <c r="EZ738" s="169"/>
      <c r="FA738" s="169"/>
      <c r="FB738" s="169"/>
      <c r="FC738" s="169"/>
      <c r="FD738" s="169"/>
      <c r="FE738" s="169"/>
      <c r="FF738" s="169"/>
      <c r="FG738" s="169"/>
      <c r="FH738" s="169"/>
      <c r="FI738" s="169"/>
      <c r="FJ738" s="169"/>
      <c r="FK738" s="169"/>
      <c r="FL738" s="169"/>
      <c r="FM738" s="169"/>
      <c r="FN738" s="169"/>
      <c r="FO738" s="169"/>
      <c r="FP738" s="169"/>
      <c r="FQ738" s="169"/>
      <c r="FR738" s="169"/>
      <c r="FS738" s="169"/>
      <c r="FT738" s="169"/>
      <c r="FU738" s="169"/>
      <c r="FV738" s="169"/>
      <c r="FW738" s="169"/>
      <c r="FX738" s="169"/>
      <c r="FY738" s="169"/>
      <c r="FZ738" s="169"/>
      <c r="GA738" s="169"/>
      <c r="GB738" s="169"/>
      <c r="GC738" s="169"/>
      <c r="GD738" s="169"/>
      <c r="GE738" s="169"/>
      <c r="GF738" s="169"/>
      <c r="GG738" s="169"/>
      <c r="GH738" s="169"/>
      <c r="GI738" s="169"/>
      <c r="GJ738" s="169"/>
      <c r="GK738" s="169"/>
      <c r="GL738" s="169"/>
      <c r="GM738" s="169"/>
      <c r="GN738" s="169"/>
      <c r="GO738" s="169"/>
      <c r="GP738" s="169"/>
      <c r="GQ738" s="169"/>
      <c r="GR738" s="169"/>
      <c r="GS738" s="169"/>
      <c r="GT738" s="169"/>
      <c r="GU738" s="169"/>
      <c r="GV738" s="169"/>
      <c r="GW738" s="169"/>
      <c r="GX738" s="169"/>
      <c r="GY738" s="169"/>
      <c r="GZ738" s="169"/>
      <c r="HA738" s="169"/>
      <c r="HB738" s="169"/>
      <c r="HC738" s="169"/>
      <c r="HD738" s="169"/>
      <c r="HE738" s="169"/>
      <c r="HF738" s="169"/>
      <c r="HG738" s="169"/>
      <c r="HH738" s="169"/>
      <c r="HI738" s="169"/>
      <c r="HJ738" s="169"/>
      <c r="HK738" s="169"/>
      <c r="HL738" s="169"/>
      <c r="HM738" s="169"/>
      <c r="HN738" s="169"/>
      <c r="HO738" s="169"/>
      <c r="HP738" s="169"/>
      <c r="HQ738" s="169"/>
      <c r="HR738" s="169"/>
      <c r="HS738" s="169"/>
      <c r="HT738" s="169"/>
      <c r="HU738" s="169"/>
      <c r="HV738" s="169"/>
      <c r="HW738" s="169"/>
      <c r="HX738" s="169"/>
      <c r="HY738" s="169"/>
      <c r="HZ738" s="169"/>
      <c r="IA738" s="169"/>
      <c r="IB738" s="169"/>
      <c r="IC738" s="169"/>
      <c r="ID738" s="169"/>
      <c r="IE738" s="169"/>
      <c r="IF738" s="169"/>
      <c r="IG738" s="169"/>
      <c r="IH738" s="169"/>
      <c r="II738" s="169"/>
      <c r="IJ738" s="169"/>
      <c r="IK738" s="169"/>
      <c r="IL738" s="169"/>
      <c r="IM738" s="169"/>
      <c r="IN738" s="169"/>
      <c r="IO738" s="169"/>
      <c r="IP738" s="169"/>
      <c r="IQ738" s="169"/>
      <c r="IR738" s="169"/>
      <c r="IS738" s="169"/>
      <c r="IT738" s="169"/>
      <c r="IU738" s="169"/>
      <c r="IV738" s="169"/>
      <c r="IW738" s="169"/>
      <c r="IX738" s="169"/>
      <c r="IY738" s="169"/>
      <c r="IZ738" s="169"/>
      <c r="JA738" s="169"/>
      <c r="JB738" s="169"/>
      <c r="JC738" s="169"/>
      <c r="JD738" s="169"/>
      <c r="JE738" s="169"/>
      <c r="JF738" s="169"/>
      <c r="JG738" s="169"/>
      <c r="JH738" s="169"/>
      <c r="JI738" s="169"/>
      <c r="JJ738" s="169"/>
      <c r="JK738" s="169"/>
      <c r="JL738" s="169"/>
      <c r="JM738" s="169"/>
      <c r="JN738" s="169"/>
      <c r="JO738" s="169"/>
      <c r="JP738" s="169"/>
      <c r="JQ738" s="169"/>
      <c r="JR738" s="169"/>
      <c r="JS738" s="169"/>
      <c r="JT738" s="169"/>
      <c r="JU738" s="169"/>
      <c r="JV738" s="169"/>
      <c r="JW738" s="169"/>
      <c r="JX738" s="169"/>
      <c r="JY738" s="169"/>
      <c r="JZ738" s="169"/>
      <c r="KA738" s="169"/>
      <c r="KB738" s="169"/>
      <c r="KC738" s="169"/>
      <c r="KD738" s="169"/>
      <c r="KE738" s="169"/>
      <c r="KF738" s="169"/>
      <c r="KG738" s="169"/>
      <c r="KH738" s="169"/>
      <c r="KI738" s="169"/>
      <c r="KJ738" s="169"/>
      <c r="KK738" s="169"/>
      <c r="KL738" s="169"/>
      <c r="KM738" s="169"/>
      <c r="KN738" s="169"/>
      <c r="KO738" s="169"/>
      <c r="KP738" s="169"/>
      <c r="KQ738" s="169"/>
      <c r="KR738" s="169"/>
      <c r="KS738" s="169"/>
      <c r="KT738" s="169"/>
      <c r="KU738" s="169"/>
      <c r="KV738" s="169"/>
      <c r="KW738" s="169"/>
      <c r="KX738" s="169"/>
      <c r="KY738" s="169"/>
      <c r="KZ738" s="169"/>
      <c r="LA738" s="169"/>
      <c r="LB738" s="169"/>
      <c r="LC738" s="169"/>
      <c r="LD738" s="169"/>
      <c r="LE738" s="169"/>
      <c r="LF738" s="169"/>
      <c r="LG738" s="169"/>
      <c r="LH738" s="169"/>
      <c r="LI738" s="169"/>
      <c r="LJ738" s="169"/>
      <c r="LK738" s="169"/>
      <c r="LL738" s="169"/>
      <c r="LM738" s="169"/>
      <c r="LN738" s="169"/>
      <c r="LO738" s="169"/>
      <c r="LP738" s="169"/>
      <c r="LQ738" s="169"/>
      <c r="LR738" s="169"/>
      <c r="LS738" s="169"/>
      <c r="LT738" s="169"/>
      <c r="LU738" s="169"/>
      <c r="LV738" s="169"/>
      <c r="LW738" s="169"/>
      <c r="LX738" s="169"/>
      <c r="LY738" s="169"/>
      <c r="LZ738" s="169"/>
      <c r="MA738" s="169"/>
      <c r="MB738" s="169"/>
      <c r="MC738" s="169"/>
      <c r="MD738" s="169"/>
      <c r="ME738" s="169"/>
      <c r="MF738" s="169"/>
      <c r="MG738" s="169"/>
      <c r="MH738" s="169"/>
      <c r="MI738" s="169"/>
      <c r="MJ738" s="169"/>
      <c r="MK738" s="169"/>
      <c r="ML738" s="169"/>
      <c r="MM738" s="169"/>
    </row>
    <row r="739" spans="1:351" s="170" customFormat="1" ht="15" customHeight="1" outlineLevel="1" x14ac:dyDescent="0.25">
      <c r="A739" s="161"/>
      <c r="B739" s="162"/>
      <c r="C739" s="163"/>
      <c r="D739" s="163"/>
      <c r="E739" s="164"/>
      <c r="F739" s="174" t="s">
        <v>155</v>
      </c>
      <c r="G739" s="175" t="s">
        <v>39</v>
      </c>
      <c r="H739" s="167">
        <f>C730*7</f>
        <v>15.680000000000001</v>
      </c>
      <c r="I739" s="168">
        <v>0.12</v>
      </c>
      <c r="J739" s="164">
        <f t="shared" si="114"/>
        <v>1.8816000000000002</v>
      </c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  <c r="CB739" s="169"/>
      <c r="CC739" s="169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69"/>
      <c r="CN739" s="169"/>
      <c r="CO739" s="169"/>
      <c r="CP739" s="169"/>
      <c r="CQ739" s="169"/>
      <c r="CR739" s="169"/>
      <c r="CS739" s="169"/>
      <c r="CT739" s="169"/>
      <c r="CU739" s="169"/>
      <c r="CV739" s="169"/>
      <c r="CW739" s="169"/>
      <c r="CX739" s="169"/>
      <c r="CY739" s="169"/>
      <c r="CZ739" s="169"/>
      <c r="DA739" s="169"/>
      <c r="DB739" s="169"/>
      <c r="DC739" s="169"/>
      <c r="DD739" s="169"/>
      <c r="DE739" s="169"/>
      <c r="DF739" s="169"/>
      <c r="DG739" s="169"/>
      <c r="DH739" s="169"/>
      <c r="DI739" s="169"/>
      <c r="DJ739" s="169"/>
      <c r="DK739" s="169"/>
      <c r="DL739" s="169"/>
      <c r="DM739" s="169"/>
      <c r="DN739" s="169"/>
      <c r="DO739" s="169"/>
      <c r="DP739" s="169"/>
      <c r="DQ739" s="169"/>
      <c r="DR739" s="169"/>
      <c r="DS739" s="169"/>
      <c r="DT739" s="169"/>
      <c r="DU739" s="169"/>
      <c r="DV739" s="169"/>
      <c r="DW739" s="169"/>
      <c r="DX739" s="169"/>
      <c r="DY739" s="169"/>
      <c r="DZ739" s="169"/>
      <c r="EA739" s="169"/>
      <c r="EB739" s="169"/>
      <c r="EC739" s="169"/>
      <c r="ED739" s="169"/>
      <c r="EE739" s="169"/>
      <c r="EF739" s="169"/>
      <c r="EG739" s="169"/>
      <c r="EH739" s="169"/>
      <c r="EI739" s="169"/>
      <c r="EJ739" s="169"/>
      <c r="EK739" s="169"/>
      <c r="EL739" s="169"/>
      <c r="EM739" s="169"/>
      <c r="EN739" s="169"/>
      <c r="EO739" s="169"/>
      <c r="EP739" s="169"/>
      <c r="EQ739" s="169"/>
      <c r="ER739" s="169"/>
      <c r="ES739" s="169"/>
      <c r="ET739" s="169"/>
      <c r="EU739" s="169"/>
      <c r="EV739" s="169"/>
      <c r="EW739" s="169"/>
      <c r="EX739" s="169"/>
      <c r="EY739" s="169"/>
      <c r="EZ739" s="169"/>
      <c r="FA739" s="169"/>
      <c r="FB739" s="169"/>
      <c r="FC739" s="169"/>
      <c r="FD739" s="169"/>
      <c r="FE739" s="169"/>
      <c r="FF739" s="169"/>
      <c r="FG739" s="169"/>
      <c r="FH739" s="169"/>
      <c r="FI739" s="169"/>
      <c r="FJ739" s="169"/>
      <c r="FK739" s="169"/>
      <c r="FL739" s="169"/>
      <c r="FM739" s="169"/>
      <c r="FN739" s="169"/>
      <c r="FO739" s="169"/>
      <c r="FP739" s="169"/>
      <c r="FQ739" s="169"/>
      <c r="FR739" s="169"/>
      <c r="FS739" s="169"/>
      <c r="FT739" s="169"/>
      <c r="FU739" s="169"/>
      <c r="FV739" s="169"/>
      <c r="FW739" s="169"/>
      <c r="FX739" s="169"/>
      <c r="FY739" s="169"/>
      <c r="FZ739" s="169"/>
      <c r="GA739" s="169"/>
      <c r="GB739" s="169"/>
      <c r="GC739" s="169"/>
      <c r="GD739" s="169"/>
      <c r="GE739" s="169"/>
      <c r="GF739" s="169"/>
      <c r="GG739" s="169"/>
      <c r="GH739" s="169"/>
      <c r="GI739" s="169"/>
      <c r="GJ739" s="169"/>
      <c r="GK739" s="169"/>
      <c r="GL739" s="169"/>
      <c r="GM739" s="169"/>
      <c r="GN739" s="169"/>
      <c r="GO739" s="169"/>
      <c r="GP739" s="169"/>
      <c r="GQ739" s="169"/>
      <c r="GR739" s="169"/>
      <c r="GS739" s="169"/>
      <c r="GT739" s="169"/>
      <c r="GU739" s="169"/>
      <c r="GV739" s="169"/>
      <c r="GW739" s="169"/>
      <c r="GX739" s="169"/>
      <c r="GY739" s="169"/>
      <c r="GZ739" s="169"/>
      <c r="HA739" s="169"/>
      <c r="HB739" s="169"/>
      <c r="HC739" s="169"/>
      <c r="HD739" s="169"/>
      <c r="HE739" s="169"/>
      <c r="HF739" s="169"/>
      <c r="HG739" s="169"/>
      <c r="HH739" s="169"/>
      <c r="HI739" s="169"/>
      <c r="HJ739" s="169"/>
      <c r="HK739" s="169"/>
      <c r="HL739" s="169"/>
      <c r="HM739" s="169"/>
      <c r="HN739" s="169"/>
      <c r="HO739" s="169"/>
      <c r="HP739" s="169"/>
      <c r="HQ739" s="169"/>
      <c r="HR739" s="169"/>
      <c r="HS739" s="169"/>
      <c r="HT739" s="169"/>
      <c r="HU739" s="169"/>
      <c r="HV739" s="169"/>
      <c r="HW739" s="169"/>
      <c r="HX739" s="169"/>
      <c r="HY739" s="169"/>
      <c r="HZ739" s="169"/>
      <c r="IA739" s="169"/>
      <c r="IB739" s="169"/>
      <c r="IC739" s="169"/>
      <c r="ID739" s="169"/>
      <c r="IE739" s="169"/>
      <c r="IF739" s="169"/>
      <c r="IG739" s="169"/>
      <c r="IH739" s="169"/>
      <c r="II739" s="169"/>
      <c r="IJ739" s="169"/>
      <c r="IK739" s="169"/>
      <c r="IL739" s="169"/>
      <c r="IM739" s="169"/>
      <c r="IN739" s="169"/>
      <c r="IO739" s="169"/>
      <c r="IP739" s="169"/>
      <c r="IQ739" s="169"/>
      <c r="IR739" s="169"/>
      <c r="IS739" s="169"/>
      <c r="IT739" s="169"/>
      <c r="IU739" s="169"/>
      <c r="IV739" s="169"/>
      <c r="IW739" s="169"/>
      <c r="IX739" s="169"/>
      <c r="IY739" s="169"/>
      <c r="IZ739" s="169"/>
      <c r="JA739" s="169"/>
      <c r="JB739" s="169"/>
      <c r="JC739" s="169"/>
      <c r="JD739" s="169"/>
      <c r="JE739" s="169"/>
      <c r="JF739" s="169"/>
      <c r="JG739" s="169"/>
      <c r="JH739" s="169"/>
      <c r="JI739" s="169"/>
      <c r="JJ739" s="169"/>
      <c r="JK739" s="169"/>
      <c r="JL739" s="169"/>
      <c r="JM739" s="169"/>
      <c r="JN739" s="169"/>
      <c r="JO739" s="169"/>
      <c r="JP739" s="169"/>
      <c r="JQ739" s="169"/>
      <c r="JR739" s="169"/>
      <c r="JS739" s="169"/>
      <c r="JT739" s="169"/>
      <c r="JU739" s="169"/>
      <c r="JV739" s="169"/>
      <c r="JW739" s="169"/>
      <c r="JX739" s="169"/>
      <c r="JY739" s="169"/>
      <c r="JZ739" s="169"/>
      <c r="KA739" s="169"/>
      <c r="KB739" s="169"/>
      <c r="KC739" s="169"/>
      <c r="KD739" s="169"/>
      <c r="KE739" s="169"/>
      <c r="KF739" s="169"/>
      <c r="KG739" s="169"/>
      <c r="KH739" s="169"/>
      <c r="KI739" s="169"/>
      <c r="KJ739" s="169"/>
      <c r="KK739" s="169"/>
      <c r="KL739" s="169"/>
      <c r="KM739" s="169"/>
      <c r="KN739" s="169"/>
      <c r="KO739" s="169"/>
      <c r="KP739" s="169"/>
      <c r="KQ739" s="169"/>
      <c r="KR739" s="169"/>
      <c r="KS739" s="169"/>
      <c r="KT739" s="169"/>
      <c r="KU739" s="169"/>
      <c r="KV739" s="169"/>
      <c r="KW739" s="169"/>
      <c r="KX739" s="169"/>
      <c r="KY739" s="169"/>
      <c r="KZ739" s="169"/>
      <c r="LA739" s="169"/>
      <c r="LB739" s="169"/>
      <c r="LC739" s="169"/>
      <c r="LD739" s="169"/>
      <c r="LE739" s="169"/>
      <c r="LF739" s="169"/>
      <c r="LG739" s="169"/>
      <c r="LH739" s="169"/>
      <c r="LI739" s="169"/>
      <c r="LJ739" s="169"/>
      <c r="LK739" s="169"/>
      <c r="LL739" s="169"/>
      <c r="LM739" s="169"/>
      <c r="LN739" s="169"/>
      <c r="LO739" s="169"/>
      <c r="LP739" s="169"/>
      <c r="LQ739" s="169"/>
      <c r="LR739" s="169"/>
      <c r="LS739" s="169"/>
      <c r="LT739" s="169"/>
      <c r="LU739" s="169"/>
      <c r="LV739" s="169"/>
      <c r="LW739" s="169"/>
      <c r="LX739" s="169"/>
      <c r="LY739" s="169"/>
      <c r="LZ739" s="169"/>
      <c r="MA739" s="169"/>
      <c r="MB739" s="169"/>
      <c r="MC739" s="169"/>
      <c r="MD739" s="169"/>
      <c r="ME739" s="169"/>
      <c r="MF739" s="169"/>
      <c r="MG739" s="169"/>
      <c r="MH739" s="169"/>
      <c r="MI739" s="169"/>
      <c r="MJ739" s="169"/>
      <c r="MK739" s="169"/>
      <c r="ML739" s="169"/>
      <c r="MM739" s="169"/>
    </row>
    <row r="740" spans="1:351" s="170" customFormat="1" ht="15" customHeight="1" outlineLevel="1" x14ac:dyDescent="0.25">
      <c r="A740" s="161"/>
      <c r="B740" s="162"/>
      <c r="C740" s="163"/>
      <c r="D740" s="163"/>
      <c r="E740" s="164"/>
      <c r="F740" s="174" t="s">
        <v>156</v>
      </c>
      <c r="G740" s="175" t="s">
        <v>39</v>
      </c>
      <c r="H740" s="167">
        <f>C730*0.8</f>
        <v>1.7920000000000003</v>
      </c>
      <c r="I740" s="168">
        <v>1.77</v>
      </c>
      <c r="J740" s="164">
        <f t="shared" si="114"/>
        <v>3.1718400000000004</v>
      </c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69"/>
      <c r="CC740" s="169"/>
      <c r="CD740" s="169"/>
      <c r="CE740" s="169"/>
      <c r="CF740" s="169"/>
      <c r="CG740" s="169"/>
      <c r="CH740" s="169"/>
      <c r="CI740" s="169"/>
      <c r="CJ740" s="169"/>
      <c r="CK740" s="169"/>
      <c r="CL740" s="169"/>
      <c r="CM740" s="169"/>
      <c r="CN740" s="169"/>
      <c r="CO740" s="169"/>
      <c r="CP740" s="169"/>
      <c r="CQ740" s="169"/>
      <c r="CR740" s="169"/>
      <c r="CS740" s="169"/>
      <c r="CT740" s="169"/>
      <c r="CU740" s="169"/>
      <c r="CV740" s="169"/>
      <c r="CW740" s="169"/>
      <c r="CX740" s="169"/>
      <c r="CY740" s="169"/>
      <c r="CZ740" s="169"/>
      <c r="DA740" s="169"/>
      <c r="DB740" s="169"/>
      <c r="DC740" s="169"/>
      <c r="DD740" s="169"/>
      <c r="DE740" s="169"/>
      <c r="DF740" s="169"/>
      <c r="DG740" s="169"/>
      <c r="DH740" s="169"/>
      <c r="DI740" s="169"/>
      <c r="DJ740" s="169"/>
      <c r="DK740" s="169"/>
      <c r="DL740" s="169"/>
      <c r="DM740" s="169"/>
      <c r="DN740" s="169"/>
      <c r="DO740" s="169"/>
      <c r="DP740" s="169"/>
      <c r="DQ740" s="169"/>
      <c r="DR740" s="169"/>
      <c r="DS740" s="169"/>
      <c r="DT740" s="169"/>
      <c r="DU740" s="169"/>
      <c r="DV740" s="169"/>
      <c r="DW740" s="169"/>
      <c r="DX740" s="169"/>
      <c r="DY740" s="169"/>
      <c r="DZ740" s="169"/>
      <c r="EA740" s="169"/>
      <c r="EB740" s="169"/>
      <c r="EC740" s="169"/>
      <c r="ED740" s="169"/>
      <c r="EE740" s="169"/>
      <c r="EF740" s="169"/>
      <c r="EG740" s="169"/>
      <c r="EH740" s="169"/>
      <c r="EI740" s="169"/>
      <c r="EJ740" s="169"/>
      <c r="EK740" s="169"/>
      <c r="EL740" s="169"/>
      <c r="EM740" s="169"/>
      <c r="EN740" s="169"/>
      <c r="EO740" s="169"/>
      <c r="EP740" s="169"/>
      <c r="EQ740" s="169"/>
      <c r="ER740" s="169"/>
      <c r="ES740" s="169"/>
      <c r="ET740" s="169"/>
      <c r="EU740" s="169"/>
      <c r="EV740" s="169"/>
      <c r="EW740" s="169"/>
      <c r="EX740" s="169"/>
      <c r="EY740" s="169"/>
      <c r="EZ740" s="169"/>
      <c r="FA740" s="169"/>
      <c r="FB740" s="169"/>
      <c r="FC740" s="169"/>
      <c r="FD740" s="169"/>
      <c r="FE740" s="169"/>
      <c r="FF740" s="169"/>
      <c r="FG740" s="169"/>
      <c r="FH740" s="169"/>
      <c r="FI740" s="169"/>
      <c r="FJ740" s="169"/>
      <c r="FK740" s="169"/>
      <c r="FL740" s="169"/>
      <c r="FM740" s="169"/>
      <c r="FN740" s="169"/>
      <c r="FO740" s="169"/>
      <c r="FP740" s="169"/>
      <c r="FQ740" s="169"/>
      <c r="FR740" s="169"/>
      <c r="FS740" s="169"/>
      <c r="FT740" s="169"/>
      <c r="FU740" s="169"/>
      <c r="FV740" s="169"/>
      <c r="FW740" s="169"/>
      <c r="FX740" s="169"/>
      <c r="FY740" s="169"/>
      <c r="FZ740" s="169"/>
      <c r="GA740" s="169"/>
      <c r="GB740" s="169"/>
      <c r="GC740" s="169"/>
      <c r="GD740" s="169"/>
      <c r="GE740" s="169"/>
      <c r="GF740" s="169"/>
      <c r="GG740" s="169"/>
      <c r="GH740" s="169"/>
      <c r="GI740" s="169"/>
      <c r="GJ740" s="169"/>
      <c r="GK740" s="169"/>
      <c r="GL740" s="169"/>
      <c r="GM740" s="169"/>
      <c r="GN740" s="169"/>
      <c r="GO740" s="169"/>
      <c r="GP740" s="169"/>
      <c r="GQ740" s="169"/>
      <c r="GR740" s="169"/>
      <c r="GS740" s="169"/>
      <c r="GT740" s="169"/>
      <c r="GU740" s="169"/>
      <c r="GV740" s="169"/>
      <c r="GW740" s="169"/>
      <c r="GX740" s="169"/>
      <c r="GY740" s="169"/>
      <c r="GZ740" s="169"/>
      <c r="HA740" s="169"/>
      <c r="HB740" s="169"/>
      <c r="HC740" s="169"/>
      <c r="HD740" s="169"/>
      <c r="HE740" s="169"/>
      <c r="HF740" s="169"/>
      <c r="HG740" s="169"/>
      <c r="HH740" s="169"/>
      <c r="HI740" s="169"/>
      <c r="HJ740" s="169"/>
      <c r="HK740" s="169"/>
      <c r="HL740" s="169"/>
      <c r="HM740" s="169"/>
      <c r="HN740" s="169"/>
      <c r="HO740" s="169"/>
      <c r="HP740" s="169"/>
      <c r="HQ740" s="169"/>
      <c r="HR740" s="169"/>
      <c r="HS740" s="169"/>
      <c r="HT740" s="169"/>
      <c r="HU740" s="169"/>
      <c r="HV740" s="169"/>
      <c r="HW740" s="169"/>
      <c r="HX740" s="169"/>
      <c r="HY740" s="169"/>
      <c r="HZ740" s="169"/>
      <c r="IA740" s="169"/>
      <c r="IB740" s="169"/>
      <c r="IC740" s="169"/>
      <c r="ID740" s="169"/>
      <c r="IE740" s="169"/>
      <c r="IF740" s="169"/>
      <c r="IG740" s="169"/>
      <c r="IH740" s="169"/>
      <c r="II740" s="169"/>
      <c r="IJ740" s="169"/>
      <c r="IK740" s="169"/>
      <c r="IL740" s="169"/>
      <c r="IM740" s="169"/>
      <c r="IN740" s="169"/>
      <c r="IO740" s="169"/>
      <c r="IP740" s="169"/>
      <c r="IQ740" s="169"/>
      <c r="IR740" s="169"/>
      <c r="IS740" s="169"/>
      <c r="IT740" s="169"/>
      <c r="IU740" s="169"/>
      <c r="IV740" s="169"/>
      <c r="IW740" s="169"/>
      <c r="IX740" s="169"/>
      <c r="IY740" s="169"/>
      <c r="IZ740" s="169"/>
      <c r="JA740" s="169"/>
      <c r="JB740" s="169"/>
      <c r="JC740" s="169"/>
      <c r="JD740" s="169"/>
      <c r="JE740" s="169"/>
      <c r="JF740" s="169"/>
      <c r="JG740" s="169"/>
      <c r="JH740" s="169"/>
      <c r="JI740" s="169"/>
      <c r="JJ740" s="169"/>
      <c r="JK740" s="169"/>
      <c r="JL740" s="169"/>
      <c r="JM740" s="169"/>
      <c r="JN740" s="169"/>
      <c r="JO740" s="169"/>
      <c r="JP740" s="169"/>
      <c r="JQ740" s="169"/>
      <c r="JR740" s="169"/>
      <c r="JS740" s="169"/>
      <c r="JT740" s="169"/>
      <c r="JU740" s="169"/>
      <c r="JV740" s="169"/>
      <c r="JW740" s="169"/>
      <c r="JX740" s="169"/>
      <c r="JY740" s="169"/>
      <c r="JZ740" s="169"/>
      <c r="KA740" s="169"/>
      <c r="KB740" s="169"/>
      <c r="KC740" s="169"/>
      <c r="KD740" s="169"/>
      <c r="KE740" s="169"/>
      <c r="KF740" s="169"/>
      <c r="KG740" s="169"/>
      <c r="KH740" s="169"/>
      <c r="KI740" s="169"/>
      <c r="KJ740" s="169"/>
      <c r="KK740" s="169"/>
      <c r="KL740" s="169"/>
      <c r="KM740" s="169"/>
      <c r="KN740" s="169"/>
      <c r="KO740" s="169"/>
      <c r="KP740" s="169"/>
      <c r="KQ740" s="169"/>
      <c r="KR740" s="169"/>
      <c r="KS740" s="169"/>
      <c r="KT740" s="169"/>
      <c r="KU740" s="169"/>
      <c r="KV740" s="169"/>
      <c r="KW740" s="169"/>
      <c r="KX740" s="169"/>
      <c r="KY740" s="169"/>
      <c r="KZ740" s="169"/>
      <c r="LA740" s="169"/>
      <c r="LB740" s="169"/>
      <c r="LC740" s="169"/>
      <c r="LD740" s="169"/>
      <c r="LE740" s="169"/>
      <c r="LF740" s="169"/>
      <c r="LG740" s="169"/>
      <c r="LH740" s="169"/>
      <c r="LI740" s="169"/>
      <c r="LJ740" s="169"/>
      <c r="LK740" s="169"/>
      <c r="LL740" s="169"/>
      <c r="LM740" s="169"/>
      <c r="LN740" s="169"/>
      <c r="LO740" s="169"/>
      <c r="LP740" s="169"/>
      <c r="LQ740" s="169"/>
      <c r="LR740" s="169"/>
      <c r="LS740" s="169"/>
      <c r="LT740" s="169"/>
      <c r="LU740" s="169"/>
      <c r="LV740" s="169"/>
      <c r="LW740" s="169"/>
      <c r="LX740" s="169"/>
      <c r="LY740" s="169"/>
      <c r="LZ740" s="169"/>
      <c r="MA740" s="169"/>
      <c r="MB740" s="169"/>
      <c r="MC740" s="169"/>
      <c r="MD740" s="169"/>
      <c r="ME740" s="169"/>
      <c r="MF740" s="169"/>
      <c r="MG740" s="169"/>
      <c r="MH740" s="169"/>
      <c r="MI740" s="169"/>
      <c r="MJ740" s="169"/>
      <c r="MK740" s="169"/>
      <c r="ML740" s="169"/>
      <c r="MM740" s="169"/>
    </row>
    <row r="741" spans="1:351" s="181" customFormat="1" x14ac:dyDescent="0.25">
      <c r="A741" s="176"/>
      <c r="B741" s="177"/>
      <c r="C741" s="178"/>
      <c r="D741" s="168"/>
      <c r="E741" s="179"/>
      <c r="F741" s="180" t="s">
        <v>157</v>
      </c>
      <c r="G741" s="177" t="s">
        <v>10</v>
      </c>
      <c r="H741" s="178">
        <f>C730*40</f>
        <v>89.600000000000009</v>
      </c>
      <c r="I741" s="168">
        <v>0.19</v>
      </c>
      <c r="J741" s="179">
        <f t="shared" si="114"/>
        <v>17.024000000000001</v>
      </c>
    </row>
    <row r="742" spans="1:351" s="170" customFormat="1" ht="15" customHeight="1" outlineLevel="1" x14ac:dyDescent="0.25">
      <c r="A742" s="161"/>
      <c r="B742" s="162"/>
      <c r="C742" s="163"/>
      <c r="D742" s="163"/>
      <c r="E742" s="164"/>
      <c r="F742" s="174" t="s">
        <v>158</v>
      </c>
      <c r="G742" s="175" t="s">
        <v>39</v>
      </c>
      <c r="H742" s="167">
        <f>C730*7</f>
        <v>15.680000000000001</v>
      </c>
      <c r="I742" s="168">
        <v>0.27</v>
      </c>
      <c r="J742" s="164">
        <f t="shared" si="114"/>
        <v>4.2336000000000009</v>
      </c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  <c r="CB742" s="169"/>
      <c r="CC742" s="169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69"/>
      <c r="CN742" s="169"/>
      <c r="CO742" s="169"/>
      <c r="CP742" s="169"/>
      <c r="CQ742" s="169"/>
      <c r="CR742" s="169"/>
      <c r="CS742" s="169"/>
      <c r="CT742" s="169"/>
      <c r="CU742" s="169"/>
      <c r="CV742" s="169"/>
      <c r="CW742" s="169"/>
      <c r="CX742" s="169"/>
      <c r="CY742" s="169"/>
      <c r="CZ742" s="169"/>
      <c r="DA742" s="169"/>
      <c r="DB742" s="169"/>
      <c r="DC742" s="169"/>
      <c r="DD742" s="169"/>
      <c r="DE742" s="169"/>
      <c r="DF742" s="169"/>
      <c r="DG742" s="169"/>
      <c r="DH742" s="169"/>
      <c r="DI742" s="169"/>
      <c r="DJ742" s="169"/>
      <c r="DK742" s="169"/>
      <c r="DL742" s="169"/>
      <c r="DM742" s="169"/>
      <c r="DN742" s="169"/>
      <c r="DO742" s="169"/>
      <c r="DP742" s="169"/>
      <c r="DQ742" s="169"/>
      <c r="DR742" s="169"/>
      <c r="DS742" s="169"/>
      <c r="DT742" s="169"/>
      <c r="DU742" s="169"/>
      <c r="DV742" s="169"/>
      <c r="DW742" s="169"/>
      <c r="DX742" s="169"/>
      <c r="DY742" s="169"/>
      <c r="DZ742" s="169"/>
      <c r="EA742" s="169"/>
      <c r="EB742" s="169"/>
      <c r="EC742" s="169"/>
      <c r="ED742" s="169"/>
      <c r="EE742" s="169"/>
      <c r="EF742" s="169"/>
      <c r="EG742" s="169"/>
      <c r="EH742" s="169"/>
      <c r="EI742" s="169"/>
      <c r="EJ742" s="169"/>
      <c r="EK742" s="169"/>
      <c r="EL742" s="169"/>
      <c r="EM742" s="169"/>
      <c r="EN742" s="169"/>
      <c r="EO742" s="169"/>
      <c r="EP742" s="169"/>
      <c r="EQ742" s="169"/>
      <c r="ER742" s="169"/>
      <c r="ES742" s="169"/>
      <c r="ET742" s="169"/>
      <c r="EU742" s="169"/>
      <c r="EV742" s="169"/>
      <c r="EW742" s="169"/>
      <c r="EX742" s="169"/>
      <c r="EY742" s="169"/>
      <c r="EZ742" s="169"/>
      <c r="FA742" s="169"/>
      <c r="FB742" s="169"/>
      <c r="FC742" s="169"/>
      <c r="FD742" s="169"/>
      <c r="FE742" s="169"/>
      <c r="FF742" s="169"/>
      <c r="FG742" s="169"/>
      <c r="FH742" s="169"/>
      <c r="FI742" s="169"/>
      <c r="FJ742" s="169"/>
      <c r="FK742" s="169"/>
      <c r="FL742" s="169"/>
      <c r="FM742" s="169"/>
      <c r="FN742" s="169"/>
      <c r="FO742" s="169"/>
      <c r="FP742" s="169"/>
      <c r="FQ742" s="169"/>
      <c r="FR742" s="169"/>
      <c r="FS742" s="169"/>
      <c r="FT742" s="169"/>
      <c r="FU742" s="169"/>
      <c r="FV742" s="169"/>
      <c r="FW742" s="169"/>
      <c r="FX742" s="169"/>
      <c r="FY742" s="169"/>
      <c r="FZ742" s="169"/>
      <c r="GA742" s="169"/>
      <c r="GB742" s="169"/>
      <c r="GC742" s="169"/>
      <c r="GD742" s="169"/>
      <c r="GE742" s="169"/>
      <c r="GF742" s="169"/>
      <c r="GG742" s="169"/>
      <c r="GH742" s="169"/>
      <c r="GI742" s="169"/>
      <c r="GJ742" s="169"/>
      <c r="GK742" s="169"/>
      <c r="GL742" s="169"/>
      <c r="GM742" s="169"/>
      <c r="GN742" s="169"/>
      <c r="GO742" s="169"/>
      <c r="GP742" s="169"/>
      <c r="GQ742" s="169"/>
      <c r="GR742" s="169"/>
      <c r="GS742" s="169"/>
      <c r="GT742" s="169"/>
      <c r="GU742" s="169"/>
      <c r="GV742" s="169"/>
      <c r="GW742" s="169"/>
      <c r="GX742" s="169"/>
      <c r="GY742" s="169"/>
      <c r="GZ742" s="169"/>
      <c r="HA742" s="169"/>
      <c r="HB742" s="169"/>
      <c r="HC742" s="169"/>
      <c r="HD742" s="169"/>
      <c r="HE742" s="169"/>
      <c r="HF742" s="169"/>
      <c r="HG742" s="169"/>
      <c r="HH742" s="169"/>
      <c r="HI742" s="169"/>
      <c r="HJ742" s="169"/>
      <c r="HK742" s="169"/>
      <c r="HL742" s="169"/>
      <c r="HM742" s="169"/>
      <c r="HN742" s="169"/>
      <c r="HO742" s="169"/>
      <c r="HP742" s="169"/>
      <c r="HQ742" s="169"/>
      <c r="HR742" s="169"/>
      <c r="HS742" s="169"/>
      <c r="HT742" s="169"/>
      <c r="HU742" s="169"/>
      <c r="HV742" s="169"/>
      <c r="HW742" s="169"/>
      <c r="HX742" s="169"/>
      <c r="HY742" s="169"/>
      <c r="HZ742" s="169"/>
      <c r="IA742" s="169"/>
      <c r="IB742" s="169"/>
      <c r="IC742" s="169"/>
      <c r="ID742" s="169"/>
      <c r="IE742" s="169"/>
      <c r="IF742" s="169"/>
      <c r="IG742" s="169"/>
      <c r="IH742" s="169"/>
      <c r="II742" s="169"/>
      <c r="IJ742" s="169"/>
      <c r="IK742" s="169"/>
      <c r="IL742" s="169"/>
      <c r="IM742" s="169"/>
      <c r="IN742" s="169"/>
      <c r="IO742" s="169"/>
      <c r="IP742" s="169"/>
      <c r="IQ742" s="169"/>
      <c r="IR742" s="169"/>
      <c r="IS742" s="169"/>
      <c r="IT742" s="169"/>
      <c r="IU742" s="169"/>
      <c r="IV742" s="169"/>
      <c r="IW742" s="169"/>
      <c r="IX742" s="169"/>
      <c r="IY742" s="169"/>
      <c r="IZ742" s="169"/>
      <c r="JA742" s="169"/>
      <c r="JB742" s="169"/>
      <c r="JC742" s="169"/>
      <c r="JD742" s="169"/>
      <c r="JE742" s="169"/>
      <c r="JF742" s="169"/>
      <c r="JG742" s="169"/>
      <c r="JH742" s="169"/>
      <c r="JI742" s="169"/>
      <c r="JJ742" s="169"/>
      <c r="JK742" s="169"/>
      <c r="JL742" s="169"/>
      <c r="JM742" s="169"/>
      <c r="JN742" s="169"/>
      <c r="JO742" s="169"/>
      <c r="JP742" s="169"/>
      <c r="JQ742" s="169"/>
      <c r="JR742" s="169"/>
      <c r="JS742" s="169"/>
      <c r="JT742" s="169"/>
      <c r="JU742" s="169"/>
      <c r="JV742" s="169"/>
      <c r="JW742" s="169"/>
      <c r="JX742" s="169"/>
      <c r="JY742" s="169"/>
      <c r="JZ742" s="169"/>
      <c r="KA742" s="169"/>
      <c r="KB742" s="169"/>
      <c r="KC742" s="169"/>
      <c r="KD742" s="169"/>
      <c r="KE742" s="169"/>
      <c r="KF742" s="169"/>
      <c r="KG742" s="169"/>
      <c r="KH742" s="169"/>
      <c r="KI742" s="169"/>
      <c r="KJ742" s="169"/>
      <c r="KK742" s="169"/>
      <c r="KL742" s="169"/>
      <c r="KM742" s="169"/>
      <c r="KN742" s="169"/>
      <c r="KO742" s="169"/>
      <c r="KP742" s="169"/>
      <c r="KQ742" s="169"/>
      <c r="KR742" s="169"/>
      <c r="KS742" s="169"/>
      <c r="KT742" s="169"/>
      <c r="KU742" s="169"/>
      <c r="KV742" s="169"/>
      <c r="KW742" s="169"/>
      <c r="KX742" s="169"/>
      <c r="KY742" s="169"/>
      <c r="KZ742" s="169"/>
      <c r="LA742" s="169"/>
      <c r="LB742" s="169"/>
      <c r="LC742" s="169"/>
      <c r="LD742" s="169"/>
      <c r="LE742" s="169"/>
      <c r="LF742" s="169"/>
      <c r="LG742" s="169"/>
      <c r="LH742" s="169"/>
      <c r="LI742" s="169"/>
      <c r="LJ742" s="169"/>
      <c r="LK742" s="169"/>
      <c r="LL742" s="169"/>
      <c r="LM742" s="169"/>
      <c r="LN742" s="169"/>
      <c r="LO742" s="169"/>
      <c r="LP742" s="169"/>
      <c r="LQ742" s="169"/>
      <c r="LR742" s="169"/>
      <c r="LS742" s="169"/>
      <c r="LT742" s="169"/>
      <c r="LU742" s="169"/>
      <c r="LV742" s="169"/>
      <c r="LW742" s="169"/>
      <c r="LX742" s="169"/>
      <c r="LY742" s="169"/>
      <c r="LZ742" s="169"/>
      <c r="MA742" s="169"/>
      <c r="MB742" s="169"/>
      <c r="MC742" s="169"/>
      <c r="MD742" s="169"/>
      <c r="ME742" s="169"/>
      <c r="MF742" s="169"/>
      <c r="MG742" s="169"/>
      <c r="MH742" s="169"/>
      <c r="MI742" s="169"/>
      <c r="MJ742" s="169"/>
      <c r="MK742" s="169"/>
      <c r="ML742" s="169"/>
      <c r="MM742" s="169"/>
    </row>
    <row r="743" spans="1:351" s="181" customFormat="1" x14ac:dyDescent="0.25">
      <c r="A743" s="176"/>
      <c r="B743" s="177"/>
      <c r="C743" s="178"/>
      <c r="D743" s="168"/>
      <c r="E743" s="179"/>
      <c r="F743" s="180" t="s">
        <v>160</v>
      </c>
      <c r="G743" s="177" t="s">
        <v>110</v>
      </c>
      <c r="H743" s="182">
        <f>C730*0.5</f>
        <v>1.1200000000000001</v>
      </c>
      <c r="I743" s="168">
        <v>24.68</v>
      </c>
      <c r="J743" s="179">
        <f t="shared" si="114"/>
        <v>27.641600000000004</v>
      </c>
    </row>
    <row r="744" spans="1:351" s="181" customFormat="1" x14ac:dyDescent="0.25">
      <c r="A744" s="176"/>
      <c r="B744" s="177"/>
      <c r="C744" s="178"/>
      <c r="D744" s="168"/>
      <c r="E744" s="179"/>
      <c r="F744" s="165" t="s">
        <v>161</v>
      </c>
      <c r="G744" s="177" t="s">
        <v>162</v>
      </c>
      <c r="H744" s="178">
        <f>C730*1</f>
        <v>2.2400000000000002</v>
      </c>
      <c r="I744" s="168">
        <v>1.33</v>
      </c>
      <c r="J744" s="179">
        <f t="shared" si="114"/>
        <v>2.9792000000000005</v>
      </c>
    </row>
    <row r="745" spans="1:351" s="181" customFormat="1" x14ac:dyDescent="0.25">
      <c r="A745" s="176"/>
      <c r="B745" s="177"/>
      <c r="C745" s="178"/>
      <c r="D745" s="168"/>
      <c r="E745" s="179"/>
      <c r="F745" s="180" t="s">
        <v>163</v>
      </c>
      <c r="G745" s="177" t="s">
        <v>12</v>
      </c>
      <c r="H745" s="178">
        <f>C730*0.15</f>
        <v>0.33600000000000002</v>
      </c>
      <c r="I745" s="168">
        <v>14</v>
      </c>
      <c r="J745" s="179">
        <f t="shared" si="114"/>
        <v>4.7040000000000006</v>
      </c>
    </row>
    <row r="746" spans="1:351" s="170" customFormat="1" ht="17.25" customHeight="1" outlineLevel="1" x14ac:dyDescent="0.25">
      <c r="A746" s="161" t="s">
        <v>205</v>
      </c>
      <c r="B746" s="162" t="s">
        <v>12</v>
      </c>
      <c r="C746" s="163">
        <v>6</v>
      </c>
      <c r="D746" s="163">
        <v>120</v>
      </c>
      <c r="E746" s="164">
        <f>C746*D746</f>
        <v>720</v>
      </c>
      <c r="F746" s="165" t="s">
        <v>146</v>
      </c>
      <c r="G746" s="166" t="s">
        <v>15</v>
      </c>
      <c r="H746" s="167">
        <f>C746*1.2</f>
        <v>7.1999999999999993</v>
      </c>
      <c r="I746" s="168">
        <v>30.4</v>
      </c>
      <c r="J746" s="164">
        <f t="shared" si="113"/>
        <v>218.87999999999997</v>
      </c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  <c r="CB746" s="169"/>
      <c r="CC746" s="169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69"/>
      <c r="CN746" s="169"/>
      <c r="CO746" s="169"/>
      <c r="CP746" s="169"/>
      <c r="CQ746" s="169"/>
      <c r="CR746" s="169"/>
      <c r="CS746" s="169"/>
      <c r="CT746" s="169"/>
      <c r="CU746" s="169"/>
      <c r="CV746" s="169"/>
      <c r="CW746" s="169"/>
      <c r="CX746" s="169"/>
      <c r="CY746" s="169"/>
      <c r="CZ746" s="169"/>
      <c r="DA746" s="169"/>
      <c r="DB746" s="169"/>
      <c r="DC746" s="169"/>
      <c r="DD746" s="169"/>
      <c r="DE746" s="169"/>
      <c r="DF746" s="169"/>
      <c r="DG746" s="169"/>
      <c r="DH746" s="169"/>
      <c r="DI746" s="169"/>
      <c r="DJ746" s="169"/>
      <c r="DK746" s="169"/>
      <c r="DL746" s="169"/>
      <c r="DM746" s="169"/>
      <c r="DN746" s="169"/>
      <c r="DO746" s="169"/>
      <c r="DP746" s="169"/>
      <c r="DQ746" s="169"/>
      <c r="DR746" s="169"/>
      <c r="DS746" s="169"/>
      <c r="DT746" s="169"/>
      <c r="DU746" s="169"/>
      <c r="DV746" s="169"/>
      <c r="DW746" s="169"/>
      <c r="DX746" s="169"/>
      <c r="DY746" s="169"/>
      <c r="DZ746" s="169"/>
      <c r="EA746" s="169"/>
      <c r="EB746" s="169"/>
      <c r="EC746" s="169"/>
      <c r="ED746" s="169"/>
      <c r="EE746" s="169"/>
      <c r="EF746" s="169"/>
      <c r="EG746" s="169"/>
      <c r="EH746" s="169"/>
      <c r="EI746" s="169"/>
      <c r="EJ746" s="169"/>
      <c r="EK746" s="169"/>
      <c r="EL746" s="169"/>
      <c r="EM746" s="169"/>
      <c r="EN746" s="169"/>
      <c r="EO746" s="169"/>
      <c r="EP746" s="169"/>
      <c r="EQ746" s="169"/>
      <c r="ER746" s="169"/>
      <c r="ES746" s="169"/>
      <c r="ET746" s="169"/>
      <c r="EU746" s="169"/>
      <c r="EV746" s="169"/>
      <c r="EW746" s="169"/>
      <c r="EX746" s="169"/>
      <c r="EY746" s="169"/>
      <c r="EZ746" s="169"/>
      <c r="FA746" s="169"/>
      <c r="FB746" s="169"/>
      <c r="FC746" s="169"/>
      <c r="FD746" s="169"/>
      <c r="FE746" s="169"/>
      <c r="FF746" s="169"/>
      <c r="FG746" s="169"/>
      <c r="FH746" s="169"/>
      <c r="FI746" s="169"/>
      <c r="FJ746" s="169"/>
      <c r="FK746" s="169"/>
      <c r="FL746" s="169"/>
      <c r="FM746" s="169"/>
      <c r="FN746" s="169"/>
      <c r="FO746" s="169"/>
      <c r="FP746" s="169"/>
      <c r="FQ746" s="169"/>
      <c r="FR746" s="169"/>
      <c r="FS746" s="169"/>
      <c r="FT746" s="169"/>
      <c r="FU746" s="169"/>
      <c r="FV746" s="169"/>
      <c r="FW746" s="169"/>
      <c r="FX746" s="169"/>
      <c r="FY746" s="169"/>
      <c r="FZ746" s="169"/>
      <c r="GA746" s="169"/>
      <c r="GB746" s="169"/>
      <c r="GC746" s="169"/>
      <c r="GD746" s="169"/>
      <c r="GE746" s="169"/>
      <c r="GF746" s="169"/>
      <c r="GG746" s="169"/>
      <c r="GH746" s="169"/>
      <c r="GI746" s="169"/>
      <c r="GJ746" s="169"/>
      <c r="GK746" s="169"/>
      <c r="GL746" s="169"/>
      <c r="GM746" s="169"/>
      <c r="GN746" s="169"/>
      <c r="GO746" s="169"/>
      <c r="GP746" s="169"/>
      <c r="GQ746" s="169"/>
      <c r="GR746" s="169"/>
      <c r="GS746" s="169"/>
      <c r="GT746" s="169"/>
      <c r="GU746" s="169"/>
      <c r="GV746" s="169"/>
      <c r="GW746" s="169"/>
      <c r="GX746" s="169"/>
      <c r="GY746" s="169"/>
      <c r="GZ746" s="169"/>
      <c r="HA746" s="169"/>
      <c r="HB746" s="169"/>
      <c r="HC746" s="169"/>
      <c r="HD746" s="169"/>
      <c r="HE746" s="169"/>
      <c r="HF746" s="169"/>
      <c r="HG746" s="169"/>
      <c r="HH746" s="169"/>
      <c r="HI746" s="169"/>
      <c r="HJ746" s="169"/>
      <c r="HK746" s="169"/>
      <c r="HL746" s="169"/>
      <c r="HM746" s="169"/>
      <c r="HN746" s="169"/>
      <c r="HO746" s="169"/>
      <c r="HP746" s="169"/>
      <c r="HQ746" s="169"/>
      <c r="HR746" s="169"/>
      <c r="HS746" s="169"/>
      <c r="HT746" s="169"/>
      <c r="HU746" s="169"/>
      <c r="HV746" s="169"/>
      <c r="HW746" s="169"/>
      <c r="HX746" s="169"/>
      <c r="HY746" s="169"/>
      <c r="HZ746" s="169"/>
      <c r="IA746" s="169"/>
      <c r="IB746" s="169"/>
      <c r="IC746" s="169"/>
      <c r="ID746" s="169"/>
      <c r="IE746" s="169"/>
      <c r="IF746" s="169"/>
      <c r="IG746" s="169"/>
      <c r="IH746" s="169"/>
      <c r="II746" s="169"/>
      <c r="IJ746" s="169"/>
      <c r="IK746" s="169"/>
      <c r="IL746" s="169"/>
      <c r="IM746" s="169"/>
      <c r="IN746" s="169"/>
      <c r="IO746" s="169"/>
      <c r="IP746" s="169"/>
      <c r="IQ746" s="169"/>
      <c r="IR746" s="169"/>
      <c r="IS746" s="169"/>
      <c r="IT746" s="169"/>
      <c r="IU746" s="169"/>
      <c r="IV746" s="169"/>
      <c r="IW746" s="169"/>
      <c r="IX746" s="169"/>
      <c r="IY746" s="169"/>
      <c r="IZ746" s="169"/>
      <c r="JA746" s="169"/>
      <c r="JB746" s="169"/>
      <c r="JC746" s="169"/>
      <c r="JD746" s="169"/>
      <c r="JE746" s="169"/>
      <c r="JF746" s="169"/>
      <c r="JG746" s="169"/>
      <c r="JH746" s="169"/>
      <c r="JI746" s="169"/>
      <c r="JJ746" s="169"/>
      <c r="JK746" s="169"/>
      <c r="JL746" s="169"/>
      <c r="JM746" s="169"/>
      <c r="JN746" s="169"/>
      <c r="JO746" s="169"/>
      <c r="JP746" s="169"/>
      <c r="JQ746" s="169"/>
      <c r="JR746" s="169"/>
      <c r="JS746" s="169"/>
      <c r="JT746" s="169"/>
      <c r="JU746" s="169"/>
      <c r="JV746" s="169"/>
      <c r="JW746" s="169"/>
      <c r="JX746" s="169"/>
      <c r="JY746" s="169"/>
      <c r="JZ746" s="169"/>
      <c r="KA746" s="169"/>
      <c r="KB746" s="169"/>
      <c r="KC746" s="169"/>
      <c r="KD746" s="169"/>
      <c r="KE746" s="169"/>
      <c r="KF746" s="169"/>
      <c r="KG746" s="169"/>
      <c r="KH746" s="169"/>
      <c r="KI746" s="169"/>
      <c r="KJ746" s="169"/>
      <c r="KK746" s="169"/>
      <c r="KL746" s="169"/>
      <c r="KM746" s="169"/>
      <c r="KN746" s="169"/>
      <c r="KO746" s="169"/>
      <c r="KP746" s="169"/>
      <c r="KQ746" s="169"/>
      <c r="KR746" s="169"/>
      <c r="KS746" s="169"/>
      <c r="KT746" s="169"/>
      <c r="KU746" s="169"/>
      <c r="KV746" s="169"/>
      <c r="KW746" s="169"/>
      <c r="KX746" s="169"/>
      <c r="KY746" s="169"/>
      <c r="KZ746" s="169"/>
      <c r="LA746" s="169"/>
      <c r="LB746" s="169"/>
      <c r="LC746" s="169"/>
      <c r="LD746" s="169"/>
      <c r="LE746" s="169"/>
      <c r="LF746" s="169"/>
      <c r="LG746" s="169"/>
      <c r="LH746" s="169"/>
      <c r="LI746" s="169"/>
      <c r="LJ746" s="169"/>
      <c r="LK746" s="169"/>
      <c r="LL746" s="169"/>
      <c r="LM746" s="169"/>
      <c r="LN746" s="169"/>
      <c r="LO746" s="169"/>
      <c r="LP746" s="169"/>
      <c r="LQ746" s="169"/>
      <c r="LR746" s="169"/>
      <c r="LS746" s="169"/>
      <c r="LT746" s="169"/>
      <c r="LU746" s="169"/>
      <c r="LV746" s="169"/>
      <c r="LW746" s="169"/>
      <c r="LX746" s="169"/>
      <c r="LY746" s="169"/>
      <c r="LZ746" s="169"/>
      <c r="MA746" s="169"/>
      <c r="MB746" s="169"/>
      <c r="MC746" s="169"/>
      <c r="MD746" s="169"/>
      <c r="ME746" s="169"/>
      <c r="MF746" s="169"/>
      <c r="MG746" s="169"/>
      <c r="MH746" s="169"/>
      <c r="MI746" s="169"/>
      <c r="MJ746" s="169"/>
      <c r="MK746" s="169"/>
      <c r="ML746" s="169"/>
      <c r="MM746" s="169"/>
    </row>
    <row r="747" spans="1:351" s="170" customFormat="1" ht="16.5" customHeight="1" outlineLevel="1" x14ac:dyDescent="0.25">
      <c r="A747" s="171"/>
      <c r="B747" s="172"/>
      <c r="C747" s="172"/>
      <c r="D747" s="172"/>
      <c r="E747" s="173"/>
      <c r="F747" s="174" t="s">
        <v>147</v>
      </c>
      <c r="G747" s="175" t="s">
        <v>12</v>
      </c>
      <c r="H747" s="167">
        <f>C746*1</f>
        <v>6</v>
      </c>
      <c r="I747" s="168">
        <v>11.64</v>
      </c>
      <c r="J747" s="164">
        <f>H747*I747</f>
        <v>69.84</v>
      </c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  <c r="CB747" s="169"/>
      <c r="CC747" s="169"/>
      <c r="CD747" s="169"/>
      <c r="CE747" s="169"/>
      <c r="CF747" s="169"/>
      <c r="CG747" s="169"/>
      <c r="CH747" s="169"/>
      <c r="CI747" s="169"/>
      <c r="CJ747" s="169"/>
      <c r="CK747" s="169"/>
      <c r="CL747" s="169"/>
      <c r="CM747" s="169"/>
      <c r="CN747" s="169"/>
      <c r="CO747" s="169"/>
      <c r="CP747" s="169"/>
      <c r="CQ747" s="169"/>
      <c r="CR747" s="169"/>
      <c r="CS747" s="169"/>
      <c r="CT747" s="169"/>
      <c r="CU747" s="169"/>
      <c r="CV747" s="169"/>
      <c r="CW747" s="169"/>
      <c r="CX747" s="169"/>
      <c r="CY747" s="169"/>
      <c r="CZ747" s="169"/>
      <c r="DA747" s="169"/>
      <c r="DB747" s="169"/>
      <c r="DC747" s="169"/>
      <c r="DD747" s="169"/>
      <c r="DE747" s="169"/>
      <c r="DF747" s="169"/>
      <c r="DG747" s="169"/>
      <c r="DH747" s="169"/>
      <c r="DI747" s="169"/>
      <c r="DJ747" s="169"/>
      <c r="DK747" s="169"/>
      <c r="DL747" s="169"/>
      <c r="DM747" s="169"/>
      <c r="DN747" s="169"/>
      <c r="DO747" s="169"/>
      <c r="DP747" s="169"/>
      <c r="DQ747" s="169"/>
      <c r="DR747" s="169"/>
      <c r="DS747" s="169"/>
      <c r="DT747" s="169"/>
      <c r="DU747" s="169"/>
      <c r="DV747" s="169"/>
      <c r="DW747" s="169"/>
      <c r="DX747" s="169"/>
      <c r="DY747" s="169"/>
      <c r="DZ747" s="169"/>
      <c r="EA747" s="169"/>
      <c r="EB747" s="169"/>
      <c r="EC747" s="169"/>
      <c r="ED747" s="169"/>
      <c r="EE747" s="169"/>
      <c r="EF747" s="169"/>
      <c r="EG747" s="169"/>
      <c r="EH747" s="169"/>
      <c r="EI747" s="169"/>
      <c r="EJ747" s="169"/>
      <c r="EK747" s="169"/>
      <c r="EL747" s="169"/>
      <c r="EM747" s="169"/>
      <c r="EN747" s="169"/>
      <c r="EO747" s="169"/>
      <c r="EP747" s="169"/>
      <c r="EQ747" s="169"/>
      <c r="ER747" s="169"/>
      <c r="ES747" s="169"/>
      <c r="ET747" s="169"/>
      <c r="EU747" s="169"/>
      <c r="EV747" s="169"/>
      <c r="EW747" s="169"/>
      <c r="EX747" s="169"/>
      <c r="EY747" s="169"/>
      <c r="EZ747" s="169"/>
      <c r="FA747" s="169"/>
      <c r="FB747" s="169"/>
      <c r="FC747" s="169"/>
      <c r="FD747" s="169"/>
      <c r="FE747" s="169"/>
      <c r="FF747" s="169"/>
      <c r="FG747" s="169"/>
      <c r="FH747" s="169"/>
      <c r="FI747" s="169"/>
      <c r="FJ747" s="169"/>
      <c r="FK747" s="169"/>
      <c r="FL747" s="169"/>
      <c r="FM747" s="169"/>
      <c r="FN747" s="169"/>
      <c r="FO747" s="169"/>
      <c r="FP747" s="169"/>
      <c r="FQ747" s="169"/>
      <c r="FR747" s="169"/>
      <c r="FS747" s="169"/>
      <c r="FT747" s="169"/>
      <c r="FU747" s="169"/>
      <c r="FV747" s="169"/>
      <c r="FW747" s="169"/>
      <c r="FX747" s="169"/>
      <c r="FY747" s="169"/>
      <c r="FZ747" s="169"/>
      <c r="GA747" s="169"/>
      <c r="GB747" s="169"/>
      <c r="GC747" s="169"/>
      <c r="GD747" s="169"/>
      <c r="GE747" s="169"/>
      <c r="GF747" s="169"/>
      <c r="GG747" s="169"/>
      <c r="GH747" s="169"/>
      <c r="GI747" s="169"/>
      <c r="GJ747" s="169"/>
      <c r="GK747" s="169"/>
      <c r="GL747" s="169"/>
      <c r="GM747" s="169"/>
      <c r="GN747" s="169"/>
      <c r="GO747" s="169"/>
      <c r="GP747" s="169"/>
      <c r="GQ747" s="169"/>
      <c r="GR747" s="169"/>
      <c r="GS747" s="169"/>
      <c r="GT747" s="169"/>
      <c r="GU747" s="169"/>
      <c r="GV747" s="169"/>
      <c r="GW747" s="169"/>
      <c r="GX747" s="169"/>
      <c r="GY747" s="169"/>
      <c r="GZ747" s="169"/>
      <c r="HA747" s="169"/>
      <c r="HB747" s="169"/>
      <c r="HC747" s="169"/>
      <c r="HD747" s="169"/>
      <c r="HE747" s="169"/>
      <c r="HF747" s="169"/>
      <c r="HG747" s="169"/>
      <c r="HH747" s="169"/>
      <c r="HI747" s="169"/>
      <c r="HJ747" s="169"/>
      <c r="HK747" s="169"/>
      <c r="HL747" s="169"/>
      <c r="HM747" s="169"/>
      <c r="HN747" s="169"/>
      <c r="HO747" s="169"/>
      <c r="HP747" s="169"/>
      <c r="HQ747" s="169"/>
      <c r="HR747" s="169"/>
      <c r="HS747" s="169"/>
      <c r="HT747" s="169"/>
      <c r="HU747" s="169"/>
      <c r="HV747" s="169"/>
      <c r="HW747" s="169"/>
      <c r="HX747" s="169"/>
      <c r="HY747" s="169"/>
      <c r="HZ747" s="169"/>
      <c r="IA747" s="169"/>
      <c r="IB747" s="169"/>
      <c r="IC747" s="169"/>
      <c r="ID747" s="169"/>
      <c r="IE747" s="169"/>
      <c r="IF747" s="169"/>
      <c r="IG747" s="169"/>
      <c r="IH747" s="169"/>
      <c r="II747" s="169"/>
      <c r="IJ747" s="169"/>
      <c r="IK747" s="169"/>
      <c r="IL747" s="169"/>
      <c r="IM747" s="169"/>
      <c r="IN747" s="169"/>
      <c r="IO747" s="169"/>
      <c r="IP747" s="169"/>
      <c r="IQ747" s="169"/>
      <c r="IR747" s="169"/>
      <c r="IS747" s="169"/>
      <c r="IT747" s="169"/>
      <c r="IU747" s="169"/>
      <c r="IV747" s="169"/>
      <c r="IW747" s="169"/>
      <c r="IX747" s="169"/>
      <c r="IY747" s="169"/>
      <c r="IZ747" s="169"/>
      <c r="JA747" s="169"/>
      <c r="JB747" s="169"/>
      <c r="JC747" s="169"/>
      <c r="JD747" s="169"/>
      <c r="JE747" s="169"/>
      <c r="JF747" s="169"/>
      <c r="JG747" s="169"/>
      <c r="JH747" s="169"/>
      <c r="JI747" s="169"/>
      <c r="JJ747" s="169"/>
      <c r="JK747" s="169"/>
      <c r="JL747" s="169"/>
      <c r="JM747" s="169"/>
      <c r="JN747" s="169"/>
      <c r="JO747" s="169"/>
      <c r="JP747" s="169"/>
      <c r="JQ747" s="169"/>
      <c r="JR747" s="169"/>
      <c r="JS747" s="169"/>
      <c r="JT747" s="169"/>
      <c r="JU747" s="169"/>
      <c r="JV747" s="169"/>
      <c r="JW747" s="169"/>
      <c r="JX747" s="169"/>
      <c r="JY747" s="169"/>
      <c r="JZ747" s="169"/>
      <c r="KA747" s="169"/>
      <c r="KB747" s="169"/>
      <c r="KC747" s="169"/>
      <c r="KD747" s="169"/>
      <c r="KE747" s="169"/>
      <c r="KF747" s="169"/>
      <c r="KG747" s="169"/>
      <c r="KH747" s="169"/>
      <c r="KI747" s="169"/>
      <c r="KJ747" s="169"/>
      <c r="KK747" s="169"/>
      <c r="KL747" s="169"/>
      <c r="KM747" s="169"/>
      <c r="KN747" s="169"/>
      <c r="KO747" s="169"/>
      <c r="KP747" s="169"/>
      <c r="KQ747" s="169"/>
      <c r="KR747" s="169"/>
      <c r="KS747" s="169"/>
      <c r="KT747" s="169"/>
      <c r="KU747" s="169"/>
      <c r="KV747" s="169"/>
      <c r="KW747" s="169"/>
      <c r="KX747" s="169"/>
      <c r="KY747" s="169"/>
      <c r="KZ747" s="169"/>
      <c r="LA747" s="169"/>
      <c r="LB747" s="169"/>
      <c r="LC747" s="169"/>
      <c r="LD747" s="169"/>
      <c r="LE747" s="169"/>
      <c r="LF747" s="169"/>
      <c r="LG747" s="169"/>
      <c r="LH747" s="169"/>
      <c r="LI747" s="169"/>
      <c r="LJ747" s="169"/>
      <c r="LK747" s="169"/>
      <c r="LL747" s="169"/>
      <c r="LM747" s="169"/>
      <c r="LN747" s="169"/>
      <c r="LO747" s="169"/>
      <c r="LP747" s="169"/>
      <c r="LQ747" s="169"/>
      <c r="LR747" s="169"/>
      <c r="LS747" s="169"/>
      <c r="LT747" s="169"/>
      <c r="LU747" s="169"/>
      <c r="LV747" s="169"/>
      <c r="LW747" s="169"/>
      <c r="LX747" s="169"/>
      <c r="LY747" s="169"/>
      <c r="LZ747" s="169"/>
      <c r="MA747" s="169"/>
      <c r="MB747" s="169"/>
      <c r="MC747" s="169"/>
      <c r="MD747" s="169"/>
      <c r="ME747" s="169"/>
      <c r="MF747" s="169"/>
      <c r="MG747" s="169"/>
      <c r="MH747" s="169"/>
      <c r="MI747" s="169"/>
      <c r="MJ747" s="169"/>
      <c r="MK747" s="169"/>
      <c r="ML747" s="169"/>
      <c r="MM747" s="169"/>
    </row>
    <row r="748" spans="1:351" s="191" customFormat="1" ht="14.25" customHeight="1" x14ac:dyDescent="0.2">
      <c r="A748" s="171"/>
      <c r="B748" s="145"/>
      <c r="C748" s="146"/>
      <c r="D748" s="145"/>
      <c r="E748" s="145"/>
      <c r="F748" s="142" t="s">
        <v>206</v>
      </c>
      <c r="G748" s="143" t="s">
        <v>15</v>
      </c>
      <c r="H748" s="144">
        <f>C746*1.1</f>
        <v>6.6000000000000005</v>
      </c>
      <c r="I748" s="144">
        <v>30</v>
      </c>
      <c r="J748" s="144">
        <f>I748*H748</f>
        <v>198.00000000000003</v>
      </c>
    </row>
    <row r="749" spans="1:351" s="191" customFormat="1" ht="14.25" customHeight="1" x14ac:dyDescent="0.2">
      <c r="A749" s="171"/>
      <c r="B749" s="145"/>
      <c r="C749" s="146"/>
      <c r="D749" s="145"/>
      <c r="E749" s="145"/>
      <c r="F749" s="142" t="s">
        <v>207</v>
      </c>
      <c r="G749" s="143" t="s">
        <v>12</v>
      </c>
      <c r="H749" s="144">
        <f>C746*1.2</f>
        <v>7.1999999999999993</v>
      </c>
      <c r="I749" s="144">
        <v>5.08</v>
      </c>
      <c r="J749" s="144">
        <f>I749*H749</f>
        <v>36.575999999999993</v>
      </c>
    </row>
    <row r="750" spans="1:351" s="191" customFormat="1" ht="14.25" customHeight="1" x14ac:dyDescent="0.2">
      <c r="A750" s="171"/>
      <c r="B750" s="145"/>
      <c r="C750" s="146"/>
      <c r="D750" s="145"/>
      <c r="E750" s="145"/>
      <c r="F750" s="142" t="s">
        <v>208</v>
      </c>
      <c r="G750" s="143" t="s">
        <v>15</v>
      </c>
      <c r="H750" s="144">
        <f>C746*1.1</f>
        <v>6.6000000000000005</v>
      </c>
      <c r="I750" s="144">
        <v>4.45</v>
      </c>
      <c r="J750" s="144">
        <f>I750*H750</f>
        <v>29.370000000000005</v>
      </c>
    </row>
    <row r="751" spans="1:351" s="170" customFormat="1" ht="15" customHeight="1" outlineLevel="1" x14ac:dyDescent="0.25">
      <c r="A751" s="161"/>
      <c r="B751" s="162"/>
      <c r="C751" s="163"/>
      <c r="D751" s="163"/>
      <c r="E751" s="164"/>
      <c r="F751" s="174" t="s">
        <v>148</v>
      </c>
      <c r="G751" s="175" t="s">
        <v>12</v>
      </c>
      <c r="H751" s="167">
        <f>C746*3.2</f>
        <v>19.200000000000003</v>
      </c>
      <c r="I751" s="168">
        <v>18.04</v>
      </c>
      <c r="J751" s="164">
        <f>H751*I751</f>
        <v>346.36800000000005</v>
      </c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  <c r="CB751" s="169"/>
      <c r="CC751" s="169"/>
      <c r="CD751" s="169"/>
      <c r="CE751" s="169"/>
      <c r="CF751" s="169"/>
      <c r="CG751" s="169"/>
      <c r="CH751" s="169"/>
      <c r="CI751" s="169"/>
      <c r="CJ751" s="169"/>
      <c r="CK751" s="169"/>
      <c r="CL751" s="169"/>
      <c r="CM751" s="169"/>
      <c r="CN751" s="169"/>
      <c r="CO751" s="169"/>
      <c r="CP751" s="169"/>
      <c r="CQ751" s="169"/>
      <c r="CR751" s="169"/>
      <c r="CS751" s="169"/>
      <c r="CT751" s="169"/>
      <c r="CU751" s="169"/>
      <c r="CV751" s="169"/>
      <c r="CW751" s="169"/>
      <c r="CX751" s="169"/>
      <c r="CY751" s="169"/>
      <c r="CZ751" s="169"/>
      <c r="DA751" s="169"/>
      <c r="DB751" s="169"/>
      <c r="DC751" s="169"/>
      <c r="DD751" s="169"/>
      <c r="DE751" s="169"/>
      <c r="DF751" s="169"/>
      <c r="DG751" s="169"/>
      <c r="DH751" s="169"/>
      <c r="DI751" s="169"/>
      <c r="DJ751" s="169"/>
      <c r="DK751" s="169"/>
      <c r="DL751" s="169"/>
      <c r="DM751" s="169"/>
      <c r="DN751" s="169"/>
      <c r="DO751" s="169"/>
      <c r="DP751" s="169"/>
      <c r="DQ751" s="169"/>
      <c r="DR751" s="169"/>
      <c r="DS751" s="169"/>
      <c r="DT751" s="169"/>
      <c r="DU751" s="169"/>
      <c r="DV751" s="169"/>
      <c r="DW751" s="169"/>
      <c r="DX751" s="169"/>
      <c r="DY751" s="169"/>
      <c r="DZ751" s="169"/>
      <c r="EA751" s="169"/>
      <c r="EB751" s="169"/>
      <c r="EC751" s="169"/>
      <c r="ED751" s="169"/>
      <c r="EE751" s="169"/>
      <c r="EF751" s="169"/>
      <c r="EG751" s="169"/>
      <c r="EH751" s="169"/>
      <c r="EI751" s="169"/>
      <c r="EJ751" s="169"/>
      <c r="EK751" s="169"/>
      <c r="EL751" s="169"/>
      <c r="EM751" s="169"/>
      <c r="EN751" s="169"/>
      <c r="EO751" s="169"/>
      <c r="EP751" s="169"/>
      <c r="EQ751" s="169"/>
      <c r="ER751" s="169"/>
      <c r="ES751" s="169"/>
      <c r="ET751" s="169"/>
      <c r="EU751" s="169"/>
      <c r="EV751" s="169"/>
      <c r="EW751" s="169"/>
      <c r="EX751" s="169"/>
      <c r="EY751" s="169"/>
      <c r="EZ751" s="169"/>
      <c r="FA751" s="169"/>
      <c r="FB751" s="169"/>
      <c r="FC751" s="169"/>
      <c r="FD751" s="169"/>
      <c r="FE751" s="169"/>
      <c r="FF751" s="169"/>
      <c r="FG751" s="169"/>
      <c r="FH751" s="169"/>
      <c r="FI751" s="169"/>
      <c r="FJ751" s="169"/>
      <c r="FK751" s="169"/>
      <c r="FL751" s="169"/>
      <c r="FM751" s="169"/>
      <c r="FN751" s="169"/>
      <c r="FO751" s="169"/>
      <c r="FP751" s="169"/>
      <c r="FQ751" s="169"/>
      <c r="FR751" s="169"/>
      <c r="FS751" s="169"/>
      <c r="FT751" s="169"/>
      <c r="FU751" s="169"/>
      <c r="FV751" s="169"/>
      <c r="FW751" s="169"/>
      <c r="FX751" s="169"/>
      <c r="FY751" s="169"/>
      <c r="FZ751" s="169"/>
      <c r="GA751" s="169"/>
      <c r="GB751" s="169"/>
      <c r="GC751" s="169"/>
      <c r="GD751" s="169"/>
      <c r="GE751" s="169"/>
      <c r="GF751" s="169"/>
      <c r="GG751" s="169"/>
      <c r="GH751" s="169"/>
      <c r="GI751" s="169"/>
      <c r="GJ751" s="169"/>
      <c r="GK751" s="169"/>
      <c r="GL751" s="169"/>
      <c r="GM751" s="169"/>
      <c r="GN751" s="169"/>
      <c r="GO751" s="169"/>
      <c r="GP751" s="169"/>
      <c r="GQ751" s="169"/>
      <c r="GR751" s="169"/>
      <c r="GS751" s="169"/>
      <c r="GT751" s="169"/>
      <c r="GU751" s="169"/>
      <c r="GV751" s="169"/>
      <c r="GW751" s="169"/>
      <c r="GX751" s="169"/>
      <c r="GY751" s="169"/>
      <c r="GZ751" s="169"/>
      <c r="HA751" s="169"/>
      <c r="HB751" s="169"/>
      <c r="HC751" s="169"/>
      <c r="HD751" s="169"/>
      <c r="HE751" s="169"/>
      <c r="HF751" s="169"/>
      <c r="HG751" s="169"/>
      <c r="HH751" s="169"/>
      <c r="HI751" s="169"/>
      <c r="HJ751" s="169"/>
      <c r="HK751" s="169"/>
      <c r="HL751" s="169"/>
      <c r="HM751" s="169"/>
      <c r="HN751" s="169"/>
      <c r="HO751" s="169"/>
      <c r="HP751" s="169"/>
      <c r="HQ751" s="169"/>
      <c r="HR751" s="169"/>
      <c r="HS751" s="169"/>
      <c r="HT751" s="169"/>
      <c r="HU751" s="169"/>
      <c r="HV751" s="169"/>
      <c r="HW751" s="169"/>
      <c r="HX751" s="169"/>
      <c r="HY751" s="169"/>
      <c r="HZ751" s="169"/>
      <c r="IA751" s="169"/>
      <c r="IB751" s="169"/>
      <c r="IC751" s="169"/>
      <c r="ID751" s="169"/>
      <c r="IE751" s="169"/>
      <c r="IF751" s="169"/>
      <c r="IG751" s="169"/>
      <c r="IH751" s="169"/>
      <c r="II751" s="169"/>
      <c r="IJ751" s="169"/>
      <c r="IK751" s="169"/>
      <c r="IL751" s="169"/>
      <c r="IM751" s="169"/>
      <c r="IN751" s="169"/>
      <c r="IO751" s="169"/>
      <c r="IP751" s="169"/>
      <c r="IQ751" s="169"/>
      <c r="IR751" s="169"/>
      <c r="IS751" s="169"/>
      <c r="IT751" s="169"/>
      <c r="IU751" s="169"/>
      <c r="IV751" s="169"/>
      <c r="IW751" s="169"/>
      <c r="IX751" s="169"/>
      <c r="IY751" s="169"/>
      <c r="IZ751" s="169"/>
      <c r="JA751" s="169"/>
      <c r="JB751" s="169"/>
      <c r="JC751" s="169"/>
      <c r="JD751" s="169"/>
      <c r="JE751" s="169"/>
      <c r="JF751" s="169"/>
      <c r="JG751" s="169"/>
      <c r="JH751" s="169"/>
      <c r="JI751" s="169"/>
      <c r="JJ751" s="169"/>
      <c r="JK751" s="169"/>
      <c r="JL751" s="169"/>
      <c r="JM751" s="169"/>
      <c r="JN751" s="169"/>
      <c r="JO751" s="169"/>
      <c r="JP751" s="169"/>
      <c r="JQ751" s="169"/>
      <c r="JR751" s="169"/>
      <c r="JS751" s="169"/>
      <c r="JT751" s="169"/>
      <c r="JU751" s="169"/>
      <c r="JV751" s="169"/>
      <c r="JW751" s="169"/>
      <c r="JX751" s="169"/>
      <c r="JY751" s="169"/>
      <c r="JZ751" s="169"/>
      <c r="KA751" s="169"/>
      <c r="KB751" s="169"/>
      <c r="KC751" s="169"/>
      <c r="KD751" s="169"/>
      <c r="KE751" s="169"/>
      <c r="KF751" s="169"/>
      <c r="KG751" s="169"/>
      <c r="KH751" s="169"/>
      <c r="KI751" s="169"/>
      <c r="KJ751" s="169"/>
      <c r="KK751" s="169"/>
      <c r="KL751" s="169"/>
      <c r="KM751" s="169"/>
      <c r="KN751" s="169"/>
      <c r="KO751" s="169"/>
      <c r="KP751" s="169"/>
      <c r="KQ751" s="169"/>
      <c r="KR751" s="169"/>
      <c r="KS751" s="169"/>
      <c r="KT751" s="169"/>
      <c r="KU751" s="169"/>
      <c r="KV751" s="169"/>
      <c r="KW751" s="169"/>
      <c r="KX751" s="169"/>
      <c r="KY751" s="169"/>
      <c r="KZ751" s="169"/>
      <c r="LA751" s="169"/>
      <c r="LB751" s="169"/>
      <c r="LC751" s="169"/>
      <c r="LD751" s="169"/>
      <c r="LE751" s="169"/>
      <c r="LF751" s="169"/>
      <c r="LG751" s="169"/>
      <c r="LH751" s="169"/>
      <c r="LI751" s="169"/>
      <c r="LJ751" s="169"/>
      <c r="LK751" s="169"/>
      <c r="LL751" s="169"/>
      <c r="LM751" s="169"/>
      <c r="LN751" s="169"/>
      <c r="LO751" s="169"/>
      <c r="LP751" s="169"/>
      <c r="LQ751" s="169"/>
      <c r="LR751" s="169"/>
      <c r="LS751" s="169"/>
      <c r="LT751" s="169"/>
      <c r="LU751" s="169"/>
      <c r="LV751" s="169"/>
      <c r="LW751" s="169"/>
      <c r="LX751" s="169"/>
      <c r="LY751" s="169"/>
      <c r="LZ751" s="169"/>
      <c r="MA751" s="169"/>
      <c r="MB751" s="169"/>
      <c r="MC751" s="169"/>
      <c r="MD751" s="169"/>
      <c r="ME751" s="169"/>
      <c r="MF751" s="169"/>
      <c r="MG751" s="169"/>
      <c r="MH751" s="169"/>
      <c r="MI751" s="169"/>
      <c r="MJ751" s="169"/>
      <c r="MK751" s="169"/>
      <c r="ML751" s="169"/>
      <c r="MM751" s="169"/>
    </row>
    <row r="752" spans="1:351" s="170" customFormat="1" ht="15" customHeight="1" outlineLevel="1" x14ac:dyDescent="0.25">
      <c r="A752" s="161"/>
      <c r="B752" s="162"/>
      <c r="C752" s="163"/>
      <c r="D752" s="163"/>
      <c r="E752" s="164"/>
      <c r="F752" s="174" t="s">
        <v>149</v>
      </c>
      <c r="G752" s="175" t="s">
        <v>39</v>
      </c>
      <c r="H752" s="167">
        <f>C746*0.8</f>
        <v>4.8000000000000007</v>
      </c>
      <c r="I752" s="168">
        <v>3.3</v>
      </c>
      <c r="J752" s="164">
        <f t="shared" ref="J752:J765" si="115">H752*I752</f>
        <v>15.840000000000002</v>
      </c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  <c r="CB752" s="169"/>
      <c r="CC752" s="169"/>
      <c r="CD752" s="169"/>
      <c r="CE752" s="169"/>
      <c r="CF752" s="169"/>
      <c r="CG752" s="169"/>
      <c r="CH752" s="169"/>
      <c r="CI752" s="169"/>
      <c r="CJ752" s="169"/>
      <c r="CK752" s="169"/>
      <c r="CL752" s="169"/>
      <c r="CM752" s="169"/>
      <c r="CN752" s="169"/>
      <c r="CO752" s="169"/>
      <c r="CP752" s="169"/>
      <c r="CQ752" s="169"/>
      <c r="CR752" s="169"/>
      <c r="CS752" s="169"/>
      <c r="CT752" s="169"/>
      <c r="CU752" s="169"/>
      <c r="CV752" s="169"/>
      <c r="CW752" s="169"/>
      <c r="CX752" s="169"/>
      <c r="CY752" s="169"/>
      <c r="CZ752" s="169"/>
      <c r="DA752" s="169"/>
      <c r="DB752" s="169"/>
      <c r="DC752" s="169"/>
      <c r="DD752" s="169"/>
      <c r="DE752" s="169"/>
      <c r="DF752" s="169"/>
      <c r="DG752" s="169"/>
      <c r="DH752" s="169"/>
      <c r="DI752" s="169"/>
      <c r="DJ752" s="169"/>
      <c r="DK752" s="169"/>
      <c r="DL752" s="169"/>
      <c r="DM752" s="169"/>
      <c r="DN752" s="169"/>
      <c r="DO752" s="169"/>
      <c r="DP752" s="169"/>
      <c r="DQ752" s="169"/>
      <c r="DR752" s="169"/>
      <c r="DS752" s="169"/>
      <c r="DT752" s="169"/>
      <c r="DU752" s="169"/>
      <c r="DV752" s="169"/>
      <c r="DW752" s="169"/>
      <c r="DX752" s="169"/>
      <c r="DY752" s="169"/>
      <c r="DZ752" s="169"/>
      <c r="EA752" s="169"/>
      <c r="EB752" s="169"/>
      <c r="EC752" s="169"/>
      <c r="ED752" s="169"/>
      <c r="EE752" s="169"/>
      <c r="EF752" s="169"/>
      <c r="EG752" s="169"/>
      <c r="EH752" s="169"/>
      <c r="EI752" s="169"/>
      <c r="EJ752" s="169"/>
      <c r="EK752" s="169"/>
      <c r="EL752" s="169"/>
      <c r="EM752" s="169"/>
      <c r="EN752" s="169"/>
      <c r="EO752" s="169"/>
      <c r="EP752" s="169"/>
      <c r="EQ752" s="169"/>
      <c r="ER752" s="169"/>
      <c r="ES752" s="169"/>
      <c r="ET752" s="169"/>
      <c r="EU752" s="169"/>
      <c r="EV752" s="169"/>
      <c r="EW752" s="169"/>
      <c r="EX752" s="169"/>
      <c r="EY752" s="169"/>
      <c r="EZ752" s="169"/>
      <c r="FA752" s="169"/>
      <c r="FB752" s="169"/>
      <c r="FC752" s="169"/>
      <c r="FD752" s="169"/>
      <c r="FE752" s="169"/>
      <c r="FF752" s="169"/>
      <c r="FG752" s="169"/>
      <c r="FH752" s="169"/>
      <c r="FI752" s="169"/>
      <c r="FJ752" s="169"/>
      <c r="FK752" s="169"/>
      <c r="FL752" s="169"/>
      <c r="FM752" s="169"/>
      <c r="FN752" s="169"/>
      <c r="FO752" s="169"/>
      <c r="FP752" s="169"/>
      <c r="FQ752" s="169"/>
      <c r="FR752" s="169"/>
      <c r="FS752" s="169"/>
      <c r="FT752" s="169"/>
      <c r="FU752" s="169"/>
      <c r="FV752" s="169"/>
      <c r="FW752" s="169"/>
      <c r="FX752" s="169"/>
      <c r="FY752" s="169"/>
      <c r="FZ752" s="169"/>
      <c r="GA752" s="169"/>
      <c r="GB752" s="169"/>
      <c r="GC752" s="169"/>
      <c r="GD752" s="169"/>
      <c r="GE752" s="169"/>
      <c r="GF752" s="169"/>
      <c r="GG752" s="169"/>
      <c r="GH752" s="169"/>
      <c r="GI752" s="169"/>
      <c r="GJ752" s="169"/>
      <c r="GK752" s="169"/>
      <c r="GL752" s="169"/>
      <c r="GM752" s="169"/>
      <c r="GN752" s="169"/>
      <c r="GO752" s="169"/>
      <c r="GP752" s="169"/>
      <c r="GQ752" s="169"/>
      <c r="GR752" s="169"/>
      <c r="GS752" s="169"/>
      <c r="GT752" s="169"/>
      <c r="GU752" s="169"/>
      <c r="GV752" s="169"/>
      <c r="GW752" s="169"/>
      <c r="GX752" s="169"/>
      <c r="GY752" s="169"/>
      <c r="GZ752" s="169"/>
      <c r="HA752" s="169"/>
      <c r="HB752" s="169"/>
      <c r="HC752" s="169"/>
      <c r="HD752" s="169"/>
      <c r="HE752" s="169"/>
      <c r="HF752" s="169"/>
      <c r="HG752" s="169"/>
      <c r="HH752" s="169"/>
      <c r="HI752" s="169"/>
      <c r="HJ752" s="169"/>
      <c r="HK752" s="169"/>
      <c r="HL752" s="169"/>
      <c r="HM752" s="169"/>
      <c r="HN752" s="169"/>
      <c r="HO752" s="169"/>
      <c r="HP752" s="169"/>
      <c r="HQ752" s="169"/>
      <c r="HR752" s="169"/>
      <c r="HS752" s="169"/>
      <c r="HT752" s="169"/>
      <c r="HU752" s="169"/>
      <c r="HV752" s="169"/>
      <c r="HW752" s="169"/>
      <c r="HX752" s="169"/>
      <c r="HY752" s="169"/>
      <c r="HZ752" s="169"/>
      <c r="IA752" s="169"/>
      <c r="IB752" s="169"/>
      <c r="IC752" s="169"/>
      <c r="ID752" s="169"/>
      <c r="IE752" s="169"/>
      <c r="IF752" s="169"/>
      <c r="IG752" s="169"/>
      <c r="IH752" s="169"/>
      <c r="II752" s="169"/>
      <c r="IJ752" s="169"/>
      <c r="IK752" s="169"/>
      <c r="IL752" s="169"/>
      <c r="IM752" s="169"/>
      <c r="IN752" s="169"/>
      <c r="IO752" s="169"/>
      <c r="IP752" s="169"/>
      <c r="IQ752" s="169"/>
      <c r="IR752" s="169"/>
      <c r="IS752" s="169"/>
      <c r="IT752" s="169"/>
      <c r="IU752" s="169"/>
      <c r="IV752" s="169"/>
      <c r="IW752" s="169"/>
      <c r="IX752" s="169"/>
      <c r="IY752" s="169"/>
      <c r="IZ752" s="169"/>
      <c r="JA752" s="169"/>
      <c r="JB752" s="169"/>
      <c r="JC752" s="169"/>
      <c r="JD752" s="169"/>
      <c r="JE752" s="169"/>
      <c r="JF752" s="169"/>
      <c r="JG752" s="169"/>
      <c r="JH752" s="169"/>
      <c r="JI752" s="169"/>
      <c r="JJ752" s="169"/>
      <c r="JK752" s="169"/>
      <c r="JL752" s="169"/>
      <c r="JM752" s="169"/>
      <c r="JN752" s="169"/>
      <c r="JO752" s="169"/>
      <c r="JP752" s="169"/>
      <c r="JQ752" s="169"/>
      <c r="JR752" s="169"/>
      <c r="JS752" s="169"/>
      <c r="JT752" s="169"/>
      <c r="JU752" s="169"/>
      <c r="JV752" s="169"/>
      <c r="JW752" s="169"/>
      <c r="JX752" s="169"/>
      <c r="JY752" s="169"/>
      <c r="JZ752" s="169"/>
      <c r="KA752" s="169"/>
      <c r="KB752" s="169"/>
      <c r="KC752" s="169"/>
      <c r="KD752" s="169"/>
      <c r="KE752" s="169"/>
      <c r="KF752" s="169"/>
      <c r="KG752" s="169"/>
      <c r="KH752" s="169"/>
      <c r="KI752" s="169"/>
      <c r="KJ752" s="169"/>
      <c r="KK752" s="169"/>
      <c r="KL752" s="169"/>
      <c r="KM752" s="169"/>
      <c r="KN752" s="169"/>
      <c r="KO752" s="169"/>
      <c r="KP752" s="169"/>
      <c r="KQ752" s="169"/>
      <c r="KR752" s="169"/>
      <c r="KS752" s="169"/>
      <c r="KT752" s="169"/>
      <c r="KU752" s="169"/>
      <c r="KV752" s="169"/>
      <c r="KW752" s="169"/>
      <c r="KX752" s="169"/>
      <c r="KY752" s="169"/>
      <c r="KZ752" s="169"/>
      <c r="LA752" s="169"/>
      <c r="LB752" s="169"/>
      <c r="LC752" s="169"/>
      <c r="LD752" s="169"/>
      <c r="LE752" s="169"/>
      <c r="LF752" s="169"/>
      <c r="LG752" s="169"/>
      <c r="LH752" s="169"/>
      <c r="LI752" s="169"/>
      <c r="LJ752" s="169"/>
      <c r="LK752" s="169"/>
      <c r="LL752" s="169"/>
      <c r="LM752" s="169"/>
      <c r="LN752" s="169"/>
      <c r="LO752" s="169"/>
      <c r="LP752" s="169"/>
      <c r="LQ752" s="169"/>
      <c r="LR752" s="169"/>
      <c r="LS752" s="169"/>
      <c r="LT752" s="169"/>
      <c r="LU752" s="169"/>
      <c r="LV752" s="169"/>
      <c r="LW752" s="169"/>
      <c r="LX752" s="169"/>
      <c r="LY752" s="169"/>
      <c r="LZ752" s="169"/>
      <c r="MA752" s="169"/>
      <c r="MB752" s="169"/>
      <c r="MC752" s="169"/>
      <c r="MD752" s="169"/>
      <c r="ME752" s="169"/>
      <c r="MF752" s="169"/>
      <c r="MG752" s="169"/>
      <c r="MH752" s="169"/>
      <c r="MI752" s="169"/>
      <c r="MJ752" s="169"/>
      <c r="MK752" s="169"/>
      <c r="ML752" s="169"/>
      <c r="MM752" s="169"/>
    </row>
    <row r="753" spans="1:351" s="170" customFormat="1" ht="15" customHeight="1" outlineLevel="1" x14ac:dyDescent="0.25">
      <c r="A753" s="161"/>
      <c r="B753" s="162"/>
      <c r="C753" s="163"/>
      <c r="D753" s="163"/>
      <c r="E753" s="164"/>
      <c r="F753" s="174" t="s">
        <v>150</v>
      </c>
      <c r="G753" s="175" t="s">
        <v>39</v>
      </c>
      <c r="H753" s="167">
        <f>C746*0.8</f>
        <v>4.8000000000000007</v>
      </c>
      <c r="I753" s="168">
        <v>1.5</v>
      </c>
      <c r="J753" s="164">
        <f t="shared" si="115"/>
        <v>7.2000000000000011</v>
      </c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  <c r="CB753" s="169"/>
      <c r="CC753" s="169"/>
      <c r="CD753" s="169"/>
      <c r="CE753" s="169"/>
      <c r="CF753" s="169"/>
      <c r="CG753" s="169"/>
      <c r="CH753" s="169"/>
      <c r="CI753" s="169"/>
      <c r="CJ753" s="169"/>
      <c r="CK753" s="169"/>
      <c r="CL753" s="169"/>
      <c r="CM753" s="169"/>
      <c r="CN753" s="169"/>
      <c r="CO753" s="169"/>
      <c r="CP753" s="169"/>
      <c r="CQ753" s="169"/>
      <c r="CR753" s="169"/>
      <c r="CS753" s="169"/>
      <c r="CT753" s="169"/>
      <c r="CU753" s="169"/>
      <c r="CV753" s="169"/>
      <c r="CW753" s="169"/>
      <c r="CX753" s="169"/>
      <c r="CY753" s="169"/>
      <c r="CZ753" s="169"/>
      <c r="DA753" s="169"/>
      <c r="DB753" s="169"/>
      <c r="DC753" s="169"/>
      <c r="DD753" s="169"/>
      <c r="DE753" s="169"/>
      <c r="DF753" s="169"/>
      <c r="DG753" s="169"/>
      <c r="DH753" s="169"/>
      <c r="DI753" s="169"/>
      <c r="DJ753" s="169"/>
      <c r="DK753" s="169"/>
      <c r="DL753" s="169"/>
      <c r="DM753" s="169"/>
      <c r="DN753" s="169"/>
      <c r="DO753" s="169"/>
      <c r="DP753" s="169"/>
      <c r="DQ753" s="169"/>
      <c r="DR753" s="169"/>
      <c r="DS753" s="169"/>
      <c r="DT753" s="169"/>
      <c r="DU753" s="169"/>
      <c r="DV753" s="169"/>
      <c r="DW753" s="169"/>
      <c r="DX753" s="169"/>
      <c r="DY753" s="169"/>
      <c r="DZ753" s="169"/>
      <c r="EA753" s="169"/>
      <c r="EB753" s="169"/>
      <c r="EC753" s="169"/>
      <c r="ED753" s="169"/>
      <c r="EE753" s="169"/>
      <c r="EF753" s="169"/>
      <c r="EG753" s="169"/>
      <c r="EH753" s="169"/>
      <c r="EI753" s="169"/>
      <c r="EJ753" s="169"/>
      <c r="EK753" s="169"/>
      <c r="EL753" s="169"/>
      <c r="EM753" s="169"/>
      <c r="EN753" s="169"/>
      <c r="EO753" s="169"/>
      <c r="EP753" s="169"/>
      <c r="EQ753" s="169"/>
      <c r="ER753" s="169"/>
      <c r="ES753" s="169"/>
      <c r="ET753" s="169"/>
      <c r="EU753" s="169"/>
      <c r="EV753" s="169"/>
      <c r="EW753" s="169"/>
      <c r="EX753" s="169"/>
      <c r="EY753" s="169"/>
      <c r="EZ753" s="169"/>
      <c r="FA753" s="169"/>
      <c r="FB753" s="169"/>
      <c r="FC753" s="169"/>
      <c r="FD753" s="169"/>
      <c r="FE753" s="169"/>
      <c r="FF753" s="169"/>
      <c r="FG753" s="169"/>
      <c r="FH753" s="169"/>
      <c r="FI753" s="169"/>
      <c r="FJ753" s="169"/>
      <c r="FK753" s="169"/>
      <c r="FL753" s="169"/>
      <c r="FM753" s="169"/>
      <c r="FN753" s="169"/>
      <c r="FO753" s="169"/>
      <c r="FP753" s="169"/>
      <c r="FQ753" s="169"/>
      <c r="FR753" s="169"/>
      <c r="FS753" s="169"/>
      <c r="FT753" s="169"/>
      <c r="FU753" s="169"/>
      <c r="FV753" s="169"/>
      <c r="FW753" s="169"/>
      <c r="FX753" s="169"/>
      <c r="FY753" s="169"/>
      <c r="FZ753" s="169"/>
      <c r="GA753" s="169"/>
      <c r="GB753" s="169"/>
      <c r="GC753" s="169"/>
      <c r="GD753" s="169"/>
      <c r="GE753" s="169"/>
      <c r="GF753" s="169"/>
      <c r="GG753" s="169"/>
      <c r="GH753" s="169"/>
      <c r="GI753" s="169"/>
      <c r="GJ753" s="169"/>
      <c r="GK753" s="169"/>
      <c r="GL753" s="169"/>
      <c r="GM753" s="169"/>
      <c r="GN753" s="169"/>
      <c r="GO753" s="169"/>
      <c r="GP753" s="169"/>
      <c r="GQ753" s="169"/>
      <c r="GR753" s="169"/>
      <c r="GS753" s="169"/>
      <c r="GT753" s="169"/>
      <c r="GU753" s="169"/>
      <c r="GV753" s="169"/>
      <c r="GW753" s="169"/>
      <c r="GX753" s="169"/>
      <c r="GY753" s="169"/>
      <c r="GZ753" s="169"/>
      <c r="HA753" s="169"/>
      <c r="HB753" s="169"/>
      <c r="HC753" s="169"/>
      <c r="HD753" s="169"/>
      <c r="HE753" s="169"/>
      <c r="HF753" s="169"/>
      <c r="HG753" s="169"/>
      <c r="HH753" s="169"/>
      <c r="HI753" s="169"/>
      <c r="HJ753" s="169"/>
      <c r="HK753" s="169"/>
      <c r="HL753" s="169"/>
      <c r="HM753" s="169"/>
      <c r="HN753" s="169"/>
      <c r="HO753" s="169"/>
      <c r="HP753" s="169"/>
      <c r="HQ753" s="169"/>
      <c r="HR753" s="169"/>
      <c r="HS753" s="169"/>
      <c r="HT753" s="169"/>
      <c r="HU753" s="169"/>
      <c r="HV753" s="169"/>
      <c r="HW753" s="169"/>
      <c r="HX753" s="169"/>
      <c r="HY753" s="169"/>
      <c r="HZ753" s="169"/>
      <c r="IA753" s="169"/>
      <c r="IB753" s="169"/>
      <c r="IC753" s="169"/>
      <c r="ID753" s="169"/>
      <c r="IE753" s="169"/>
      <c r="IF753" s="169"/>
      <c r="IG753" s="169"/>
      <c r="IH753" s="169"/>
      <c r="II753" s="169"/>
      <c r="IJ753" s="169"/>
      <c r="IK753" s="169"/>
      <c r="IL753" s="169"/>
      <c r="IM753" s="169"/>
      <c r="IN753" s="169"/>
      <c r="IO753" s="169"/>
      <c r="IP753" s="169"/>
      <c r="IQ753" s="169"/>
      <c r="IR753" s="169"/>
      <c r="IS753" s="169"/>
      <c r="IT753" s="169"/>
      <c r="IU753" s="169"/>
      <c r="IV753" s="169"/>
      <c r="IW753" s="169"/>
      <c r="IX753" s="169"/>
      <c r="IY753" s="169"/>
      <c r="IZ753" s="169"/>
      <c r="JA753" s="169"/>
      <c r="JB753" s="169"/>
      <c r="JC753" s="169"/>
      <c r="JD753" s="169"/>
      <c r="JE753" s="169"/>
      <c r="JF753" s="169"/>
      <c r="JG753" s="169"/>
      <c r="JH753" s="169"/>
      <c r="JI753" s="169"/>
      <c r="JJ753" s="169"/>
      <c r="JK753" s="169"/>
      <c r="JL753" s="169"/>
      <c r="JM753" s="169"/>
      <c r="JN753" s="169"/>
      <c r="JO753" s="169"/>
      <c r="JP753" s="169"/>
      <c r="JQ753" s="169"/>
      <c r="JR753" s="169"/>
      <c r="JS753" s="169"/>
      <c r="JT753" s="169"/>
      <c r="JU753" s="169"/>
      <c r="JV753" s="169"/>
      <c r="JW753" s="169"/>
      <c r="JX753" s="169"/>
      <c r="JY753" s="169"/>
      <c r="JZ753" s="169"/>
      <c r="KA753" s="169"/>
      <c r="KB753" s="169"/>
      <c r="KC753" s="169"/>
      <c r="KD753" s="169"/>
      <c r="KE753" s="169"/>
      <c r="KF753" s="169"/>
      <c r="KG753" s="169"/>
      <c r="KH753" s="169"/>
      <c r="KI753" s="169"/>
      <c r="KJ753" s="169"/>
      <c r="KK753" s="169"/>
      <c r="KL753" s="169"/>
      <c r="KM753" s="169"/>
      <c r="KN753" s="169"/>
      <c r="KO753" s="169"/>
      <c r="KP753" s="169"/>
      <c r="KQ753" s="169"/>
      <c r="KR753" s="169"/>
      <c r="KS753" s="169"/>
      <c r="KT753" s="169"/>
      <c r="KU753" s="169"/>
      <c r="KV753" s="169"/>
      <c r="KW753" s="169"/>
      <c r="KX753" s="169"/>
      <c r="KY753" s="169"/>
      <c r="KZ753" s="169"/>
      <c r="LA753" s="169"/>
      <c r="LB753" s="169"/>
      <c r="LC753" s="169"/>
      <c r="LD753" s="169"/>
      <c r="LE753" s="169"/>
      <c r="LF753" s="169"/>
      <c r="LG753" s="169"/>
      <c r="LH753" s="169"/>
      <c r="LI753" s="169"/>
      <c r="LJ753" s="169"/>
      <c r="LK753" s="169"/>
      <c r="LL753" s="169"/>
      <c r="LM753" s="169"/>
      <c r="LN753" s="169"/>
      <c r="LO753" s="169"/>
      <c r="LP753" s="169"/>
      <c r="LQ753" s="169"/>
      <c r="LR753" s="169"/>
      <c r="LS753" s="169"/>
      <c r="LT753" s="169"/>
      <c r="LU753" s="169"/>
      <c r="LV753" s="169"/>
      <c r="LW753" s="169"/>
      <c r="LX753" s="169"/>
      <c r="LY753" s="169"/>
      <c r="LZ753" s="169"/>
      <c r="MA753" s="169"/>
      <c r="MB753" s="169"/>
      <c r="MC753" s="169"/>
      <c r="MD753" s="169"/>
      <c r="ME753" s="169"/>
      <c r="MF753" s="169"/>
      <c r="MG753" s="169"/>
      <c r="MH753" s="169"/>
      <c r="MI753" s="169"/>
      <c r="MJ753" s="169"/>
      <c r="MK753" s="169"/>
      <c r="ML753" s="169"/>
      <c r="MM753" s="169"/>
    </row>
    <row r="754" spans="1:351" s="170" customFormat="1" ht="15" customHeight="1" outlineLevel="1" x14ac:dyDescent="0.25">
      <c r="A754" s="161"/>
      <c r="B754" s="162"/>
      <c r="C754" s="163"/>
      <c r="D754" s="163"/>
      <c r="E754" s="164"/>
      <c r="F754" s="174" t="s">
        <v>153</v>
      </c>
      <c r="G754" s="175" t="s">
        <v>39</v>
      </c>
      <c r="H754" s="167">
        <f>C746*0.2</f>
        <v>1.2000000000000002</v>
      </c>
      <c r="I754" s="168">
        <v>2.5499999999999998</v>
      </c>
      <c r="J754" s="164">
        <f t="shared" si="115"/>
        <v>3.06</v>
      </c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  <c r="CB754" s="169"/>
      <c r="CC754" s="169"/>
      <c r="CD754" s="169"/>
      <c r="CE754" s="169"/>
      <c r="CF754" s="169"/>
      <c r="CG754" s="169"/>
      <c r="CH754" s="169"/>
      <c r="CI754" s="169"/>
      <c r="CJ754" s="169"/>
      <c r="CK754" s="169"/>
      <c r="CL754" s="169"/>
      <c r="CM754" s="169"/>
      <c r="CN754" s="169"/>
      <c r="CO754" s="169"/>
      <c r="CP754" s="169"/>
      <c r="CQ754" s="169"/>
      <c r="CR754" s="169"/>
      <c r="CS754" s="169"/>
      <c r="CT754" s="169"/>
      <c r="CU754" s="169"/>
      <c r="CV754" s="169"/>
      <c r="CW754" s="169"/>
      <c r="CX754" s="169"/>
      <c r="CY754" s="169"/>
      <c r="CZ754" s="169"/>
      <c r="DA754" s="169"/>
      <c r="DB754" s="169"/>
      <c r="DC754" s="169"/>
      <c r="DD754" s="169"/>
      <c r="DE754" s="169"/>
      <c r="DF754" s="169"/>
      <c r="DG754" s="169"/>
      <c r="DH754" s="169"/>
      <c r="DI754" s="169"/>
      <c r="DJ754" s="169"/>
      <c r="DK754" s="169"/>
      <c r="DL754" s="169"/>
      <c r="DM754" s="169"/>
      <c r="DN754" s="169"/>
      <c r="DO754" s="169"/>
      <c r="DP754" s="169"/>
      <c r="DQ754" s="169"/>
      <c r="DR754" s="169"/>
      <c r="DS754" s="169"/>
      <c r="DT754" s="169"/>
      <c r="DU754" s="169"/>
      <c r="DV754" s="169"/>
      <c r="DW754" s="169"/>
      <c r="DX754" s="169"/>
      <c r="DY754" s="169"/>
      <c r="DZ754" s="169"/>
      <c r="EA754" s="169"/>
      <c r="EB754" s="169"/>
      <c r="EC754" s="169"/>
      <c r="ED754" s="169"/>
      <c r="EE754" s="169"/>
      <c r="EF754" s="169"/>
      <c r="EG754" s="169"/>
      <c r="EH754" s="169"/>
      <c r="EI754" s="169"/>
      <c r="EJ754" s="169"/>
      <c r="EK754" s="169"/>
      <c r="EL754" s="169"/>
      <c r="EM754" s="169"/>
      <c r="EN754" s="169"/>
      <c r="EO754" s="169"/>
      <c r="EP754" s="169"/>
      <c r="EQ754" s="169"/>
      <c r="ER754" s="169"/>
      <c r="ES754" s="169"/>
      <c r="ET754" s="169"/>
      <c r="EU754" s="169"/>
      <c r="EV754" s="169"/>
      <c r="EW754" s="169"/>
      <c r="EX754" s="169"/>
      <c r="EY754" s="169"/>
      <c r="EZ754" s="169"/>
      <c r="FA754" s="169"/>
      <c r="FB754" s="169"/>
      <c r="FC754" s="169"/>
      <c r="FD754" s="169"/>
      <c r="FE754" s="169"/>
      <c r="FF754" s="169"/>
      <c r="FG754" s="169"/>
      <c r="FH754" s="169"/>
      <c r="FI754" s="169"/>
      <c r="FJ754" s="169"/>
      <c r="FK754" s="169"/>
      <c r="FL754" s="169"/>
      <c r="FM754" s="169"/>
      <c r="FN754" s="169"/>
      <c r="FO754" s="169"/>
      <c r="FP754" s="169"/>
      <c r="FQ754" s="169"/>
      <c r="FR754" s="169"/>
      <c r="FS754" s="169"/>
      <c r="FT754" s="169"/>
      <c r="FU754" s="169"/>
      <c r="FV754" s="169"/>
      <c r="FW754" s="169"/>
      <c r="FX754" s="169"/>
      <c r="FY754" s="169"/>
      <c r="FZ754" s="169"/>
      <c r="GA754" s="169"/>
      <c r="GB754" s="169"/>
      <c r="GC754" s="169"/>
      <c r="GD754" s="169"/>
      <c r="GE754" s="169"/>
      <c r="GF754" s="169"/>
      <c r="GG754" s="169"/>
      <c r="GH754" s="169"/>
      <c r="GI754" s="169"/>
      <c r="GJ754" s="169"/>
      <c r="GK754" s="169"/>
      <c r="GL754" s="169"/>
      <c r="GM754" s="169"/>
      <c r="GN754" s="169"/>
      <c r="GO754" s="169"/>
      <c r="GP754" s="169"/>
      <c r="GQ754" s="169"/>
      <c r="GR754" s="169"/>
      <c r="GS754" s="169"/>
      <c r="GT754" s="169"/>
      <c r="GU754" s="169"/>
      <c r="GV754" s="169"/>
      <c r="GW754" s="169"/>
      <c r="GX754" s="169"/>
      <c r="GY754" s="169"/>
      <c r="GZ754" s="169"/>
      <c r="HA754" s="169"/>
      <c r="HB754" s="169"/>
      <c r="HC754" s="169"/>
      <c r="HD754" s="169"/>
      <c r="HE754" s="169"/>
      <c r="HF754" s="169"/>
      <c r="HG754" s="169"/>
      <c r="HH754" s="169"/>
      <c r="HI754" s="169"/>
      <c r="HJ754" s="169"/>
      <c r="HK754" s="169"/>
      <c r="HL754" s="169"/>
      <c r="HM754" s="169"/>
      <c r="HN754" s="169"/>
      <c r="HO754" s="169"/>
      <c r="HP754" s="169"/>
      <c r="HQ754" s="169"/>
      <c r="HR754" s="169"/>
      <c r="HS754" s="169"/>
      <c r="HT754" s="169"/>
      <c r="HU754" s="169"/>
      <c r="HV754" s="169"/>
      <c r="HW754" s="169"/>
      <c r="HX754" s="169"/>
      <c r="HY754" s="169"/>
      <c r="HZ754" s="169"/>
      <c r="IA754" s="169"/>
      <c r="IB754" s="169"/>
      <c r="IC754" s="169"/>
      <c r="ID754" s="169"/>
      <c r="IE754" s="169"/>
      <c r="IF754" s="169"/>
      <c r="IG754" s="169"/>
      <c r="IH754" s="169"/>
      <c r="II754" s="169"/>
      <c r="IJ754" s="169"/>
      <c r="IK754" s="169"/>
      <c r="IL754" s="169"/>
      <c r="IM754" s="169"/>
      <c r="IN754" s="169"/>
      <c r="IO754" s="169"/>
      <c r="IP754" s="169"/>
      <c r="IQ754" s="169"/>
      <c r="IR754" s="169"/>
      <c r="IS754" s="169"/>
      <c r="IT754" s="169"/>
      <c r="IU754" s="169"/>
      <c r="IV754" s="169"/>
      <c r="IW754" s="169"/>
      <c r="IX754" s="169"/>
      <c r="IY754" s="169"/>
      <c r="IZ754" s="169"/>
      <c r="JA754" s="169"/>
      <c r="JB754" s="169"/>
      <c r="JC754" s="169"/>
      <c r="JD754" s="169"/>
      <c r="JE754" s="169"/>
      <c r="JF754" s="169"/>
      <c r="JG754" s="169"/>
      <c r="JH754" s="169"/>
      <c r="JI754" s="169"/>
      <c r="JJ754" s="169"/>
      <c r="JK754" s="169"/>
      <c r="JL754" s="169"/>
      <c r="JM754" s="169"/>
      <c r="JN754" s="169"/>
      <c r="JO754" s="169"/>
      <c r="JP754" s="169"/>
      <c r="JQ754" s="169"/>
      <c r="JR754" s="169"/>
      <c r="JS754" s="169"/>
      <c r="JT754" s="169"/>
      <c r="JU754" s="169"/>
      <c r="JV754" s="169"/>
      <c r="JW754" s="169"/>
      <c r="JX754" s="169"/>
      <c r="JY754" s="169"/>
      <c r="JZ754" s="169"/>
      <c r="KA754" s="169"/>
      <c r="KB754" s="169"/>
      <c r="KC754" s="169"/>
      <c r="KD754" s="169"/>
      <c r="KE754" s="169"/>
      <c r="KF754" s="169"/>
      <c r="KG754" s="169"/>
      <c r="KH754" s="169"/>
      <c r="KI754" s="169"/>
      <c r="KJ754" s="169"/>
      <c r="KK754" s="169"/>
      <c r="KL754" s="169"/>
      <c r="KM754" s="169"/>
      <c r="KN754" s="169"/>
      <c r="KO754" s="169"/>
      <c r="KP754" s="169"/>
      <c r="KQ754" s="169"/>
      <c r="KR754" s="169"/>
      <c r="KS754" s="169"/>
      <c r="KT754" s="169"/>
      <c r="KU754" s="169"/>
      <c r="KV754" s="169"/>
      <c r="KW754" s="169"/>
      <c r="KX754" s="169"/>
      <c r="KY754" s="169"/>
      <c r="KZ754" s="169"/>
      <c r="LA754" s="169"/>
      <c r="LB754" s="169"/>
      <c r="LC754" s="169"/>
      <c r="LD754" s="169"/>
      <c r="LE754" s="169"/>
      <c r="LF754" s="169"/>
      <c r="LG754" s="169"/>
      <c r="LH754" s="169"/>
      <c r="LI754" s="169"/>
      <c r="LJ754" s="169"/>
      <c r="LK754" s="169"/>
      <c r="LL754" s="169"/>
      <c r="LM754" s="169"/>
      <c r="LN754" s="169"/>
      <c r="LO754" s="169"/>
      <c r="LP754" s="169"/>
      <c r="LQ754" s="169"/>
      <c r="LR754" s="169"/>
      <c r="LS754" s="169"/>
      <c r="LT754" s="169"/>
      <c r="LU754" s="169"/>
      <c r="LV754" s="169"/>
      <c r="LW754" s="169"/>
      <c r="LX754" s="169"/>
      <c r="LY754" s="169"/>
      <c r="LZ754" s="169"/>
      <c r="MA754" s="169"/>
      <c r="MB754" s="169"/>
      <c r="MC754" s="169"/>
      <c r="MD754" s="169"/>
      <c r="ME754" s="169"/>
      <c r="MF754" s="169"/>
      <c r="MG754" s="169"/>
      <c r="MH754" s="169"/>
      <c r="MI754" s="169"/>
      <c r="MJ754" s="169"/>
      <c r="MK754" s="169"/>
      <c r="ML754" s="169"/>
      <c r="MM754" s="169"/>
    </row>
    <row r="755" spans="1:351" s="170" customFormat="1" ht="15" customHeight="1" outlineLevel="1" x14ac:dyDescent="0.25">
      <c r="A755" s="161"/>
      <c r="B755" s="162"/>
      <c r="C755" s="163"/>
      <c r="D755" s="163"/>
      <c r="E755" s="164"/>
      <c r="F755" s="174" t="s">
        <v>154</v>
      </c>
      <c r="G755" s="175" t="s">
        <v>39</v>
      </c>
      <c r="H755" s="167">
        <f>C746*0.8</f>
        <v>4.8000000000000007</v>
      </c>
      <c r="I755" s="168">
        <v>3</v>
      </c>
      <c r="J755" s="164">
        <f t="shared" si="115"/>
        <v>14.400000000000002</v>
      </c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  <c r="CB755" s="169"/>
      <c r="CC755" s="169"/>
      <c r="CD755" s="169"/>
      <c r="CE755" s="169"/>
      <c r="CF755" s="169"/>
      <c r="CG755" s="169"/>
      <c r="CH755" s="169"/>
      <c r="CI755" s="169"/>
      <c r="CJ755" s="169"/>
      <c r="CK755" s="169"/>
      <c r="CL755" s="169"/>
      <c r="CM755" s="169"/>
      <c r="CN755" s="169"/>
      <c r="CO755" s="169"/>
      <c r="CP755" s="169"/>
      <c r="CQ755" s="169"/>
      <c r="CR755" s="169"/>
      <c r="CS755" s="169"/>
      <c r="CT755" s="169"/>
      <c r="CU755" s="169"/>
      <c r="CV755" s="169"/>
      <c r="CW755" s="169"/>
      <c r="CX755" s="169"/>
      <c r="CY755" s="169"/>
      <c r="CZ755" s="169"/>
      <c r="DA755" s="169"/>
      <c r="DB755" s="169"/>
      <c r="DC755" s="169"/>
      <c r="DD755" s="169"/>
      <c r="DE755" s="169"/>
      <c r="DF755" s="169"/>
      <c r="DG755" s="169"/>
      <c r="DH755" s="169"/>
      <c r="DI755" s="169"/>
      <c r="DJ755" s="169"/>
      <c r="DK755" s="169"/>
      <c r="DL755" s="169"/>
      <c r="DM755" s="169"/>
      <c r="DN755" s="169"/>
      <c r="DO755" s="169"/>
      <c r="DP755" s="169"/>
      <c r="DQ755" s="169"/>
      <c r="DR755" s="169"/>
      <c r="DS755" s="169"/>
      <c r="DT755" s="169"/>
      <c r="DU755" s="169"/>
      <c r="DV755" s="169"/>
      <c r="DW755" s="169"/>
      <c r="DX755" s="169"/>
      <c r="DY755" s="169"/>
      <c r="DZ755" s="169"/>
      <c r="EA755" s="169"/>
      <c r="EB755" s="169"/>
      <c r="EC755" s="169"/>
      <c r="ED755" s="169"/>
      <c r="EE755" s="169"/>
      <c r="EF755" s="169"/>
      <c r="EG755" s="169"/>
      <c r="EH755" s="169"/>
      <c r="EI755" s="169"/>
      <c r="EJ755" s="169"/>
      <c r="EK755" s="169"/>
      <c r="EL755" s="169"/>
      <c r="EM755" s="169"/>
      <c r="EN755" s="169"/>
      <c r="EO755" s="169"/>
      <c r="EP755" s="169"/>
      <c r="EQ755" s="169"/>
      <c r="ER755" s="169"/>
      <c r="ES755" s="169"/>
      <c r="ET755" s="169"/>
      <c r="EU755" s="169"/>
      <c r="EV755" s="169"/>
      <c r="EW755" s="169"/>
      <c r="EX755" s="169"/>
      <c r="EY755" s="169"/>
      <c r="EZ755" s="169"/>
      <c r="FA755" s="169"/>
      <c r="FB755" s="169"/>
      <c r="FC755" s="169"/>
      <c r="FD755" s="169"/>
      <c r="FE755" s="169"/>
      <c r="FF755" s="169"/>
      <c r="FG755" s="169"/>
      <c r="FH755" s="169"/>
      <c r="FI755" s="169"/>
      <c r="FJ755" s="169"/>
      <c r="FK755" s="169"/>
      <c r="FL755" s="169"/>
      <c r="FM755" s="169"/>
      <c r="FN755" s="169"/>
      <c r="FO755" s="169"/>
      <c r="FP755" s="169"/>
      <c r="FQ755" s="169"/>
      <c r="FR755" s="169"/>
      <c r="FS755" s="169"/>
      <c r="FT755" s="169"/>
      <c r="FU755" s="169"/>
      <c r="FV755" s="169"/>
      <c r="FW755" s="169"/>
      <c r="FX755" s="169"/>
      <c r="FY755" s="169"/>
      <c r="FZ755" s="169"/>
      <c r="GA755" s="169"/>
      <c r="GB755" s="169"/>
      <c r="GC755" s="169"/>
      <c r="GD755" s="169"/>
      <c r="GE755" s="169"/>
      <c r="GF755" s="169"/>
      <c r="GG755" s="169"/>
      <c r="GH755" s="169"/>
      <c r="GI755" s="169"/>
      <c r="GJ755" s="169"/>
      <c r="GK755" s="169"/>
      <c r="GL755" s="169"/>
      <c r="GM755" s="169"/>
      <c r="GN755" s="169"/>
      <c r="GO755" s="169"/>
      <c r="GP755" s="169"/>
      <c r="GQ755" s="169"/>
      <c r="GR755" s="169"/>
      <c r="GS755" s="169"/>
      <c r="GT755" s="169"/>
      <c r="GU755" s="169"/>
      <c r="GV755" s="169"/>
      <c r="GW755" s="169"/>
      <c r="GX755" s="169"/>
      <c r="GY755" s="169"/>
      <c r="GZ755" s="169"/>
      <c r="HA755" s="169"/>
      <c r="HB755" s="169"/>
      <c r="HC755" s="169"/>
      <c r="HD755" s="169"/>
      <c r="HE755" s="169"/>
      <c r="HF755" s="169"/>
      <c r="HG755" s="169"/>
      <c r="HH755" s="169"/>
      <c r="HI755" s="169"/>
      <c r="HJ755" s="169"/>
      <c r="HK755" s="169"/>
      <c r="HL755" s="169"/>
      <c r="HM755" s="169"/>
      <c r="HN755" s="169"/>
      <c r="HO755" s="169"/>
      <c r="HP755" s="169"/>
      <c r="HQ755" s="169"/>
      <c r="HR755" s="169"/>
      <c r="HS755" s="169"/>
      <c r="HT755" s="169"/>
      <c r="HU755" s="169"/>
      <c r="HV755" s="169"/>
      <c r="HW755" s="169"/>
      <c r="HX755" s="169"/>
      <c r="HY755" s="169"/>
      <c r="HZ755" s="169"/>
      <c r="IA755" s="169"/>
      <c r="IB755" s="169"/>
      <c r="IC755" s="169"/>
      <c r="ID755" s="169"/>
      <c r="IE755" s="169"/>
      <c r="IF755" s="169"/>
      <c r="IG755" s="169"/>
      <c r="IH755" s="169"/>
      <c r="II755" s="169"/>
      <c r="IJ755" s="169"/>
      <c r="IK755" s="169"/>
      <c r="IL755" s="169"/>
      <c r="IM755" s="169"/>
      <c r="IN755" s="169"/>
      <c r="IO755" s="169"/>
      <c r="IP755" s="169"/>
      <c r="IQ755" s="169"/>
      <c r="IR755" s="169"/>
      <c r="IS755" s="169"/>
      <c r="IT755" s="169"/>
      <c r="IU755" s="169"/>
      <c r="IV755" s="169"/>
      <c r="IW755" s="169"/>
      <c r="IX755" s="169"/>
      <c r="IY755" s="169"/>
      <c r="IZ755" s="169"/>
      <c r="JA755" s="169"/>
      <c r="JB755" s="169"/>
      <c r="JC755" s="169"/>
      <c r="JD755" s="169"/>
      <c r="JE755" s="169"/>
      <c r="JF755" s="169"/>
      <c r="JG755" s="169"/>
      <c r="JH755" s="169"/>
      <c r="JI755" s="169"/>
      <c r="JJ755" s="169"/>
      <c r="JK755" s="169"/>
      <c r="JL755" s="169"/>
      <c r="JM755" s="169"/>
      <c r="JN755" s="169"/>
      <c r="JO755" s="169"/>
      <c r="JP755" s="169"/>
      <c r="JQ755" s="169"/>
      <c r="JR755" s="169"/>
      <c r="JS755" s="169"/>
      <c r="JT755" s="169"/>
      <c r="JU755" s="169"/>
      <c r="JV755" s="169"/>
      <c r="JW755" s="169"/>
      <c r="JX755" s="169"/>
      <c r="JY755" s="169"/>
      <c r="JZ755" s="169"/>
      <c r="KA755" s="169"/>
      <c r="KB755" s="169"/>
      <c r="KC755" s="169"/>
      <c r="KD755" s="169"/>
      <c r="KE755" s="169"/>
      <c r="KF755" s="169"/>
      <c r="KG755" s="169"/>
      <c r="KH755" s="169"/>
      <c r="KI755" s="169"/>
      <c r="KJ755" s="169"/>
      <c r="KK755" s="169"/>
      <c r="KL755" s="169"/>
      <c r="KM755" s="169"/>
      <c r="KN755" s="169"/>
      <c r="KO755" s="169"/>
      <c r="KP755" s="169"/>
      <c r="KQ755" s="169"/>
      <c r="KR755" s="169"/>
      <c r="KS755" s="169"/>
      <c r="KT755" s="169"/>
      <c r="KU755" s="169"/>
      <c r="KV755" s="169"/>
      <c r="KW755" s="169"/>
      <c r="KX755" s="169"/>
      <c r="KY755" s="169"/>
      <c r="KZ755" s="169"/>
      <c r="LA755" s="169"/>
      <c r="LB755" s="169"/>
      <c r="LC755" s="169"/>
      <c r="LD755" s="169"/>
      <c r="LE755" s="169"/>
      <c r="LF755" s="169"/>
      <c r="LG755" s="169"/>
      <c r="LH755" s="169"/>
      <c r="LI755" s="169"/>
      <c r="LJ755" s="169"/>
      <c r="LK755" s="169"/>
      <c r="LL755" s="169"/>
      <c r="LM755" s="169"/>
      <c r="LN755" s="169"/>
      <c r="LO755" s="169"/>
      <c r="LP755" s="169"/>
      <c r="LQ755" s="169"/>
      <c r="LR755" s="169"/>
      <c r="LS755" s="169"/>
      <c r="LT755" s="169"/>
      <c r="LU755" s="169"/>
      <c r="LV755" s="169"/>
      <c r="LW755" s="169"/>
      <c r="LX755" s="169"/>
      <c r="LY755" s="169"/>
      <c r="LZ755" s="169"/>
      <c r="MA755" s="169"/>
      <c r="MB755" s="169"/>
      <c r="MC755" s="169"/>
      <c r="MD755" s="169"/>
      <c r="ME755" s="169"/>
      <c r="MF755" s="169"/>
      <c r="MG755" s="169"/>
      <c r="MH755" s="169"/>
      <c r="MI755" s="169"/>
      <c r="MJ755" s="169"/>
      <c r="MK755" s="169"/>
      <c r="ML755" s="169"/>
      <c r="MM755" s="169"/>
    </row>
    <row r="756" spans="1:351" s="170" customFormat="1" ht="15" customHeight="1" outlineLevel="1" x14ac:dyDescent="0.25">
      <c r="A756" s="161"/>
      <c r="B756" s="162"/>
      <c r="C756" s="163"/>
      <c r="D756" s="163"/>
      <c r="E756" s="164"/>
      <c r="F756" s="174" t="s">
        <v>155</v>
      </c>
      <c r="G756" s="175" t="s">
        <v>39</v>
      </c>
      <c r="H756" s="167">
        <f>C746*7</f>
        <v>42</v>
      </c>
      <c r="I756" s="168">
        <v>0.12</v>
      </c>
      <c r="J756" s="164">
        <f t="shared" si="115"/>
        <v>5.04</v>
      </c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  <c r="CB756" s="169"/>
      <c r="CC756" s="169"/>
      <c r="CD756" s="169"/>
      <c r="CE756" s="169"/>
      <c r="CF756" s="169"/>
      <c r="CG756" s="169"/>
      <c r="CH756" s="169"/>
      <c r="CI756" s="169"/>
      <c r="CJ756" s="169"/>
      <c r="CK756" s="169"/>
      <c r="CL756" s="169"/>
      <c r="CM756" s="169"/>
      <c r="CN756" s="169"/>
      <c r="CO756" s="169"/>
      <c r="CP756" s="169"/>
      <c r="CQ756" s="169"/>
      <c r="CR756" s="169"/>
      <c r="CS756" s="169"/>
      <c r="CT756" s="169"/>
      <c r="CU756" s="169"/>
      <c r="CV756" s="169"/>
      <c r="CW756" s="169"/>
      <c r="CX756" s="169"/>
      <c r="CY756" s="169"/>
      <c r="CZ756" s="169"/>
      <c r="DA756" s="169"/>
      <c r="DB756" s="169"/>
      <c r="DC756" s="169"/>
      <c r="DD756" s="169"/>
      <c r="DE756" s="169"/>
      <c r="DF756" s="169"/>
      <c r="DG756" s="169"/>
      <c r="DH756" s="169"/>
      <c r="DI756" s="169"/>
      <c r="DJ756" s="169"/>
      <c r="DK756" s="169"/>
      <c r="DL756" s="169"/>
      <c r="DM756" s="169"/>
      <c r="DN756" s="169"/>
      <c r="DO756" s="169"/>
      <c r="DP756" s="169"/>
      <c r="DQ756" s="169"/>
      <c r="DR756" s="169"/>
      <c r="DS756" s="169"/>
      <c r="DT756" s="169"/>
      <c r="DU756" s="169"/>
      <c r="DV756" s="169"/>
      <c r="DW756" s="169"/>
      <c r="DX756" s="169"/>
      <c r="DY756" s="169"/>
      <c r="DZ756" s="169"/>
      <c r="EA756" s="169"/>
      <c r="EB756" s="169"/>
      <c r="EC756" s="169"/>
      <c r="ED756" s="169"/>
      <c r="EE756" s="169"/>
      <c r="EF756" s="169"/>
      <c r="EG756" s="169"/>
      <c r="EH756" s="169"/>
      <c r="EI756" s="169"/>
      <c r="EJ756" s="169"/>
      <c r="EK756" s="169"/>
      <c r="EL756" s="169"/>
      <c r="EM756" s="169"/>
      <c r="EN756" s="169"/>
      <c r="EO756" s="169"/>
      <c r="EP756" s="169"/>
      <c r="EQ756" s="169"/>
      <c r="ER756" s="169"/>
      <c r="ES756" s="169"/>
      <c r="ET756" s="169"/>
      <c r="EU756" s="169"/>
      <c r="EV756" s="169"/>
      <c r="EW756" s="169"/>
      <c r="EX756" s="169"/>
      <c r="EY756" s="169"/>
      <c r="EZ756" s="169"/>
      <c r="FA756" s="169"/>
      <c r="FB756" s="169"/>
      <c r="FC756" s="169"/>
      <c r="FD756" s="169"/>
      <c r="FE756" s="169"/>
      <c r="FF756" s="169"/>
      <c r="FG756" s="169"/>
      <c r="FH756" s="169"/>
      <c r="FI756" s="169"/>
      <c r="FJ756" s="169"/>
      <c r="FK756" s="169"/>
      <c r="FL756" s="169"/>
      <c r="FM756" s="169"/>
      <c r="FN756" s="169"/>
      <c r="FO756" s="169"/>
      <c r="FP756" s="169"/>
      <c r="FQ756" s="169"/>
      <c r="FR756" s="169"/>
      <c r="FS756" s="169"/>
      <c r="FT756" s="169"/>
      <c r="FU756" s="169"/>
      <c r="FV756" s="169"/>
      <c r="FW756" s="169"/>
      <c r="FX756" s="169"/>
      <c r="FY756" s="169"/>
      <c r="FZ756" s="169"/>
      <c r="GA756" s="169"/>
      <c r="GB756" s="169"/>
      <c r="GC756" s="169"/>
      <c r="GD756" s="169"/>
      <c r="GE756" s="169"/>
      <c r="GF756" s="169"/>
      <c r="GG756" s="169"/>
      <c r="GH756" s="169"/>
      <c r="GI756" s="169"/>
      <c r="GJ756" s="169"/>
      <c r="GK756" s="169"/>
      <c r="GL756" s="169"/>
      <c r="GM756" s="169"/>
      <c r="GN756" s="169"/>
      <c r="GO756" s="169"/>
      <c r="GP756" s="169"/>
      <c r="GQ756" s="169"/>
      <c r="GR756" s="169"/>
      <c r="GS756" s="169"/>
      <c r="GT756" s="169"/>
      <c r="GU756" s="169"/>
      <c r="GV756" s="169"/>
      <c r="GW756" s="169"/>
      <c r="GX756" s="169"/>
      <c r="GY756" s="169"/>
      <c r="GZ756" s="169"/>
      <c r="HA756" s="169"/>
      <c r="HB756" s="169"/>
      <c r="HC756" s="169"/>
      <c r="HD756" s="169"/>
      <c r="HE756" s="169"/>
      <c r="HF756" s="169"/>
      <c r="HG756" s="169"/>
      <c r="HH756" s="169"/>
      <c r="HI756" s="169"/>
      <c r="HJ756" s="169"/>
      <c r="HK756" s="169"/>
      <c r="HL756" s="169"/>
      <c r="HM756" s="169"/>
      <c r="HN756" s="169"/>
      <c r="HO756" s="169"/>
      <c r="HP756" s="169"/>
      <c r="HQ756" s="169"/>
      <c r="HR756" s="169"/>
      <c r="HS756" s="169"/>
      <c r="HT756" s="169"/>
      <c r="HU756" s="169"/>
      <c r="HV756" s="169"/>
      <c r="HW756" s="169"/>
      <c r="HX756" s="169"/>
      <c r="HY756" s="169"/>
      <c r="HZ756" s="169"/>
      <c r="IA756" s="169"/>
      <c r="IB756" s="169"/>
      <c r="IC756" s="169"/>
      <c r="ID756" s="169"/>
      <c r="IE756" s="169"/>
      <c r="IF756" s="169"/>
      <c r="IG756" s="169"/>
      <c r="IH756" s="169"/>
      <c r="II756" s="169"/>
      <c r="IJ756" s="169"/>
      <c r="IK756" s="169"/>
      <c r="IL756" s="169"/>
      <c r="IM756" s="169"/>
      <c r="IN756" s="169"/>
      <c r="IO756" s="169"/>
      <c r="IP756" s="169"/>
      <c r="IQ756" s="169"/>
      <c r="IR756" s="169"/>
      <c r="IS756" s="169"/>
      <c r="IT756" s="169"/>
      <c r="IU756" s="169"/>
      <c r="IV756" s="169"/>
      <c r="IW756" s="169"/>
      <c r="IX756" s="169"/>
      <c r="IY756" s="169"/>
      <c r="IZ756" s="169"/>
      <c r="JA756" s="169"/>
      <c r="JB756" s="169"/>
      <c r="JC756" s="169"/>
      <c r="JD756" s="169"/>
      <c r="JE756" s="169"/>
      <c r="JF756" s="169"/>
      <c r="JG756" s="169"/>
      <c r="JH756" s="169"/>
      <c r="JI756" s="169"/>
      <c r="JJ756" s="169"/>
      <c r="JK756" s="169"/>
      <c r="JL756" s="169"/>
      <c r="JM756" s="169"/>
      <c r="JN756" s="169"/>
      <c r="JO756" s="169"/>
      <c r="JP756" s="169"/>
      <c r="JQ756" s="169"/>
      <c r="JR756" s="169"/>
      <c r="JS756" s="169"/>
      <c r="JT756" s="169"/>
      <c r="JU756" s="169"/>
      <c r="JV756" s="169"/>
      <c r="JW756" s="169"/>
      <c r="JX756" s="169"/>
      <c r="JY756" s="169"/>
      <c r="JZ756" s="169"/>
      <c r="KA756" s="169"/>
      <c r="KB756" s="169"/>
      <c r="KC756" s="169"/>
      <c r="KD756" s="169"/>
      <c r="KE756" s="169"/>
      <c r="KF756" s="169"/>
      <c r="KG756" s="169"/>
      <c r="KH756" s="169"/>
      <c r="KI756" s="169"/>
      <c r="KJ756" s="169"/>
      <c r="KK756" s="169"/>
      <c r="KL756" s="169"/>
      <c r="KM756" s="169"/>
      <c r="KN756" s="169"/>
      <c r="KO756" s="169"/>
      <c r="KP756" s="169"/>
      <c r="KQ756" s="169"/>
      <c r="KR756" s="169"/>
      <c r="KS756" s="169"/>
      <c r="KT756" s="169"/>
      <c r="KU756" s="169"/>
      <c r="KV756" s="169"/>
      <c r="KW756" s="169"/>
      <c r="KX756" s="169"/>
      <c r="KY756" s="169"/>
      <c r="KZ756" s="169"/>
      <c r="LA756" s="169"/>
      <c r="LB756" s="169"/>
      <c r="LC756" s="169"/>
      <c r="LD756" s="169"/>
      <c r="LE756" s="169"/>
      <c r="LF756" s="169"/>
      <c r="LG756" s="169"/>
      <c r="LH756" s="169"/>
      <c r="LI756" s="169"/>
      <c r="LJ756" s="169"/>
      <c r="LK756" s="169"/>
      <c r="LL756" s="169"/>
      <c r="LM756" s="169"/>
      <c r="LN756" s="169"/>
      <c r="LO756" s="169"/>
      <c r="LP756" s="169"/>
      <c r="LQ756" s="169"/>
      <c r="LR756" s="169"/>
      <c r="LS756" s="169"/>
      <c r="LT756" s="169"/>
      <c r="LU756" s="169"/>
      <c r="LV756" s="169"/>
      <c r="LW756" s="169"/>
      <c r="LX756" s="169"/>
      <c r="LY756" s="169"/>
      <c r="LZ756" s="169"/>
      <c r="MA756" s="169"/>
      <c r="MB756" s="169"/>
      <c r="MC756" s="169"/>
      <c r="MD756" s="169"/>
      <c r="ME756" s="169"/>
      <c r="MF756" s="169"/>
      <c r="MG756" s="169"/>
      <c r="MH756" s="169"/>
      <c r="MI756" s="169"/>
      <c r="MJ756" s="169"/>
      <c r="MK756" s="169"/>
      <c r="ML756" s="169"/>
      <c r="MM756" s="169"/>
    </row>
    <row r="757" spans="1:351" s="170" customFormat="1" ht="15" customHeight="1" outlineLevel="1" x14ac:dyDescent="0.25">
      <c r="A757" s="161"/>
      <c r="B757" s="162"/>
      <c r="C757" s="163"/>
      <c r="D757" s="163"/>
      <c r="E757" s="164"/>
      <c r="F757" s="174" t="s">
        <v>156</v>
      </c>
      <c r="G757" s="175" t="s">
        <v>39</v>
      </c>
      <c r="H757" s="167">
        <f>C746*0.8</f>
        <v>4.8000000000000007</v>
      </c>
      <c r="I757" s="168">
        <v>1.77</v>
      </c>
      <c r="J757" s="164">
        <f t="shared" si="115"/>
        <v>8.4960000000000022</v>
      </c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  <c r="CB757" s="169"/>
      <c r="CC757" s="169"/>
      <c r="CD757" s="169"/>
      <c r="CE757" s="169"/>
      <c r="CF757" s="169"/>
      <c r="CG757" s="169"/>
      <c r="CH757" s="169"/>
      <c r="CI757" s="169"/>
      <c r="CJ757" s="169"/>
      <c r="CK757" s="169"/>
      <c r="CL757" s="169"/>
      <c r="CM757" s="169"/>
      <c r="CN757" s="169"/>
      <c r="CO757" s="169"/>
      <c r="CP757" s="169"/>
      <c r="CQ757" s="169"/>
      <c r="CR757" s="169"/>
      <c r="CS757" s="169"/>
      <c r="CT757" s="169"/>
      <c r="CU757" s="169"/>
      <c r="CV757" s="169"/>
      <c r="CW757" s="169"/>
      <c r="CX757" s="169"/>
      <c r="CY757" s="169"/>
      <c r="CZ757" s="169"/>
      <c r="DA757" s="169"/>
      <c r="DB757" s="169"/>
      <c r="DC757" s="169"/>
      <c r="DD757" s="169"/>
      <c r="DE757" s="169"/>
      <c r="DF757" s="169"/>
      <c r="DG757" s="169"/>
      <c r="DH757" s="169"/>
      <c r="DI757" s="169"/>
      <c r="DJ757" s="169"/>
      <c r="DK757" s="169"/>
      <c r="DL757" s="169"/>
      <c r="DM757" s="169"/>
      <c r="DN757" s="169"/>
      <c r="DO757" s="169"/>
      <c r="DP757" s="169"/>
      <c r="DQ757" s="169"/>
      <c r="DR757" s="169"/>
      <c r="DS757" s="169"/>
      <c r="DT757" s="169"/>
      <c r="DU757" s="169"/>
      <c r="DV757" s="169"/>
      <c r="DW757" s="169"/>
      <c r="DX757" s="169"/>
      <c r="DY757" s="169"/>
      <c r="DZ757" s="169"/>
      <c r="EA757" s="169"/>
      <c r="EB757" s="169"/>
      <c r="EC757" s="169"/>
      <c r="ED757" s="169"/>
      <c r="EE757" s="169"/>
      <c r="EF757" s="169"/>
      <c r="EG757" s="169"/>
      <c r="EH757" s="169"/>
      <c r="EI757" s="169"/>
      <c r="EJ757" s="169"/>
      <c r="EK757" s="169"/>
      <c r="EL757" s="169"/>
      <c r="EM757" s="169"/>
      <c r="EN757" s="169"/>
      <c r="EO757" s="169"/>
      <c r="EP757" s="169"/>
      <c r="EQ757" s="169"/>
      <c r="ER757" s="169"/>
      <c r="ES757" s="169"/>
      <c r="ET757" s="169"/>
      <c r="EU757" s="169"/>
      <c r="EV757" s="169"/>
      <c r="EW757" s="169"/>
      <c r="EX757" s="169"/>
      <c r="EY757" s="169"/>
      <c r="EZ757" s="169"/>
      <c r="FA757" s="169"/>
      <c r="FB757" s="169"/>
      <c r="FC757" s="169"/>
      <c r="FD757" s="169"/>
      <c r="FE757" s="169"/>
      <c r="FF757" s="169"/>
      <c r="FG757" s="169"/>
      <c r="FH757" s="169"/>
      <c r="FI757" s="169"/>
      <c r="FJ757" s="169"/>
      <c r="FK757" s="169"/>
      <c r="FL757" s="169"/>
      <c r="FM757" s="169"/>
      <c r="FN757" s="169"/>
      <c r="FO757" s="169"/>
      <c r="FP757" s="169"/>
      <c r="FQ757" s="169"/>
      <c r="FR757" s="169"/>
      <c r="FS757" s="169"/>
      <c r="FT757" s="169"/>
      <c r="FU757" s="169"/>
      <c r="FV757" s="169"/>
      <c r="FW757" s="169"/>
      <c r="FX757" s="169"/>
      <c r="FY757" s="169"/>
      <c r="FZ757" s="169"/>
      <c r="GA757" s="169"/>
      <c r="GB757" s="169"/>
      <c r="GC757" s="169"/>
      <c r="GD757" s="169"/>
      <c r="GE757" s="169"/>
      <c r="GF757" s="169"/>
      <c r="GG757" s="169"/>
      <c r="GH757" s="169"/>
      <c r="GI757" s="169"/>
      <c r="GJ757" s="169"/>
      <c r="GK757" s="169"/>
      <c r="GL757" s="169"/>
      <c r="GM757" s="169"/>
      <c r="GN757" s="169"/>
      <c r="GO757" s="169"/>
      <c r="GP757" s="169"/>
      <c r="GQ757" s="169"/>
      <c r="GR757" s="169"/>
      <c r="GS757" s="169"/>
      <c r="GT757" s="169"/>
      <c r="GU757" s="169"/>
      <c r="GV757" s="169"/>
      <c r="GW757" s="169"/>
      <c r="GX757" s="169"/>
      <c r="GY757" s="169"/>
      <c r="GZ757" s="169"/>
      <c r="HA757" s="169"/>
      <c r="HB757" s="169"/>
      <c r="HC757" s="169"/>
      <c r="HD757" s="169"/>
      <c r="HE757" s="169"/>
      <c r="HF757" s="169"/>
      <c r="HG757" s="169"/>
      <c r="HH757" s="169"/>
      <c r="HI757" s="169"/>
      <c r="HJ757" s="169"/>
      <c r="HK757" s="169"/>
      <c r="HL757" s="169"/>
      <c r="HM757" s="169"/>
      <c r="HN757" s="169"/>
      <c r="HO757" s="169"/>
      <c r="HP757" s="169"/>
      <c r="HQ757" s="169"/>
      <c r="HR757" s="169"/>
      <c r="HS757" s="169"/>
      <c r="HT757" s="169"/>
      <c r="HU757" s="169"/>
      <c r="HV757" s="169"/>
      <c r="HW757" s="169"/>
      <c r="HX757" s="169"/>
      <c r="HY757" s="169"/>
      <c r="HZ757" s="169"/>
      <c r="IA757" s="169"/>
      <c r="IB757" s="169"/>
      <c r="IC757" s="169"/>
      <c r="ID757" s="169"/>
      <c r="IE757" s="169"/>
      <c r="IF757" s="169"/>
      <c r="IG757" s="169"/>
      <c r="IH757" s="169"/>
      <c r="II757" s="169"/>
      <c r="IJ757" s="169"/>
      <c r="IK757" s="169"/>
      <c r="IL757" s="169"/>
      <c r="IM757" s="169"/>
      <c r="IN757" s="169"/>
      <c r="IO757" s="169"/>
      <c r="IP757" s="169"/>
      <c r="IQ757" s="169"/>
      <c r="IR757" s="169"/>
      <c r="IS757" s="169"/>
      <c r="IT757" s="169"/>
      <c r="IU757" s="169"/>
      <c r="IV757" s="169"/>
      <c r="IW757" s="169"/>
      <c r="IX757" s="169"/>
      <c r="IY757" s="169"/>
      <c r="IZ757" s="169"/>
      <c r="JA757" s="169"/>
      <c r="JB757" s="169"/>
      <c r="JC757" s="169"/>
      <c r="JD757" s="169"/>
      <c r="JE757" s="169"/>
      <c r="JF757" s="169"/>
      <c r="JG757" s="169"/>
      <c r="JH757" s="169"/>
      <c r="JI757" s="169"/>
      <c r="JJ757" s="169"/>
      <c r="JK757" s="169"/>
      <c r="JL757" s="169"/>
      <c r="JM757" s="169"/>
      <c r="JN757" s="169"/>
      <c r="JO757" s="169"/>
      <c r="JP757" s="169"/>
      <c r="JQ757" s="169"/>
      <c r="JR757" s="169"/>
      <c r="JS757" s="169"/>
      <c r="JT757" s="169"/>
      <c r="JU757" s="169"/>
      <c r="JV757" s="169"/>
      <c r="JW757" s="169"/>
      <c r="JX757" s="169"/>
      <c r="JY757" s="169"/>
      <c r="JZ757" s="169"/>
      <c r="KA757" s="169"/>
      <c r="KB757" s="169"/>
      <c r="KC757" s="169"/>
      <c r="KD757" s="169"/>
      <c r="KE757" s="169"/>
      <c r="KF757" s="169"/>
      <c r="KG757" s="169"/>
      <c r="KH757" s="169"/>
      <c r="KI757" s="169"/>
      <c r="KJ757" s="169"/>
      <c r="KK757" s="169"/>
      <c r="KL757" s="169"/>
      <c r="KM757" s="169"/>
      <c r="KN757" s="169"/>
      <c r="KO757" s="169"/>
      <c r="KP757" s="169"/>
      <c r="KQ757" s="169"/>
      <c r="KR757" s="169"/>
      <c r="KS757" s="169"/>
      <c r="KT757" s="169"/>
      <c r="KU757" s="169"/>
      <c r="KV757" s="169"/>
      <c r="KW757" s="169"/>
      <c r="KX757" s="169"/>
      <c r="KY757" s="169"/>
      <c r="KZ757" s="169"/>
      <c r="LA757" s="169"/>
      <c r="LB757" s="169"/>
      <c r="LC757" s="169"/>
      <c r="LD757" s="169"/>
      <c r="LE757" s="169"/>
      <c r="LF757" s="169"/>
      <c r="LG757" s="169"/>
      <c r="LH757" s="169"/>
      <c r="LI757" s="169"/>
      <c r="LJ757" s="169"/>
      <c r="LK757" s="169"/>
      <c r="LL757" s="169"/>
      <c r="LM757" s="169"/>
      <c r="LN757" s="169"/>
      <c r="LO757" s="169"/>
      <c r="LP757" s="169"/>
      <c r="LQ757" s="169"/>
      <c r="LR757" s="169"/>
      <c r="LS757" s="169"/>
      <c r="LT757" s="169"/>
      <c r="LU757" s="169"/>
      <c r="LV757" s="169"/>
      <c r="LW757" s="169"/>
      <c r="LX757" s="169"/>
      <c r="LY757" s="169"/>
      <c r="LZ757" s="169"/>
      <c r="MA757" s="169"/>
      <c r="MB757" s="169"/>
      <c r="MC757" s="169"/>
      <c r="MD757" s="169"/>
      <c r="ME757" s="169"/>
      <c r="MF757" s="169"/>
      <c r="MG757" s="169"/>
      <c r="MH757" s="169"/>
      <c r="MI757" s="169"/>
      <c r="MJ757" s="169"/>
      <c r="MK757" s="169"/>
      <c r="ML757" s="169"/>
      <c r="MM757" s="169"/>
    </row>
    <row r="758" spans="1:351" s="181" customFormat="1" x14ac:dyDescent="0.25">
      <c r="A758" s="176"/>
      <c r="B758" s="177"/>
      <c r="C758" s="178"/>
      <c r="D758" s="168"/>
      <c r="E758" s="179"/>
      <c r="F758" s="180" t="s">
        <v>157</v>
      </c>
      <c r="G758" s="177" t="s">
        <v>10</v>
      </c>
      <c r="H758" s="178">
        <f>C746*40</f>
        <v>240</v>
      </c>
      <c r="I758" s="168">
        <v>0.19</v>
      </c>
      <c r="J758" s="179">
        <f t="shared" si="115"/>
        <v>45.6</v>
      </c>
    </row>
    <row r="759" spans="1:351" s="170" customFormat="1" ht="15" customHeight="1" outlineLevel="1" x14ac:dyDescent="0.25">
      <c r="A759" s="161"/>
      <c r="B759" s="162"/>
      <c r="C759" s="163"/>
      <c r="D759" s="163"/>
      <c r="E759" s="164"/>
      <c r="F759" s="174" t="s">
        <v>158</v>
      </c>
      <c r="G759" s="175" t="s">
        <v>39</v>
      </c>
      <c r="H759" s="167">
        <f>C746*7</f>
        <v>42</v>
      </c>
      <c r="I759" s="168">
        <v>0.27</v>
      </c>
      <c r="J759" s="164">
        <f t="shared" si="115"/>
        <v>11.34</v>
      </c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  <c r="CB759" s="169"/>
      <c r="CC759" s="169"/>
      <c r="CD759" s="169"/>
      <c r="CE759" s="169"/>
      <c r="CF759" s="169"/>
      <c r="CG759" s="169"/>
      <c r="CH759" s="169"/>
      <c r="CI759" s="169"/>
      <c r="CJ759" s="169"/>
      <c r="CK759" s="169"/>
      <c r="CL759" s="169"/>
      <c r="CM759" s="169"/>
      <c r="CN759" s="169"/>
      <c r="CO759" s="169"/>
      <c r="CP759" s="169"/>
      <c r="CQ759" s="169"/>
      <c r="CR759" s="169"/>
      <c r="CS759" s="169"/>
      <c r="CT759" s="169"/>
      <c r="CU759" s="169"/>
      <c r="CV759" s="169"/>
      <c r="CW759" s="169"/>
      <c r="CX759" s="169"/>
      <c r="CY759" s="169"/>
      <c r="CZ759" s="169"/>
      <c r="DA759" s="169"/>
      <c r="DB759" s="169"/>
      <c r="DC759" s="169"/>
      <c r="DD759" s="169"/>
      <c r="DE759" s="169"/>
      <c r="DF759" s="169"/>
      <c r="DG759" s="169"/>
      <c r="DH759" s="169"/>
      <c r="DI759" s="169"/>
      <c r="DJ759" s="169"/>
      <c r="DK759" s="169"/>
      <c r="DL759" s="169"/>
      <c r="DM759" s="169"/>
      <c r="DN759" s="169"/>
      <c r="DO759" s="169"/>
      <c r="DP759" s="169"/>
      <c r="DQ759" s="169"/>
      <c r="DR759" s="169"/>
      <c r="DS759" s="169"/>
      <c r="DT759" s="169"/>
      <c r="DU759" s="169"/>
      <c r="DV759" s="169"/>
      <c r="DW759" s="169"/>
      <c r="DX759" s="169"/>
      <c r="DY759" s="169"/>
      <c r="DZ759" s="169"/>
      <c r="EA759" s="169"/>
      <c r="EB759" s="169"/>
      <c r="EC759" s="169"/>
      <c r="ED759" s="169"/>
      <c r="EE759" s="169"/>
      <c r="EF759" s="169"/>
      <c r="EG759" s="169"/>
      <c r="EH759" s="169"/>
      <c r="EI759" s="169"/>
      <c r="EJ759" s="169"/>
      <c r="EK759" s="169"/>
      <c r="EL759" s="169"/>
      <c r="EM759" s="169"/>
      <c r="EN759" s="169"/>
      <c r="EO759" s="169"/>
      <c r="EP759" s="169"/>
      <c r="EQ759" s="169"/>
      <c r="ER759" s="169"/>
      <c r="ES759" s="169"/>
      <c r="ET759" s="169"/>
      <c r="EU759" s="169"/>
      <c r="EV759" s="169"/>
      <c r="EW759" s="169"/>
      <c r="EX759" s="169"/>
      <c r="EY759" s="169"/>
      <c r="EZ759" s="169"/>
      <c r="FA759" s="169"/>
      <c r="FB759" s="169"/>
      <c r="FC759" s="169"/>
      <c r="FD759" s="169"/>
      <c r="FE759" s="169"/>
      <c r="FF759" s="169"/>
      <c r="FG759" s="169"/>
      <c r="FH759" s="169"/>
      <c r="FI759" s="169"/>
      <c r="FJ759" s="169"/>
      <c r="FK759" s="169"/>
      <c r="FL759" s="169"/>
      <c r="FM759" s="169"/>
      <c r="FN759" s="169"/>
      <c r="FO759" s="169"/>
      <c r="FP759" s="169"/>
      <c r="FQ759" s="169"/>
      <c r="FR759" s="169"/>
      <c r="FS759" s="169"/>
      <c r="FT759" s="169"/>
      <c r="FU759" s="169"/>
      <c r="FV759" s="169"/>
      <c r="FW759" s="169"/>
      <c r="FX759" s="169"/>
      <c r="FY759" s="169"/>
      <c r="FZ759" s="169"/>
      <c r="GA759" s="169"/>
      <c r="GB759" s="169"/>
      <c r="GC759" s="169"/>
      <c r="GD759" s="169"/>
      <c r="GE759" s="169"/>
      <c r="GF759" s="169"/>
      <c r="GG759" s="169"/>
      <c r="GH759" s="169"/>
      <c r="GI759" s="169"/>
      <c r="GJ759" s="169"/>
      <c r="GK759" s="169"/>
      <c r="GL759" s="169"/>
      <c r="GM759" s="169"/>
      <c r="GN759" s="169"/>
      <c r="GO759" s="169"/>
      <c r="GP759" s="169"/>
      <c r="GQ759" s="169"/>
      <c r="GR759" s="169"/>
      <c r="GS759" s="169"/>
      <c r="GT759" s="169"/>
      <c r="GU759" s="169"/>
      <c r="GV759" s="169"/>
      <c r="GW759" s="169"/>
      <c r="GX759" s="169"/>
      <c r="GY759" s="169"/>
      <c r="GZ759" s="169"/>
      <c r="HA759" s="169"/>
      <c r="HB759" s="169"/>
      <c r="HC759" s="169"/>
      <c r="HD759" s="169"/>
      <c r="HE759" s="169"/>
      <c r="HF759" s="169"/>
      <c r="HG759" s="169"/>
      <c r="HH759" s="169"/>
      <c r="HI759" s="169"/>
      <c r="HJ759" s="169"/>
      <c r="HK759" s="169"/>
      <c r="HL759" s="169"/>
      <c r="HM759" s="169"/>
      <c r="HN759" s="169"/>
      <c r="HO759" s="169"/>
      <c r="HP759" s="169"/>
      <c r="HQ759" s="169"/>
      <c r="HR759" s="169"/>
      <c r="HS759" s="169"/>
      <c r="HT759" s="169"/>
      <c r="HU759" s="169"/>
      <c r="HV759" s="169"/>
      <c r="HW759" s="169"/>
      <c r="HX759" s="169"/>
      <c r="HY759" s="169"/>
      <c r="HZ759" s="169"/>
      <c r="IA759" s="169"/>
      <c r="IB759" s="169"/>
      <c r="IC759" s="169"/>
      <c r="ID759" s="169"/>
      <c r="IE759" s="169"/>
      <c r="IF759" s="169"/>
      <c r="IG759" s="169"/>
      <c r="IH759" s="169"/>
      <c r="II759" s="169"/>
      <c r="IJ759" s="169"/>
      <c r="IK759" s="169"/>
      <c r="IL759" s="169"/>
      <c r="IM759" s="169"/>
      <c r="IN759" s="169"/>
      <c r="IO759" s="169"/>
      <c r="IP759" s="169"/>
      <c r="IQ759" s="169"/>
      <c r="IR759" s="169"/>
      <c r="IS759" s="169"/>
      <c r="IT759" s="169"/>
      <c r="IU759" s="169"/>
      <c r="IV759" s="169"/>
      <c r="IW759" s="169"/>
      <c r="IX759" s="169"/>
      <c r="IY759" s="169"/>
      <c r="IZ759" s="169"/>
      <c r="JA759" s="169"/>
      <c r="JB759" s="169"/>
      <c r="JC759" s="169"/>
      <c r="JD759" s="169"/>
      <c r="JE759" s="169"/>
      <c r="JF759" s="169"/>
      <c r="JG759" s="169"/>
      <c r="JH759" s="169"/>
      <c r="JI759" s="169"/>
      <c r="JJ759" s="169"/>
      <c r="JK759" s="169"/>
      <c r="JL759" s="169"/>
      <c r="JM759" s="169"/>
      <c r="JN759" s="169"/>
      <c r="JO759" s="169"/>
      <c r="JP759" s="169"/>
      <c r="JQ759" s="169"/>
      <c r="JR759" s="169"/>
      <c r="JS759" s="169"/>
      <c r="JT759" s="169"/>
      <c r="JU759" s="169"/>
      <c r="JV759" s="169"/>
      <c r="JW759" s="169"/>
      <c r="JX759" s="169"/>
      <c r="JY759" s="169"/>
      <c r="JZ759" s="169"/>
      <c r="KA759" s="169"/>
      <c r="KB759" s="169"/>
      <c r="KC759" s="169"/>
      <c r="KD759" s="169"/>
      <c r="KE759" s="169"/>
      <c r="KF759" s="169"/>
      <c r="KG759" s="169"/>
      <c r="KH759" s="169"/>
      <c r="KI759" s="169"/>
      <c r="KJ759" s="169"/>
      <c r="KK759" s="169"/>
      <c r="KL759" s="169"/>
      <c r="KM759" s="169"/>
      <c r="KN759" s="169"/>
      <c r="KO759" s="169"/>
      <c r="KP759" s="169"/>
      <c r="KQ759" s="169"/>
      <c r="KR759" s="169"/>
      <c r="KS759" s="169"/>
      <c r="KT759" s="169"/>
      <c r="KU759" s="169"/>
      <c r="KV759" s="169"/>
      <c r="KW759" s="169"/>
      <c r="KX759" s="169"/>
      <c r="KY759" s="169"/>
      <c r="KZ759" s="169"/>
      <c r="LA759" s="169"/>
      <c r="LB759" s="169"/>
      <c r="LC759" s="169"/>
      <c r="LD759" s="169"/>
      <c r="LE759" s="169"/>
      <c r="LF759" s="169"/>
      <c r="LG759" s="169"/>
      <c r="LH759" s="169"/>
      <c r="LI759" s="169"/>
      <c r="LJ759" s="169"/>
      <c r="LK759" s="169"/>
      <c r="LL759" s="169"/>
      <c r="LM759" s="169"/>
      <c r="LN759" s="169"/>
      <c r="LO759" s="169"/>
      <c r="LP759" s="169"/>
      <c r="LQ759" s="169"/>
      <c r="LR759" s="169"/>
      <c r="LS759" s="169"/>
      <c r="LT759" s="169"/>
      <c r="LU759" s="169"/>
      <c r="LV759" s="169"/>
      <c r="LW759" s="169"/>
      <c r="LX759" s="169"/>
      <c r="LY759" s="169"/>
      <c r="LZ759" s="169"/>
      <c r="MA759" s="169"/>
      <c r="MB759" s="169"/>
      <c r="MC759" s="169"/>
      <c r="MD759" s="169"/>
      <c r="ME759" s="169"/>
      <c r="MF759" s="169"/>
      <c r="MG759" s="169"/>
      <c r="MH759" s="169"/>
      <c r="MI759" s="169"/>
      <c r="MJ759" s="169"/>
      <c r="MK759" s="169"/>
      <c r="ML759" s="169"/>
      <c r="MM759" s="169"/>
    </row>
    <row r="760" spans="1:351" s="79" customFormat="1" ht="14.25" customHeight="1" x14ac:dyDescent="0.2">
      <c r="A760" s="32"/>
      <c r="B760" s="33"/>
      <c r="C760" s="28"/>
      <c r="D760" s="28"/>
      <c r="E760" s="28"/>
      <c r="F760" s="37" t="s">
        <v>16</v>
      </c>
      <c r="G760" s="31" t="s">
        <v>17</v>
      </c>
      <c r="H760" s="56">
        <f>C746*0.15/10</f>
        <v>0.09</v>
      </c>
      <c r="I760" s="55">
        <v>235.68</v>
      </c>
      <c r="J760" s="94">
        <f t="shared" si="115"/>
        <v>21.211199999999998</v>
      </c>
    </row>
    <row r="761" spans="1:351" s="181" customFormat="1" x14ac:dyDescent="0.25">
      <c r="A761" s="176"/>
      <c r="B761" s="177"/>
      <c r="C761" s="178"/>
      <c r="D761" s="168"/>
      <c r="E761" s="179"/>
      <c r="F761" s="180" t="s">
        <v>160</v>
      </c>
      <c r="G761" s="177" t="s">
        <v>110</v>
      </c>
      <c r="H761" s="182">
        <f>C746*0.5</f>
        <v>3</v>
      </c>
      <c r="I761" s="168">
        <v>24.68</v>
      </c>
      <c r="J761" s="179">
        <f t="shared" si="115"/>
        <v>74.039999999999992</v>
      </c>
    </row>
    <row r="762" spans="1:351" s="181" customFormat="1" x14ac:dyDescent="0.25">
      <c r="A762" s="176"/>
      <c r="B762" s="177"/>
      <c r="C762" s="178"/>
      <c r="D762" s="168"/>
      <c r="E762" s="179"/>
      <c r="F762" s="165" t="s">
        <v>161</v>
      </c>
      <c r="G762" s="177" t="s">
        <v>162</v>
      </c>
      <c r="H762" s="178">
        <f>C746*1</f>
        <v>6</v>
      </c>
      <c r="I762" s="168">
        <v>1.33</v>
      </c>
      <c r="J762" s="179">
        <f t="shared" si="115"/>
        <v>7.98</v>
      </c>
    </row>
    <row r="763" spans="1:351" s="181" customFormat="1" x14ac:dyDescent="0.25">
      <c r="A763" s="176"/>
      <c r="B763" s="177"/>
      <c r="C763" s="178"/>
      <c r="D763" s="168"/>
      <c r="E763" s="179"/>
      <c r="F763" s="180" t="s">
        <v>163</v>
      </c>
      <c r="G763" s="177" t="s">
        <v>12</v>
      </c>
      <c r="H763" s="178">
        <f>C746*0.15</f>
        <v>0.89999999999999991</v>
      </c>
      <c r="I763" s="168">
        <v>14</v>
      </c>
      <c r="J763" s="179">
        <f t="shared" si="115"/>
        <v>12.599999999999998</v>
      </c>
    </row>
    <row r="764" spans="1:351" ht="14.25" customHeight="1" x14ac:dyDescent="0.2">
      <c r="A764" s="32" t="s">
        <v>119</v>
      </c>
      <c r="B764" s="33" t="s">
        <v>12</v>
      </c>
      <c r="C764" s="28">
        <v>8.9499999999999993</v>
      </c>
      <c r="D764" s="28">
        <v>25</v>
      </c>
      <c r="E764" s="28">
        <f>C764*D764</f>
        <v>223.74999999999997</v>
      </c>
      <c r="F764" s="32" t="s">
        <v>19</v>
      </c>
      <c r="G764" s="33" t="s">
        <v>12</v>
      </c>
      <c r="H764" s="28">
        <f>C764*1.2</f>
        <v>10.739999999999998</v>
      </c>
      <c r="I764" s="28">
        <v>5.63</v>
      </c>
      <c r="J764" s="80">
        <f t="shared" si="115"/>
        <v>60.466199999999994</v>
      </c>
    </row>
    <row r="765" spans="1:351" ht="14.25" customHeight="1" x14ac:dyDescent="0.2">
      <c r="A765" s="32"/>
      <c r="B765" s="33"/>
      <c r="C765" s="28"/>
      <c r="D765" s="83"/>
      <c r="E765" s="84"/>
      <c r="F765" s="32" t="s">
        <v>20</v>
      </c>
      <c r="G765" s="33" t="s">
        <v>11</v>
      </c>
      <c r="H765" s="56">
        <f>C764*0.2/25</f>
        <v>7.1599999999999997E-2</v>
      </c>
      <c r="I765" s="83">
        <v>108</v>
      </c>
      <c r="J765" s="82">
        <f t="shared" si="115"/>
        <v>7.7327999999999992</v>
      </c>
    </row>
    <row r="766" spans="1:351" ht="14.25" customHeight="1" x14ac:dyDescent="0.2">
      <c r="A766" s="32" t="s">
        <v>167</v>
      </c>
      <c r="B766" s="33" t="s">
        <v>12</v>
      </c>
      <c r="C766" s="28">
        <v>8.9499999999999993</v>
      </c>
      <c r="D766" s="28">
        <v>8</v>
      </c>
      <c r="E766" s="28">
        <f>C766*D766</f>
        <v>71.599999999999994</v>
      </c>
      <c r="F766" s="37" t="s">
        <v>16</v>
      </c>
      <c r="G766" s="31" t="s">
        <v>17</v>
      </c>
      <c r="H766" s="56">
        <f>C766*0.1/10</f>
        <v>8.9499999999999996E-2</v>
      </c>
      <c r="I766" s="55">
        <v>235.68</v>
      </c>
      <c r="J766" s="80">
        <f>H766*I766</f>
        <v>21.093360000000001</v>
      </c>
    </row>
    <row r="767" spans="1:351" s="86" customFormat="1" ht="14.25" customHeight="1" x14ac:dyDescent="0.2">
      <c r="A767" s="87" t="s">
        <v>168</v>
      </c>
      <c r="B767" s="33" t="s">
        <v>12</v>
      </c>
      <c r="C767" s="56">
        <f>C766</f>
        <v>8.9499999999999993</v>
      </c>
      <c r="D767" s="83">
        <v>45</v>
      </c>
      <c r="E767" s="84">
        <f>C767*D767</f>
        <v>402.74999999999994</v>
      </c>
      <c r="F767" s="32" t="s">
        <v>102</v>
      </c>
      <c r="G767" s="33" t="s">
        <v>18</v>
      </c>
      <c r="H767" s="56">
        <f>C767*5/30</f>
        <v>1.4916666666666667</v>
      </c>
      <c r="I767" s="83">
        <v>130</v>
      </c>
      <c r="J767" s="82">
        <f>H767*I767</f>
        <v>193.91666666666666</v>
      </c>
    </row>
    <row r="768" spans="1:351" ht="14.25" customHeight="1" x14ac:dyDescent="0.2">
      <c r="A768" s="32" t="s">
        <v>169</v>
      </c>
      <c r="B768" s="33" t="s">
        <v>12</v>
      </c>
      <c r="C768" s="28">
        <f>C766</f>
        <v>8.9499999999999993</v>
      </c>
      <c r="D768" s="83">
        <v>50</v>
      </c>
      <c r="E768" s="84">
        <f>C768*D768</f>
        <v>447.49999999999994</v>
      </c>
      <c r="F768" s="32" t="s">
        <v>20</v>
      </c>
      <c r="G768" s="33" t="s">
        <v>11</v>
      </c>
      <c r="H768" s="56">
        <f>C768*0.8/25</f>
        <v>0.28639999999999999</v>
      </c>
      <c r="I768" s="83">
        <v>108</v>
      </c>
      <c r="J768" s="82">
        <f t="shared" ref="J768:J782" si="116">H768*I768</f>
        <v>30.931199999999997</v>
      </c>
    </row>
    <row r="769" spans="1:10" ht="14.25" customHeight="1" x14ac:dyDescent="0.2">
      <c r="A769" s="32"/>
      <c r="B769" s="33"/>
      <c r="C769" s="28"/>
      <c r="D769" s="83"/>
      <c r="E769" s="84"/>
      <c r="F769" s="32" t="s">
        <v>22</v>
      </c>
      <c r="G769" s="33" t="s">
        <v>11</v>
      </c>
      <c r="H769" s="56">
        <f>C768*0.8/25</f>
        <v>0.28639999999999999</v>
      </c>
      <c r="I769" s="83">
        <v>183.45</v>
      </c>
      <c r="J769" s="82">
        <f t="shared" si="116"/>
        <v>52.540079999999996</v>
      </c>
    </row>
    <row r="770" spans="1:10" ht="14.25" customHeight="1" x14ac:dyDescent="0.2">
      <c r="A770" s="32" t="s">
        <v>170</v>
      </c>
      <c r="B770" s="33" t="s">
        <v>12</v>
      </c>
      <c r="C770" s="28">
        <f>C766</f>
        <v>8.9499999999999993</v>
      </c>
      <c r="D770" s="83">
        <v>25</v>
      </c>
      <c r="E770" s="84">
        <f t="shared" ref="E770:E772" si="117">C770*D770</f>
        <v>223.74999999999997</v>
      </c>
      <c r="F770" s="32" t="s">
        <v>24</v>
      </c>
      <c r="G770" s="177" t="s">
        <v>12</v>
      </c>
      <c r="H770" s="178">
        <f>C770*0.15</f>
        <v>1.3424999999999998</v>
      </c>
      <c r="I770" s="168">
        <v>14</v>
      </c>
      <c r="J770" s="85">
        <f t="shared" si="116"/>
        <v>18.794999999999998</v>
      </c>
    </row>
    <row r="771" spans="1:10" ht="14.25" customHeight="1" x14ac:dyDescent="0.2">
      <c r="A771" s="32" t="s">
        <v>171</v>
      </c>
      <c r="B771" s="33" t="s">
        <v>12</v>
      </c>
      <c r="C771" s="28">
        <f>C766</f>
        <v>8.9499999999999993</v>
      </c>
      <c r="D771" s="28">
        <v>5</v>
      </c>
      <c r="E771" s="28">
        <f t="shared" si="117"/>
        <v>44.75</v>
      </c>
      <c r="F771" s="37" t="s">
        <v>16</v>
      </c>
      <c r="G771" s="31" t="s">
        <v>17</v>
      </c>
      <c r="H771" s="56">
        <f>C771*0.1/10</f>
        <v>8.9499999999999996E-2</v>
      </c>
      <c r="I771" s="55">
        <v>235.68</v>
      </c>
      <c r="J771" s="80">
        <f t="shared" si="116"/>
        <v>21.093360000000001</v>
      </c>
    </row>
    <row r="772" spans="1:10" s="79" customFormat="1" ht="14.25" customHeight="1" x14ac:dyDescent="0.2">
      <c r="A772" s="87" t="s">
        <v>172</v>
      </c>
      <c r="B772" s="33" t="s">
        <v>12</v>
      </c>
      <c r="C772" s="28">
        <f>C770</f>
        <v>8.9499999999999993</v>
      </c>
      <c r="D772" s="28">
        <v>35</v>
      </c>
      <c r="E772" s="28">
        <f t="shared" si="117"/>
        <v>313.25</v>
      </c>
      <c r="F772" s="32" t="s">
        <v>111</v>
      </c>
      <c r="G772" s="33" t="s">
        <v>26</v>
      </c>
      <c r="H772" s="28">
        <f>C772*0.15</f>
        <v>1.3424999999999998</v>
      </c>
      <c r="I772" s="28">
        <v>296.74</v>
      </c>
      <c r="J772" s="80">
        <f t="shared" si="116"/>
        <v>398.37344999999993</v>
      </c>
    </row>
    <row r="773" spans="1:10" s="79" customFormat="1" ht="14.25" customHeight="1" x14ac:dyDescent="0.2">
      <c r="A773" s="32" t="s">
        <v>164</v>
      </c>
      <c r="B773" s="33" t="s">
        <v>12</v>
      </c>
      <c r="C773" s="56">
        <v>11.8</v>
      </c>
      <c r="D773" s="83">
        <v>25</v>
      </c>
      <c r="E773" s="84">
        <f>C773*D773</f>
        <v>295</v>
      </c>
      <c r="F773" s="32" t="s">
        <v>165</v>
      </c>
      <c r="G773" s="33" t="s">
        <v>12</v>
      </c>
      <c r="H773" s="56">
        <f>C773*1.2</f>
        <v>14.16</v>
      </c>
      <c r="I773" s="83">
        <v>8.94</v>
      </c>
      <c r="J773" s="160">
        <f t="shared" si="116"/>
        <v>126.59039999999999</v>
      </c>
    </row>
    <row r="774" spans="1:10" s="79" customFormat="1" ht="14.25" customHeight="1" x14ac:dyDescent="0.2">
      <c r="A774" s="32"/>
      <c r="B774" s="33"/>
      <c r="C774" s="28"/>
      <c r="D774" s="28"/>
      <c r="E774" s="84"/>
      <c r="F774" s="32" t="s">
        <v>20</v>
      </c>
      <c r="G774" s="33" t="s">
        <v>11</v>
      </c>
      <c r="H774" s="56">
        <f>C773*0.2/25</f>
        <v>9.4400000000000012E-2</v>
      </c>
      <c r="I774" s="83">
        <v>108</v>
      </c>
      <c r="J774" s="80">
        <f t="shared" si="116"/>
        <v>10.195200000000002</v>
      </c>
    </row>
    <row r="775" spans="1:10" s="79" customFormat="1" ht="14.25" customHeight="1" x14ac:dyDescent="0.2">
      <c r="A775" s="32" t="s">
        <v>166</v>
      </c>
      <c r="B775" s="33" t="s">
        <v>12</v>
      </c>
      <c r="C775" s="28">
        <f>C773</f>
        <v>11.8</v>
      </c>
      <c r="D775" s="28">
        <v>30</v>
      </c>
      <c r="E775" s="28">
        <f>C775*D775</f>
        <v>354</v>
      </c>
      <c r="F775" s="32" t="s">
        <v>111</v>
      </c>
      <c r="G775" s="33" t="s">
        <v>26</v>
      </c>
      <c r="H775" s="28">
        <f>C775*0.1</f>
        <v>1.1800000000000002</v>
      </c>
      <c r="I775" s="28">
        <v>296.74</v>
      </c>
      <c r="J775" s="80">
        <f t="shared" si="116"/>
        <v>350.15320000000008</v>
      </c>
    </row>
    <row r="776" spans="1:10" s="79" customFormat="1" ht="14.25" customHeight="1" x14ac:dyDescent="0.2">
      <c r="A776" s="32" t="s">
        <v>43</v>
      </c>
      <c r="B776" s="33" t="s">
        <v>15</v>
      </c>
      <c r="C776" s="28">
        <v>6</v>
      </c>
      <c r="D776" s="28">
        <v>10</v>
      </c>
      <c r="E776" s="28">
        <f t="shared" ref="E776:E778" si="118">C776*D776</f>
        <v>60</v>
      </c>
      <c r="F776" s="37" t="s">
        <v>16</v>
      </c>
      <c r="G776" s="31" t="s">
        <v>17</v>
      </c>
      <c r="H776" s="56">
        <f>C776*0.15/10</f>
        <v>0.09</v>
      </c>
      <c r="I776" s="55">
        <v>235.68</v>
      </c>
      <c r="J776" s="94">
        <f t="shared" si="116"/>
        <v>21.211199999999998</v>
      </c>
    </row>
    <row r="777" spans="1:10" s="40" customFormat="1" ht="14.25" customHeight="1" x14ac:dyDescent="0.25">
      <c r="A777" s="87" t="s">
        <v>40</v>
      </c>
      <c r="B777" s="33" t="s">
        <v>15</v>
      </c>
      <c r="C777" s="56">
        <v>6</v>
      </c>
      <c r="D777" s="83">
        <v>45</v>
      </c>
      <c r="E777" s="84">
        <f t="shared" si="118"/>
        <v>270</v>
      </c>
      <c r="F777" s="32" t="s">
        <v>102</v>
      </c>
      <c r="G777" s="33" t="s">
        <v>18</v>
      </c>
      <c r="H777" s="56">
        <f>C777*7/30</f>
        <v>1.4</v>
      </c>
      <c r="I777" s="83">
        <v>130</v>
      </c>
      <c r="J777" s="82">
        <f t="shared" si="116"/>
        <v>182</v>
      </c>
    </row>
    <row r="778" spans="1:10" ht="14.25" customHeight="1" x14ac:dyDescent="0.2">
      <c r="A778" s="87" t="s">
        <v>41</v>
      </c>
      <c r="B778" s="33" t="s">
        <v>15</v>
      </c>
      <c r="C778" s="56">
        <f>C777</f>
        <v>6</v>
      </c>
      <c r="D778" s="83">
        <v>50</v>
      </c>
      <c r="E778" s="84">
        <f t="shared" si="118"/>
        <v>300</v>
      </c>
      <c r="F778" s="32" t="s">
        <v>20</v>
      </c>
      <c r="G778" s="33" t="s">
        <v>11</v>
      </c>
      <c r="H778" s="56">
        <f>C777*1.2/25</f>
        <v>0.28799999999999998</v>
      </c>
      <c r="I778" s="83">
        <v>108</v>
      </c>
      <c r="J778" s="82">
        <f t="shared" si="116"/>
        <v>31.103999999999999</v>
      </c>
    </row>
    <row r="779" spans="1:10" s="79" customFormat="1" ht="14.25" customHeight="1" x14ac:dyDescent="0.2">
      <c r="A779" s="32"/>
      <c r="B779" s="33"/>
      <c r="C779" s="28"/>
      <c r="D779" s="83"/>
      <c r="E779" s="84"/>
      <c r="F779" s="32" t="s">
        <v>22</v>
      </c>
      <c r="G779" s="33" t="s">
        <v>11</v>
      </c>
      <c r="H779" s="56">
        <f>C778*0.9/25</f>
        <v>0.21600000000000003</v>
      </c>
      <c r="I779" s="83">
        <v>183.45</v>
      </c>
      <c r="J779" s="82">
        <f t="shared" si="116"/>
        <v>39.6252</v>
      </c>
    </row>
    <row r="780" spans="1:10" s="93" customFormat="1" ht="14.25" customHeight="1" x14ac:dyDescent="0.25">
      <c r="A780" s="87" t="s">
        <v>42</v>
      </c>
      <c r="B780" s="33" t="s">
        <v>15</v>
      </c>
      <c r="C780" s="28">
        <f>C778</f>
        <v>6</v>
      </c>
      <c r="D780" s="83">
        <v>25</v>
      </c>
      <c r="E780" s="84">
        <f t="shared" ref="E780:E781" si="119">C780*D780</f>
        <v>150</v>
      </c>
      <c r="F780" s="32" t="s">
        <v>24</v>
      </c>
      <c r="G780" s="177" t="s">
        <v>12</v>
      </c>
      <c r="H780" s="178">
        <f>C780*0.15</f>
        <v>0.89999999999999991</v>
      </c>
      <c r="I780" s="168">
        <v>14</v>
      </c>
      <c r="J780" s="82">
        <f t="shared" si="116"/>
        <v>12.599999999999998</v>
      </c>
    </row>
    <row r="781" spans="1:10" s="79" customFormat="1" ht="14.25" customHeight="1" x14ac:dyDescent="0.2">
      <c r="A781" s="32" t="s">
        <v>43</v>
      </c>
      <c r="B781" s="33" t="s">
        <v>15</v>
      </c>
      <c r="C781" s="28">
        <f>C780</f>
        <v>6</v>
      </c>
      <c r="D781" s="28">
        <v>10</v>
      </c>
      <c r="E781" s="28">
        <f t="shared" si="119"/>
        <v>60</v>
      </c>
      <c r="F781" s="37" t="s">
        <v>16</v>
      </c>
      <c r="G781" s="31" t="s">
        <v>17</v>
      </c>
      <c r="H781" s="56">
        <f>C781*0.15/10</f>
        <v>0.09</v>
      </c>
      <c r="I781" s="55">
        <v>235.68</v>
      </c>
      <c r="J781" s="94">
        <f t="shared" si="116"/>
        <v>21.211199999999998</v>
      </c>
    </row>
    <row r="782" spans="1:10" s="79" customFormat="1" ht="14.25" customHeight="1" x14ac:dyDescent="0.2">
      <c r="A782" s="32" t="s">
        <v>44</v>
      </c>
      <c r="B782" s="33" t="s">
        <v>15</v>
      </c>
      <c r="C782" s="28">
        <f>C781</f>
        <v>6</v>
      </c>
      <c r="D782" s="28">
        <v>50</v>
      </c>
      <c r="E782" s="28">
        <f>C782*D782</f>
        <v>300</v>
      </c>
      <c r="F782" s="32" t="s">
        <v>111</v>
      </c>
      <c r="G782" s="33" t="s">
        <v>26</v>
      </c>
      <c r="H782" s="28">
        <f>C782*0.3</f>
        <v>1.7999999999999998</v>
      </c>
      <c r="I782" s="28">
        <v>296.74</v>
      </c>
      <c r="J782" s="80">
        <f t="shared" si="116"/>
        <v>534.13199999999995</v>
      </c>
    </row>
    <row r="783" spans="1:10" s="79" customFormat="1" ht="14.25" customHeight="1" x14ac:dyDescent="0.2">
      <c r="A783" s="26" t="s">
        <v>13</v>
      </c>
      <c r="B783" s="41"/>
      <c r="C783" s="42"/>
      <c r="D783" s="42"/>
      <c r="E783" s="42">
        <f>SUM(E714:E782)</f>
        <v>4908.3500000000004</v>
      </c>
      <c r="F783" s="29" t="s">
        <v>13</v>
      </c>
      <c r="G783" s="41"/>
      <c r="H783" s="42"/>
      <c r="I783" s="42"/>
      <c r="J783" s="43">
        <f>SUM(J714:J782)</f>
        <v>3734.2437966666671</v>
      </c>
    </row>
    <row r="784" spans="1:10" s="79" customFormat="1" ht="14.25" customHeight="1" x14ac:dyDescent="0.2">
      <c r="A784" s="214" t="s">
        <v>45</v>
      </c>
      <c r="B784" s="215"/>
      <c r="C784" s="215"/>
      <c r="D784" s="215"/>
      <c r="E784" s="215"/>
      <c r="F784" s="215"/>
      <c r="G784" s="215"/>
      <c r="H784" s="215"/>
      <c r="I784" s="215"/>
      <c r="J784" s="223"/>
    </row>
    <row r="785" spans="1:10" s="79" customFormat="1" ht="14.25" customHeight="1" x14ac:dyDescent="0.2">
      <c r="A785" s="37" t="s">
        <v>46</v>
      </c>
      <c r="B785" s="31" t="s">
        <v>15</v>
      </c>
      <c r="C785" s="55">
        <v>6</v>
      </c>
      <c r="D785" s="55">
        <v>10</v>
      </c>
      <c r="E785" s="55">
        <f t="shared" ref="E785:E790" si="120">C785*D785</f>
        <v>60</v>
      </c>
      <c r="F785" s="37" t="s">
        <v>16</v>
      </c>
      <c r="G785" s="31" t="s">
        <v>17</v>
      </c>
      <c r="H785" s="56">
        <f>C785*0.15/10</f>
        <v>0.09</v>
      </c>
      <c r="I785" s="55">
        <v>235.68</v>
      </c>
      <c r="J785" s="80">
        <f>H785*I785</f>
        <v>21.211199999999998</v>
      </c>
    </row>
    <row r="786" spans="1:10" s="86" customFormat="1" ht="15" x14ac:dyDescent="0.25">
      <c r="A786" s="21" t="s">
        <v>244</v>
      </c>
      <c r="B786" s="22" t="s">
        <v>15</v>
      </c>
      <c r="C786" s="55">
        <v>7.77</v>
      </c>
      <c r="D786" s="24">
        <v>80</v>
      </c>
      <c r="E786" s="24">
        <f t="shared" si="120"/>
        <v>621.59999999999991</v>
      </c>
      <c r="F786" s="21" t="s">
        <v>245</v>
      </c>
      <c r="G786" s="78" t="s">
        <v>11</v>
      </c>
      <c r="H786" s="95">
        <f>C786*8/25</f>
        <v>2.4863999999999997</v>
      </c>
      <c r="I786" s="55">
        <v>304.5</v>
      </c>
      <c r="J786" s="80">
        <f>H786*I786</f>
        <v>757.10879999999986</v>
      </c>
    </row>
    <row r="787" spans="1:10" s="86" customFormat="1" ht="15" x14ac:dyDescent="0.25">
      <c r="A787" s="21" t="s">
        <v>241</v>
      </c>
      <c r="B787" s="22" t="s">
        <v>15</v>
      </c>
      <c r="C787" s="55">
        <v>6</v>
      </c>
      <c r="D787" s="24">
        <v>15</v>
      </c>
      <c r="E787" s="24">
        <f t="shared" si="120"/>
        <v>90</v>
      </c>
      <c r="F787" s="21" t="s">
        <v>242</v>
      </c>
      <c r="G787" s="78" t="s">
        <v>15</v>
      </c>
      <c r="H787" s="95">
        <f>C787*1.1</f>
        <v>6.6000000000000005</v>
      </c>
      <c r="I787" s="55">
        <v>16.2</v>
      </c>
      <c r="J787" s="80">
        <f>H787*I787</f>
        <v>106.92</v>
      </c>
    </row>
    <row r="788" spans="1:10" s="86" customFormat="1" ht="15" x14ac:dyDescent="0.25">
      <c r="A788" s="21" t="s">
        <v>243</v>
      </c>
      <c r="B788" s="22" t="s">
        <v>15</v>
      </c>
      <c r="C788" s="55">
        <f>C785</f>
        <v>6</v>
      </c>
      <c r="D788" s="24">
        <v>80</v>
      </c>
      <c r="E788" s="24">
        <f t="shared" si="120"/>
        <v>480</v>
      </c>
      <c r="F788" s="21" t="s">
        <v>47</v>
      </c>
      <c r="G788" s="78" t="s">
        <v>11</v>
      </c>
      <c r="H788" s="95">
        <f>C788*80/25</f>
        <v>19.2</v>
      </c>
      <c r="I788" s="55">
        <v>168</v>
      </c>
      <c r="J788" s="80">
        <f>H788*I788</f>
        <v>3225.6</v>
      </c>
    </row>
    <row r="789" spans="1:10" s="79" customFormat="1" ht="12.75" customHeight="1" x14ac:dyDescent="0.2">
      <c r="A789" s="37" t="s">
        <v>70</v>
      </c>
      <c r="B789" s="31" t="s">
        <v>15</v>
      </c>
      <c r="C789" s="55">
        <v>6</v>
      </c>
      <c r="D789" s="55">
        <v>7</v>
      </c>
      <c r="E789" s="55">
        <f t="shared" si="120"/>
        <v>42</v>
      </c>
      <c r="F789" s="37" t="s">
        <v>16</v>
      </c>
      <c r="G789" s="31" t="s">
        <v>17</v>
      </c>
      <c r="H789" s="138">
        <f>C789*0.2/10</f>
        <v>0.12000000000000002</v>
      </c>
      <c r="I789" s="55">
        <v>235.68</v>
      </c>
      <c r="J789" s="80">
        <f t="shared" ref="J789:J793" si="121">H789*I789</f>
        <v>28.281600000000008</v>
      </c>
    </row>
    <row r="790" spans="1:10" s="40" customFormat="1" ht="18" customHeight="1" x14ac:dyDescent="0.25">
      <c r="A790" s="21" t="s">
        <v>112</v>
      </c>
      <c r="B790" s="22" t="s">
        <v>15</v>
      </c>
      <c r="C790" s="99">
        <v>6</v>
      </c>
      <c r="D790" s="99">
        <v>180</v>
      </c>
      <c r="E790" s="99">
        <f t="shared" si="120"/>
        <v>1080</v>
      </c>
      <c r="F790" s="37" t="s">
        <v>51</v>
      </c>
      <c r="G790" s="31" t="s">
        <v>15</v>
      </c>
      <c r="H790" s="100">
        <f>C790*1.2</f>
        <v>7.1999999999999993</v>
      </c>
      <c r="I790" s="100">
        <v>280</v>
      </c>
      <c r="J790" s="101">
        <f t="shared" si="121"/>
        <v>2015.9999999999998</v>
      </c>
    </row>
    <row r="791" spans="1:10" s="40" customFormat="1" ht="17.25" customHeight="1" x14ac:dyDescent="0.25">
      <c r="A791" s="21"/>
      <c r="B791" s="22"/>
      <c r="C791" s="99"/>
      <c r="D791" s="99"/>
      <c r="E791" s="99"/>
      <c r="F791" s="37" t="s">
        <v>58</v>
      </c>
      <c r="G791" s="33" t="s">
        <v>26</v>
      </c>
      <c r="H791" s="100">
        <f>H792*0.5</f>
        <v>0.62400000000000011</v>
      </c>
      <c r="I791" s="100">
        <v>81</v>
      </c>
      <c r="J791" s="101">
        <f t="shared" si="121"/>
        <v>50.544000000000011</v>
      </c>
    </row>
    <row r="792" spans="1:10" s="8" customFormat="1" x14ac:dyDescent="0.2">
      <c r="A792" s="21"/>
      <c r="B792" s="22"/>
      <c r="C792" s="99"/>
      <c r="D792" s="99"/>
      <c r="E792" s="99"/>
      <c r="F792" s="37" t="s">
        <v>52</v>
      </c>
      <c r="G792" s="33" t="s">
        <v>11</v>
      </c>
      <c r="H792" s="100">
        <f>C790*5.2/25</f>
        <v>1.2480000000000002</v>
      </c>
      <c r="I792" s="100">
        <v>91.5</v>
      </c>
      <c r="J792" s="101">
        <f t="shared" si="121"/>
        <v>114.19200000000002</v>
      </c>
    </row>
    <row r="793" spans="1:10" s="116" customFormat="1" ht="15" x14ac:dyDescent="0.2">
      <c r="A793" s="122"/>
      <c r="B793" s="123"/>
      <c r="C793" s="124"/>
      <c r="D793" s="124"/>
      <c r="E793" s="124"/>
      <c r="F793" s="89" t="s">
        <v>53</v>
      </c>
      <c r="G793" s="32" t="s">
        <v>39</v>
      </c>
      <c r="H793" s="100">
        <f>C790*11</f>
        <v>66</v>
      </c>
      <c r="I793" s="129">
        <v>0.18</v>
      </c>
      <c r="J793" s="101">
        <f t="shared" si="121"/>
        <v>11.879999999999999</v>
      </c>
    </row>
    <row r="794" spans="1:10" s="116" customFormat="1" x14ac:dyDescent="0.2">
      <c r="A794" s="19" t="s">
        <v>113</v>
      </c>
      <c r="B794" s="38" t="s">
        <v>12</v>
      </c>
      <c r="C794" s="23">
        <v>5.95</v>
      </c>
      <c r="D794" s="34">
        <v>55</v>
      </c>
      <c r="E794" s="35">
        <f>C794*D794</f>
        <v>327.25</v>
      </c>
      <c r="F794" s="19"/>
      <c r="G794" s="38"/>
      <c r="H794" s="23"/>
      <c r="I794" s="34"/>
      <c r="J794" s="36"/>
    </row>
    <row r="795" spans="1:10" ht="14.25" customHeight="1" x14ac:dyDescent="0.2">
      <c r="A795" s="37" t="s">
        <v>48</v>
      </c>
      <c r="B795" s="77" t="s">
        <v>12</v>
      </c>
      <c r="C795" s="55">
        <v>0.8</v>
      </c>
      <c r="D795" s="55">
        <v>40</v>
      </c>
      <c r="E795" s="55">
        <f>C795*D795</f>
        <v>32</v>
      </c>
      <c r="F795" s="37" t="s">
        <v>49</v>
      </c>
      <c r="G795" s="77" t="s">
        <v>12</v>
      </c>
      <c r="H795" s="56">
        <f>C795*1.1</f>
        <v>0.88000000000000012</v>
      </c>
      <c r="I795" s="56">
        <v>50</v>
      </c>
      <c r="J795" s="96">
        <f t="shared" ref="J795:J797" si="122">H795*I795</f>
        <v>44.000000000000007</v>
      </c>
    </row>
    <row r="796" spans="1:10" ht="14.25" customHeight="1" x14ac:dyDescent="0.2">
      <c r="A796" s="91"/>
      <c r="B796" s="92"/>
      <c r="C796" s="74"/>
      <c r="D796" s="74"/>
      <c r="E796" s="74"/>
      <c r="F796" s="89" t="s">
        <v>50</v>
      </c>
      <c r="G796" s="98" t="s">
        <v>39</v>
      </c>
      <c r="H796" s="56">
        <f>C795*10</f>
        <v>8</v>
      </c>
      <c r="I796" s="90">
        <v>0.27</v>
      </c>
      <c r="J796" s="96">
        <f t="shared" si="122"/>
        <v>2.16</v>
      </c>
    </row>
    <row r="797" spans="1:10" s="8" customFormat="1" x14ac:dyDescent="0.2">
      <c r="A797" s="21" t="s">
        <v>54</v>
      </c>
      <c r="B797" s="22" t="s">
        <v>15</v>
      </c>
      <c r="C797" s="99">
        <f>C790</f>
        <v>6</v>
      </c>
      <c r="D797" s="99">
        <v>20</v>
      </c>
      <c r="E797" s="99">
        <f>C797*D797</f>
        <v>120</v>
      </c>
      <c r="F797" s="21" t="s">
        <v>55</v>
      </c>
      <c r="G797" s="22" t="s">
        <v>56</v>
      </c>
      <c r="H797" s="63">
        <f>C797*0.3</f>
        <v>1.7999999999999998</v>
      </c>
      <c r="I797" s="63">
        <v>69</v>
      </c>
      <c r="J797" s="128">
        <f t="shared" si="122"/>
        <v>124.19999999999999</v>
      </c>
    </row>
    <row r="798" spans="1:10" ht="14.25" customHeight="1" x14ac:dyDescent="0.2">
      <c r="A798" s="26" t="s">
        <v>13</v>
      </c>
      <c r="B798" s="39"/>
      <c r="C798" s="27"/>
      <c r="D798" s="42"/>
      <c r="E798" s="27">
        <f>SUM(E785:E797)</f>
        <v>2852.85</v>
      </c>
      <c r="F798" s="29" t="s">
        <v>13</v>
      </c>
      <c r="G798" s="39"/>
      <c r="H798" s="27"/>
      <c r="I798" s="27"/>
      <c r="J798" s="30">
        <f>SUM(J785:J797)</f>
        <v>6502.0976000000001</v>
      </c>
    </row>
    <row r="799" spans="1:10" s="40" customFormat="1" ht="17.25" customHeight="1" x14ac:dyDescent="0.25">
      <c r="A799" s="44" t="s">
        <v>59</v>
      </c>
      <c r="B799" s="45"/>
      <c r="C799" s="46"/>
      <c r="D799" s="47"/>
      <c r="E799" s="46">
        <f>E798+E783+E712</f>
        <v>17056.89</v>
      </c>
      <c r="F799" s="48" t="s">
        <v>13</v>
      </c>
      <c r="G799" s="45"/>
      <c r="H799" s="46"/>
      <c r="I799" s="46"/>
      <c r="J799" s="49">
        <f>J798+J783+J712</f>
        <v>31947.752191333333</v>
      </c>
    </row>
    <row r="800" spans="1:10" s="40" customFormat="1" ht="17.25" customHeight="1" x14ac:dyDescent="0.25">
      <c r="A800" s="50"/>
      <c r="B800" s="51"/>
      <c r="C800" s="52"/>
      <c r="D800" s="53"/>
      <c r="E800" s="52"/>
      <c r="F800" s="54"/>
      <c r="G800" s="51"/>
      <c r="H800" s="52"/>
      <c r="I800" s="52"/>
      <c r="J800" s="52"/>
    </row>
    <row r="801" spans="1:22" s="8" customFormat="1" ht="15" x14ac:dyDescent="0.2">
      <c r="A801" s="214" t="s">
        <v>85</v>
      </c>
      <c r="B801" s="215"/>
      <c r="C801" s="215"/>
      <c r="D801" s="215"/>
      <c r="E801" s="215"/>
      <c r="F801" s="215"/>
      <c r="G801" s="215"/>
      <c r="H801" s="215"/>
      <c r="I801" s="215"/>
      <c r="J801" s="223"/>
    </row>
    <row r="802" spans="1:22" s="8" customFormat="1" x14ac:dyDescent="0.2">
      <c r="A802" s="106" t="s">
        <v>128</v>
      </c>
      <c r="B802" s="113" t="s">
        <v>12</v>
      </c>
      <c r="C802" s="108">
        <v>1420</v>
      </c>
      <c r="D802" s="108">
        <v>20</v>
      </c>
      <c r="E802" s="108">
        <f>C802*D802</f>
        <v>28400</v>
      </c>
      <c r="F802" s="139" t="s">
        <v>129</v>
      </c>
      <c r="G802" s="140" t="s">
        <v>12</v>
      </c>
      <c r="H802" s="63">
        <v>75</v>
      </c>
      <c r="I802" s="141">
        <v>9.6</v>
      </c>
      <c r="J802" s="112">
        <f t="shared" ref="J802:J808" si="123">I802*H802</f>
        <v>720</v>
      </c>
    </row>
    <row r="803" spans="1:22" s="8" customFormat="1" x14ac:dyDescent="0.2">
      <c r="A803" s="106"/>
      <c r="B803" s="107"/>
      <c r="C803" s="108"/>
      <c r="D803" s="108"/>
      <c r="E803" s="108"/>
      <c r="F803" s="139" t="s">
        <v>175</v>
      </c>
      <c r="G803" s="140" t="s">
        <v>12</v>
      </c>
      <c r="H803" s="63">
        <v>100</v>
      </c>
      <c r="I803" s="141">
        <v>11.55</v>
      </c>
      <c r="J803" s="105">
        <f t="shared" si="123"/>
        <v>1155</v>
      </c>
    </row>
    <row r="804" spans="1:22" s="8" customFormat="1" x14ac:dyDescent="0.2">
      <c r="A804" s="106"/>
      <c r="B804" s="107"/>
      <c r="C804" s="108"/>
      <c r="D804" s="108"/>
      <c r="E804" s="108"/>
      <c r="F804" s="109" t="s">
        <v>256</v>
      </c>
      <c r="G804" s="114" t="s">
        <v>12</v>
      </c>
      <c r="H804" s="115">
        <v>15</v>
      </c>
      <c r="I804" s="110">
        <v>54.9</v>
      </c>
      <c r="J804" s="105">
        <f t="shared" ref="J804" si="124">I804*H804</f>
        <v>823.5</v>
      </c>
    </row>
    <row r="805" spans="1:22" s="8" customFormat="1" x14ac:dyDescent="0.2">
      <c r="A805" s="106"/>
      <c r="B805" s="107"/>
      <c r="C805" s="108"/>
      <c r="D805" s="108"/>
      <c r="E805" s="108"/>
      <c r="F805" s="109" t="s">
        <v>130</v>
      </c>
      <c r="G805" s="114" t="s">
        <v>12</v>
      </c>
      <c r="H805" s="115">
        <v>420</v>
      </c>
      <c r="I805" s="110">
        <v>26.15</v>
      </c>
      <c r="J805" s="105">
        <f t="shared" si="123"/>
        <v>10983</v>
      </c>
    </row>
    <row r="806" spans="1:22" s="8" customFormat="1" x14ac:dyDescent="0.2">
      <c r="A806" s="106"/>
      <c r="B806" s="107"/>
      <c r="C806" s="108"/>
      <c r="D806" s="108"/>
      <c r="E806" s="108"/>
      <c r="F806" s="109" t="s">
        <v>131</v>
      </c>
      <c r="G806" s="114" t="s">
        <v>12</v>
      </c>
      <c r="H806" s="115">
        <v>795</v>
      </c>
      <c r="I806" s="110">
        <v>16.899999999999999</v>
      </c>
      <c r="J806" s="105">
        <f t="shared" si="123"/>
        <v>13435.499999999998</v>
      </c>
    </row>
    <row r="807" spans="1:22" s="8" customFormat="1" x14ac:dyDescent="0.2">
      <c r="A807" s="106"/>
      <c r="B807" s="107"/>
      <c r="C807" s="108"/>
      <c r="D807" s="108"/>
      <c r="E807" s="108"/>
      <c r="F807" s="109" t="s">
        <v>251</v>
      </c>
      <c r="G807" s="114" t="s">
        <v>10</v>
      </c>
      <c r="H807" s="115">
        <v>300</v>
      </c>
      <c r="I807" s="110">
        <v>0.63</v>
      </c>
      <c r="J807" s="105">
        <f t="shared" ref="J807" si="125">I807*H807</f>
        <v>189</v>
      </c>
    </row>
    <row r="808" spans="1:22" s="8" customFormat="1" x14ac:dyDescent="0.2">
      <c r="A808" s="106"/>
      <c r="B808" s="107"/>
      <c r="C808" s="108"/>
      <c r="D808" s="108"/>
      <c r="E808" s="108"/>
      <c r="F808" s="109" t="s">
        <v>86</v>
      </c>
      <c r="G808" s="114" t="s">
        <v>10</v>
      </c>
      <c r="H808" s="115">
        <v>300</v>
      </c>
      <c r="I808" s="110">
        <v>0.27</v>
      </c>
      <c r="J808" s="105">
        <f t="shared" si="123"/>
        <v>81</v>
      </c>
    </row>
    <row r="809" spans="1:22" s="159" customFormat="1" ht="15" x14ac:dyDescent="0.25">
      <c r="A809" s="183" t="s">
        <v>176</v>
      </c>
      <c r="B809" s="184" t="s">
        <v>39</v>
      </c>
      <c r="C809" s="185">
        <v>24</v>
      </c>
      <c r="D809" s="185">
        <v>110</v>
      </c>
      <c r="E809" s="186">
        <f t="shared" ref="E809" si="126">C809*D809</f>
        <v>2640</v>
      </c>
      <c r="F809" s="156" t="s">
        <v>253</v>
      </c>
      <c r="G809" s="157" t="s">
        <v>10</v>
      </c>
      <c r="H809" s="185">
        <v>4</v>
      </c>
      <c r="I809" s="187">
        <v>990</v>
      </c>
      <c r="J809" s="186">
        <f>H809*I809</f>
        <v>3960</v>
      </c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</row>
    <row r="810" spans="1:22" s="159" customFormat="1" ht="16.5" customHeight="1" x14ac:dyDescent="0.25">
      <c r="A810" s="183"/>
      <c r="B810" s="184"/>
      <c r="C810" s="185"/>
      <c r="D810" s="185"/>
      <c r="E810" s="186"/>
      <c r="F810" s="156" t="s">
        <v>252</v>
      </c>
      <c r="G810" s="157" t="s">
        <v>10</v>
      </c>
      <c r="H810" s="185">
        <v>12</v>
      </c>
      <c r="I810" s="187">
        <v>150</v>
      </c>
      <c r="J810" s="186">
        <f t="shared" ref="J810:J812" si="127">H810*I810</f>
        <v>1800</v>
      </c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</row>
    <row r="811" spans="1:22" s="159" customFormat="1" ht="16.5" customHeight="1" x14ac:dyDescent="0.25">
      <c r="A811" s="183"/>
      <c r="B811" s="184"/>
      <c r="C811" s="185"/>
      <c r="D811" s="185"/>
      <c r="E811" s="186"/>
      <c r="F811" s="156" t="s">
        <v>254</v>
      </c>
      <c r="G811" s="157" t="s">
        <v>10</v>
      </c>
      <c r="H811" s="185">
        <v>1</v>
      </c>
      <c r="I811" s="187">
        <v>399.2</v>
      </c>
      <c r="J811" s="186">
        <f t="shared" si="127"/>
        <v>399.2</v>
      </c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</row>
    <row r="812" spans="1:22" s="159" customFormat="1" ht="16.5" customHeight="1" x14ac:dyDescent="0.25">
      <c r="A812" s="183"/>
      <c r="B812" s="184"/>
      <c r="C812" s="185"/>
      <c r="D812" s="185"/>
      <c r="E812" s="186"/>
      <c r="F812" s="156" t="s">
        <v>255</v>
      </c>
      <c r="G812" s="157" t="s">
        <v>10</v>
      </c>
      <c r="H812" s="185">
        <v>1</v>
      </c>
      <c r="I812" s="187">
        <v>614.79999999999995</v>
      </c>
      <c r="J812" s="186">
        <f t="shared" si="127"/>
        <v>614.79999999999995</v>
      </c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</row>
    <row r="813" spans="1:22" s="159" customFormat="1" ht="16.5" customHeight="1" x14ac:dyDescent="0.25">
      <c r="A813" s="183"/>
      <c r="B813" s="184"/>
      <c r="C813" s="185"/>
      <c r="D813" s="185"/>
      <c r="E813" s="186"/>
      <c r="F813" s="156" t="s">
        <v>177</v>
      </c>
      <c r="G813" s="157" t="s">
        <v>10</v>
      </c>
      <c r="H813" s="185">
        <v>6</v>
      </c>
      <c r="I813" s="187">
        <v>139.84</v>
      </c>
      <c r="J813" s="186">
        <f t="shared" ref="J813:J814" si="128">H813*I813</f>
        <v>839.04</v>
      </c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</row>
    <row r="814" spans="1:22" s="159" customFormat="1" ht="16.5" customHeight="1" x14ac:dyDescent="0.25">
      <c r="A814" s="183"/>
      <c r="B814" s="184"/>
      <c r="C814" s="185"/>
      <c r="D814" s="185"/>
      <c r="E814" s="186"/>
      <c r="F814" s="156" t="s">
        <v>178</v>
      </c>
      <c r="G814" s="157" t="s">
        <v>10</v>
      </c>
      <c r="H814" s="185">
        <v>1</v>
      </c>
      <c r="I814" s="187">
        <v>980</v>
      </c>
      <c r="J814" s="186">
        <f t="shared" si="128"/>
        <v>980</v>
      </c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</row>
    <row r="815" spans="1:22" ht="15" x14ac:dyDescent="0.2">
      <c r="A815" s="21" t="s">
        <v>247</v>
      </c>
      <c r="B815" s="22" t="s">
        <v>15</v>
      </c>
      <c r="C815" s="24">
        <v>2.5</v>
      </c>
      <c r="D815" s="24">
        <v>180</v>
      </c>
      <c r="E815" s="24">
        <f t="shared" ref="E815" si="129">C815*D815</f>
        <v>450</v>
      </c>
      <c r="F815" s="21" t="s">
        <v>248</v>
      </c>
      <c r="G815" s="22" t="s">
        <v>15</v>
      </c>
      <c r="H815" s="195">
        <f>C815</f>
        <v>2.5</v>
      </c>
      <c r="I815" s="196">
        <v>1600</v>
      </c>
      <c r="J815" s="186">
        <f t="shared" ref="J815" si="130">H815*I815</f>
        <v>4000</v>
      </c>
    </row>
    <row r="816" spans="1:22" ht="15" x14ac:dyDescent="0.2">
      <c r="A816" s="21" t="s">
        <v>249</v>
      </c>
      <c r="B816" s="22" t="s">
        <v>75</v>
      </c>
      <c r="C816" s="24">
        <v>2</v>
      </c>
      <c r="D816" s="24">
        <v>150</v>
      </c>
      <c r="E816" s="24">
        <f t="shared" ref="E816" si="131">C816*D816</f>
        <v>300</v>
      </c>
      <c r="F816" s="21" t="s">
        <v>250</v>
      </c>
      <c r="G816" s="22" t="s">
        <v>10</v>
      </c>
      <c r="H816" s="195">
        <f>C816</f>
        <v>2</v>
      </c>
      <c r="I816" s="196">
        <v>1807</v>
      </c>
      <c r="J816" s="186">
        <f t="shared" ref="J816" si="132">H816*I816</f>
        <v>3614</v>
      </c>
    </row>
    <row r="817" spans="1:23" x14ac:dyDescent="0.2">
      <c r="A817" s="21" t="s">
        <v>103</v>
      </c>
      <c r="B817" s="22" t="s">
        <v>75</v>
      </c>
      <c r="C817" s="24">
        <v>36</v>
      </c>
      <c r="D817" s="24">
        <v>60</v>
      </c>
      <c r="E817" s="24">
        <f t="shared" ref="E817:E839" si="133">C817*D817</f>
        <v>2160</v>
      </c>
      <c r="F817" s="21"/>
      <c r="G817" s="22"/>
      <c r="H817" s="63"/>
      <c r="I817" s="24"/>
      <c r="J817" s="55"/>
    </row>
    <row r="818" spans="1:23" x14ac:dyDescent="0.2">
      <c r="A818" s="21" t="s">
        <v>140</v>
      </c>
      <c r="B818" s="155" t="s">
        <v>12</v>
      </c>
      <c r="C818" s="24">
        <v>103</v>
      </c>
      <c r="D818" s="24">
        <v>75</v>
      </c>
      <c r="E818" s="24">
        <f t="shared" si="133"/>
        <v>7725</v>
      </c>
      <c r="F818" s="21" t="s">
        <v>138</v>
      </c>
      <c r="G818" s="22" t="s">
        <v>12</v>
      </c>
      <c r="H818" s="24">
        <f>C818</f>
        <v>103</v>
      </c>
      <c r="I818" s="24">
        <v>125</v>
      </c>
      <c r="J818" s="55">
        <f t="shared" ref="J818" si="134">I818*H818</f>
        <v>12875</v>
      </c>
    </row>
    <row r="819" spans="1:23" x14ac:dyDescent="0.2">
      <c r="A819" s="21" t="s">
        <v>139</v>
      </c>
      <c r="B819" s="155" t="s">
        <v>12</v>
      </c>
      <c r="C819" s="24">
        <v>4.2</v>
      </c>
      <c r="D819" s="24">
        <v>60</v>
      </c>
      <c r="E819" s="24">
        <f>C819*D819</f>
        <v>252</v>
      </c>
      <c r="F819" s="21" t="s">
        <v>138</v>
      </c>
      <c r="G819" s="22" t="s">
        <v>12</v>
      </c>
      <c r="H819" s="24">
        <f>C819</f>
        <v>4.2</v>
      </c>
      <c r="I819" s="24">
        <v>70</v>
      </c>
      <c r="J819" s="55">
        <f>I819*H819</f>
        <v>294</v>
      </c>
    </row>
    <row r="820" spans="1:23" x14ac:dyDescent="0.2">
      <c r="A820" s="21" t="s">
        <v>106</v>
      </c>
      <c r="B820" s="22" t="s">
        <v>75</v>
      </c>
      <c r="C820" s="24">
        <v>96</v>
      </c>
      <c r="D820" s="24">
        <v>60</v>
      </c>
      <c r="E820" s="24">
        <f t="shared" si="133"/>
        <v>5760</v>
      </c>
      <c r="F820" s="117" t="s">
        <v>107</v>
      </c>
      <c r="G820" s="118" t="s">
        <v>10</v>
      </c>
      <c r="H820" s="24">
        <f>C820</f>
        <v>96</v>
      </c>
      <c r="I820" s="202">
        <v>84.7</v>
      </c>
      <c r="J820" s="55">
        <f>I820*H820</f>
        <v>8131.2000000000007</v>
      </c>
    </row>
    <row r="821" spans="1:23" x14ac:dyDescent="0.2">
      <c r="A821" s="37" t="s">
        <v>122</v>
      </c>
      <c r="B821" s="31" t="s">
        <v>12</v>
      </c>
      <c r="C821" s="55">
        <v>389</v>
      </c>
      <c r="D821" s="55">
        <v>60</v>
      </c>
      <c r="E821" s="55">
        <f t="shared" si="133"/>
        <v>23340</v>
      </c>
      <c r="F821" s="37"/>
      <c r="G821" s="111"/>
      <c r="H821" s="112"/>
      <c r="I821" s="112"/>
      <c r="J821" s="94"/>
    </row>
    <row r="822" spans="1:23" x14ac:dyDescent="0.2">
      <c r="A822" s="37" t="s">
        <v>123</v>
      </c>
      <c r="B822" s="31" t="s">
        <v>12</v>
      </c>
      <c r="C822" s="55">
        <f>C821</f>
        <v>389</v>
      </c>
      <c r="D822" s="55">
        <v>20</v>
      </c>
      <c r="E822" s="55">
        <f t="shared" si="133"/>
        <v>7780</v>
      </c>
      <c r="F822" s="19" t="s">
        <v>179</v>
      </c>
      <c r="G822" s="78" t="s">
        <v>18</v>
      </c>
      <c r="H822" s="20">
        <f>C822*1.5/30</f>
        <v>19.45</v>
      </c>
      <c r="I822" s="20">
        <v>88.2</v>
      </c>
      <c r="J822" s="94">
        <f>H822*I822</f>
        <v>1715.49</v>
      </c>
    </row>
    <row r="823" spans="1:23" s="181" customFormat="1" ht="12.75" customHeight="1" x14ac:dyDescent="0.25">
      <c r="A823" s="197" t="s">
        <v>258</v>
      </c>
      <c r="B823" s="162" t="s">
        <v>39</v>
      </c>
      <c r="C823" s="177">
        <v>38</v>
      </c>
      <c r="D823" s="177">
        <v>85</v>
      </c>
      <c r="E823" s="164">
        <f t="shared" si="133"/>
        <v>3230</v>
      </c>
      <c r="F823" s="165" t="s">
        <v>260</v>
      </c>
      <c r="G823" s="166" t="s">
        <v>10</v>
      </c>
      <c r="H823" s="198">
        <v>38</v>
      </c>
      <c r="I823" s="199">
        <v>39.1</v>
      </c>
      <c r="J823" s="200">
        <f t="shared" ref="J823:J824" si="135">H823*I823</f>
        <v>1485.8</v>
      </c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</row>
    <row r="824" spans="1:23" s="181" customFormat="1" ht="14.25" customHeight="1" x14ac:dyDescent="0.25">
      <c r="A824" s="197" t="s">
        <v>259</v>
      </c>
      <c r="B824" s="162" t="s">
        <v>39</v>
      </c>
      <c r="C824" s="177">
        <v>38</v>
      </c>
      <c r="D824" s="177">
        <v>120</v>
      </c>
      <c r="E824" s="164">
        <f t="shared" ref="E824" si="136">C824*D824</f>
        <v>4560</v>
      </c>
      <c r="F824" s="201" t="s">
        <v>257</v>
      </c>
      <c r="G824" s="177" t="s">
        <v>10</v>
      </c>
      <c r="H824" s="177">
        <f>H823*3</f>
        <v>114</v>
      </c>
      <c r="I824" s="182">
        <v>13.35</v>
      </c>
      <c r="J824" s="200">
        <f t="shared" si="135"/>
        <v>1521.8999999999999</v>
      </c>
    </row>
    <row r="825" spans="1:23" x14ac:dyDescent="0.2">
      <c r="A825" s="21" t="s">
        <v>104</v>
      </c>
      <c r="B825" s="22" t="s">
        <v>75</v>
      </c>
      <c r="C825" s="24">
        <v>96</v>
      </c>
      <c r="D825" s="24">
        <v>75</v>
      </c>
      <c r="E825" s="24">
        <f>C825*D825</f>
        <v>7200</v>
      </c>
      <c r="F825" s="21" t="s">
        <v>105</v>
      </c>
      <c r="G825" s="22" t="s">
        <v>10</v>
      </c>
      <c r="H825" s="63">
        <f>C825</f>
        <v>96</v>
      </c>
      <c r="I825" s="24">
        <v>7.1</v>
      </c>
      <c r="J825" s="55">
        <f>I825*H825</f>
        <v>681.59999999999991</v>
      </c>
    </row>
    <row r="826" spans="1:23" ht="15.75" customHeight="1" x14ac:dyDescent="0.2">
      <c r="A826" s="21" t="s">
        <v>132</v>
      </c>
      <c r="B826" s="22" t="s">
        <v>75</v>
      </c>
      <c r="C826" s="24">
        <v>7</v>
      </c>
      <c r="D826" s="24">
        <v>50</v>
      </c>
      <c r="E826" s="24">
        <f>C826*D826</f>
        <v>350</v>
      </c>
      <c r="F826" s="117"/>
      <c r="G826" s="118"/>
      <c r="H826" s="24"/>
      <c r="I826" s="24"/>
      <c r="J826" s="55"/>
    </row>
    <row r="827" spans="1:23" ht="15.75" customHeight="1" x14ac:dyDescent="0.2">
      <c r="A827" s="21" t="s">
        <v>141</v>
      </c>
      <c r="B827" s="22" t="s">
        <v>75</v>
      </c>
      <c r="C827" s="24">
        <v>3</v>
      </c>
      <c r="D827" s="24">
        <v>980</v>
      </c>
      <c r="E827" s="24">
        <f>C827*D827</f>
        <v>2940</v>
      </c>
      <c r="F827" s="21" t="s">
        <v>138</v>
      </c>
      <c r="G827" s="22" t="s">
        <v>12</v>
      </c>
      <c r="H827" s="24">
        <f t="shared" ref="H827:H834" si="137">C827</f>
        <v>3</v>
      </c>
      <c r="I827" s="24">
        <v>250</v>
      </c>
      <c r="J827" s="55">
        <f t="shared" ref="J827" si="138">I827*H827</f>
        <v>750</v>
      </c>
    </row>
    <row r="828" spans="1:23" ht="15.75" customHeight="1" x14ac:dyDescent="0.2">
      <c r="A828" s="21" t="s">
        <v>87</v>
      </c>
      <c r="B828" s="22" t="s">
        <v>75</v>
      </c>
      <c r="C828" s="24">
        <v>2</v>
      </c>
      <c r="D828" s="24">
        <v>75</v>
      </c>
      <c r="E828" s="24">
        <f t="shared" si="133"/>
        <v>150</v>
      </c>
      <c r="F828" s="117" t="s">
        <v>88</v>
      </c>
      <c r="G828" s="118" t="s">
        <v>10</v>
      </c>
      <c r="H828" s="24">
        <f t="shared" si="137"/>
        <v>2</v>
      </c>
      <c r="I828" s="24">
        <v>591.9</v>
      </c>
      <c r="J828" s="55">
        <f t="shared" ref="J828:J833" si="139">I828*H828</f>
        <v>1183.8</v>
      </c>
    </row>
    <row r="829" spans="1:23" ht="15.75" customHeight="1" x14ac:dyDescent="0.2">
      <c r="A829" s="21" t="s">
        <v>89</v>
      </c>
      <c r="B829" s="22" t="s">
        <v>75</v>
      </c>
      <c r="C829" s="24">
        <v>10</v>
      </c>
      <c r="D829" s="24">
        <v>240</v>
      </c>
      <c r="E829" s="24">
        <f t="shared" ref="E829" si="140">C829*D829</f>
        <v>2400</v>
      </c>
      <c r="F829" s="117" t="s">
        <v>90</v>
      </c>
      <c r="G829" s="118" t="s">
        <v>10</v>
      </c>
      <c r="H829" s="24">
        <f t="shared" si="137"/>
        <v>10</v>
      </c>
      <c r="I829" s="202">
        <v>950</v>
      </c>
      <c r="J829" s="55">
        <f t="shared" si="139"/>
        <v>9500</v>
      </c>
    </row>
    <row r="830" spans="1:23" ht="15.75" customHeight="1" x14ac:dyDescent="0.2">
      <c r="A830" s="21" t="s">
        <v>89</v>
      </c>
      <c r="B830" s="22" t="s">
        <v>75</v>
      </c>
      <c r="C830" s="24">
        <v>63</v>
      </c>
      <c r="D830" s="24">
        <v>80</v>
      </c>
      <c r="E830" s="24">
        <f t="shared" si="133"/>
        <v>5040</v>
      </c>
      <c r="F830" s="117" t="s">
        <v>90</v>
      </c>
      <c r="G830" s="118" t="s">
        <v>10</v>
      </c>
      <c r="H830" s="24">
        <f t="shared" si="137"/>
        <v>63</v>
      </c>
      <c r="I830" s="202">
        <v>95</v>
      </c>
      <c r="J830" s="55">
        <f t="shared" si="139"/>
        <v>5985</v>
      </c>
    </row>
    <row r="831" spans="1:23" ht="15.75" customHeight="1" x14ac:dyDescent="0.2">
      <c r="A831" s="21" t="s">
        <v>89</v>
      </c>
      <c r="B831" s="22" t="s">
        <v>75</v>
      </c>
      <c r="C831" s="24">
        <v>4</v>
      </c>
      <c r="D831" s="24">
        <v>120</v>
      </c>
      <c r="E831" s="24">
        <f t="shared" ref="E831" si="141">C831*D831</f>
        <v>480</v>
      </c>
      <c r="F831" s="117" t="s">
        <v>90</v>
      </c>
      <c r="G831" s="118" t="s">
        <v>10</v>
      </c>
      <c r="H831" s="24">
        <f t="shared" si="137"/>
        <v>4</v>
      </c>
      <c r="I831" s="202">
        <v>620</v>
      </c>
      <c r="J831" s="55">
        <f t="shared" si="139"/>
        <v>2480</v>
      </c>
    </row>
    <row r="832" spans="1:23" ht="15.75" customHeight="1" x14ac:dyDescent="0.2">
      <c r="A832" s="21" t="s">
        <v>261</v>
      </c>
      <c r="B832" s="22" t="s">
        <v>75</v>
      </c>
      <c r="C832" s="24">
        <v>1</v>
      </c>
      <c r="D832" s="24">
        <v>115</v>
      </c>
      <c r="E832" s="24">
        <f t="shared" ref="E832:E836" si="142">C832*D832</f>
        <v>115</v>
      </c>
      <c r="F832" s="117" t="s">
        <v>262</v>
      </c>
      <c r="G832" s="118" t="s">
        <v>10</v>
      </c>
      <c r="H832" s="24">
        <f t="shared" si="137"/>
        <v>1</v>
      </c>
      <c r="I832" s="202">
        <v>300</v>
      </c>
      <c r="J832" s="55">
        <f t="shared" si="139"/>
        <v>300</v>
      </c>
    </row>
    <row r="833" spans="1:10" x14ac:dyDescent="0.2">
      <c r="A833" s="37" t="s">
        <v>263</v>
      </c>
      <c r="B833" s="31" t="s">
        <v>12</v>
      </c>
      <c r="C833" s="55">
        <v>60</v>
      </c>
      <c r="D833" s="55">
        <v>60</v>
      </c>
      <c r="E833" s="55">
        <f t="shared" si="142"/>
        <v>3600</v>
      </c>
      <c r="F833" s="37" t="s">
        <v>264</v>
      </c>
      <c r="G833" s="118" t="s">
        <v>12</v>
      </c>
      <c r="H833" s="24">
        <f t="shared" si="137"/>
        <v>60</v>
      </c>
      <c r="I833" s="202">
        <v>84</v>
      </c>
      <c r="J833" s="55">
        <f t="shared" si="139"/>
        <v>5040</v>
      </c>
    </row>
    <row r="834" spans="1:10" x14ac:dyDescent="0.2">
      <c r="A834" s="21" t="s">
        <v>265</v>
      </c>
      <c r="B834" s="22" t="s">
        <v>75</v>
      </c>
      <c r="C834" s="24">
        <v>8</v>
      </c>
      <c r="D834" s="24">
        <v>90</v>
      </c>
      <c r="E834" s="24">
        <f t="shared" si="142"/>
        <v>720</v>
      </c>
      <c r="F834" s="117" t="s">
        <v>266</v>
      </c>
      <c r="G834" s="118" t="s">
        <v>10</v>
      </c>
      <c r="H834" s="24">
        <f t="shared" si="137"/>
        <v>8</v>
      </c>
      <c r="I834" s="202">
        <v>420</v>
      </c>
      <c r="J834" s="55">
        <f t="shared" ref="J834:J836" si="143">I834*H834</f>
        <v>3360</v>
      </c>
    </row>
    <row r="835" spans="1:10" x14ac:dyDescent="0.2">
      <c r="A835" s="21" t="s">
        <v>267</v>
      </c>
      <c r="B835" s="22" t="s">
        <v>75</v>
      </c>
      <c r="C835" s="24">
        <v>1</v>
      </c>
      <c r="D835" s="24">
        <v>400</v>
      </c>
      <c r="E835" s="24">
        <f t="shared" si="142"/>
        <v>400</v>
      </c>
      <c r="F835" s="117"/>
      <c r="G835" s="118"/>
      <c r="H835" s="24"/>
      <c r="I835" s="24"/>
      <c r="J835" s="55"/>
    </row>
    <row r="836" spans="1:10" x14ac:dyDescent="0.2">
      <c r="A836" s="21" t="s">
        <v>268</v>
      </c>
      <c r="B836" s="22" t="s">
        <v>75</v>
      </c>
      <c r="C836" s="24">
        <v>1</v>
      </c>
      <c r="D836" s="24">
        <v>420</v>
      </c>
      <c r="E836" s="24">
        <f t="shared" si="142"/>
        <v>420</v>
      </c>
      <c r="F836" s="117" t="s">
        <v>269</v>
      </c>
      <c r="G836" s="118" t="s">
        <v>10</v>
      </c>
      <c r="H836" s="24">
        <v>1</v>
      </c>
      <c r="I836" s="202">
        <v>1673.52</v>
      </c>
      <c r="J836" s="55">
        <f t="shared" si="143"/>
        <v>1673.52</v>
      </c>
    </row>
    <row r="837" spans="1:10" x14ac:dyDescent="0.2">
      <c r="A837" s="21" t="s">
        <v>136</v>
      </c>
      <c r="B837" s="22" t="s">
        <v>75</v>
      </c>
      <c r="C837" s="24">
        <v>1</v>
      </c>
      <c r="D837" s="24">
        <v>400</v>
      </c>
      <c r="E837" s="24">
        <f t="shared" ref="E837" si="144">C837*D837</f>
        <v>400</v>
      </c>
      <c r="F837" s="117" t="s">
        <v>137</v>
      </c>
      <c r="G837" s="118" t="s">
        <v>10</v>
      </c>
      <c r="H837" s="24">
        <v>1</v>
      </c>
      <c r="I837" s="202">
        <v>4673.5200000000004</v>
      </c>
      <c r="J837" s="55">
        <f t="shared" ref="J837" si="145">I837*H837</f>
        <v>4673.5200000000004</v>
      </c>
    </row>
    <row r="838" spans="1:10" x14ac:dyDescent="0.2">
      <c r="A838" s="21" t="s">
        <v>270</v>
      </c>
      <c r="B838" s="22" t="s">
        <v>75</v>
      </c>
      <c r="C838" s="24">
        <v>2</v>
      </c>
      <c r="D838" s="24">
        <v>350</v>
      </c>
      <c r="E838" s="24">
        <f t="shared" ref="E838" si="146">C838*D838</f>
        <v>700</v>
      </c>
      <c r="F838" s="117"/>
      <c r="G838" s="118"/>
      <c r="H838" s="24"/>
      <c r="I838" s="202"/>
      <c r="J838" s="55"/>
    </row>
    <row r="839" spans="1:10" x14ac:dyDescent="0.2">
      <c r="A839" s="21" t="s">
        <v>91</v>
      </c>
      <c r="B839" s="22" t="s">
        <v>75</v>
      </c>
      <c r="C839" s="24">
        <v>6</v>
      </c>
      <c r="D839" s="24">
        <v>550</v>
      </c>
      <c r="E839" s="24">
        <f t="shared" si="133"/>
        <v>3300</v>
      </c>
      <c r="F839" s="117" t="s">
        <v>92</v>
      </c>
      <c r="G839" s="118" t="s">
        <v>10</v>
      </c>
      <c r="H839" s="24">
        <v>2</v>
      </c>
      <c r="I839" s="202">
        <v>4673.5200000000004</v>
      </c>
      <c r="J839" s="55">
        <f t="shared" ref="J839:J850" si="147">I839*H839</f>
        <v>9347.0400000000009</v>
      </c>
    </row>
    <row r="840" spans="1:10" x14ac:dyDescent="0.2">
      <c r="A840" s="21"/>
      <c r="B840" s="22"/>
      <c r="C840" s="24"/>
      <c r="D840" s="24"/>
      <c r="E840" s="24"/>
      <c r="F840" s="117" t="s">
        <v>93</v>
      </c>
      <c r="G840" s="118" t="s">
        <v>10</v>
      </c>
      <c r="H840" s="24">
        <v>2</v>
      </c>
      <c r="I840" s="202">
        <v>1272</v>
      </c>
      <c r="J840" s="55">
        <f t="shared" si="147"/>
        <v>2544</v>
      </c>
    </row>
    <row r="841" spans="1:10" x14ac:dyDescent="0.2">
      <c r="A841" s="21"/>
      <c r="B841" s="22"/>
      <c r="C841" s="24"/>
      <c r="D841" s="24"/>
      <c r="E841" s="24"/>
      <c r="F841" s="117" t="s">
        <v>181</v>
      </c>
      <c r="G841" s="118" t="s">
        <v>10</v>
      </c>
      <c r="H841" s="24">
        <v>2</v>
      </c>
      <c r="I841" s="202">
        <v>1020.3</v>
      </c>
      <c r="J841" s="55">
        <f t="shared" si="147"/>
        <v>2040.6</v>
      </c>
    </row>
    <row r="842" spans="1:10" x14ac:dyDescent="0.2">
      <c r="A842" s="21"/>
      <c r="B842" s="22"/>
      <c r="C842" s="24"/>
      <c r="D842" s="24"/>
      <c r="E842" s="24"/>
      <c r="F842" s="117" t="s">
        <v>182</v>
      </c>
      <c r="G842" s="118" t="s">
        <v>10</v>
      </c>
      <c r="H842" s="24">
        <v>7</v>
      </c>
      <c r="I842" s="24">
        <v>61.26</v>
      </c>
      <c r="J842" s="55">
        <f t="shared" ref="J842:J843" si="148">I842*H842</f>
        <v>428.82</v>
      </c>
    </row>
    <row r="843" spans="1:10" x14ac:dyDescent="0.2">
      <c r="A843" s="21"/>
      <c r="B843" s="22"/>
      <c r="C843" s="24"/>
      <c r="D843" s="24"/>
      <c r="E843" s="24"/>
      <c r="F843" s="117" t="s">
        <v>271</v>
      </c>
      <c r="G843" s="118" t="s">
        <v>10</v>
      </c>
      <c r="H843" s="24">
        <v>1</v>
      </c>
      <c r="I843" s="202">
        <v>5000</v>
      </c>
      <c r="J843" s="55">
        <f t="shared" si="148"/>
        <v>5000</v>
      </c>
    </row>
    <row r="844" spans="1:10" x14ac:dyDescent="0.2">
      <c r="A844" s="21"/>
      <c r="B844" s="22"/>
      <c r="C844" s="24"/>
      <c r="D844" s="24"/>
      <c r="E844" s="24"/>
      <c r="F844" s="117" t="s">
        <v>133</v>
      </c>
      <c r="G844" s="118" t="s">
        <v>10</v>
      </c>
      <c r="H844" s="24">
        <v>1</v>
      </c>
      <c r="I844" s="202">
        <v>5000</v>
      </c>
      <c r="J844" s="55">
        <f t="shared" si="147"/>
        <v>5000</v>
      </c>
    </row>
    <row r="845" spans="1:10" x14ac:dyDescent="0.2">
      <c r="A845" s="21"/>
      <c r="B845" s="22"/>
      <c r="C845" s="24"/>
      <c r="D845" s="24"/>
      <c r="E845" s="24"/>
      <c r="F845" s="117" t="s">
        <v>180</v>
      </c>
      <c r="G845" s="118" t="s">
        <v>10</v>
      </c>
      <c r="H845" s="24">
        <v>2</v>
      </c>
      <c r="I845" s="24">
        <v>197.85</v>
      </c>
      <c r="J845" s="55">
        <f t="shared" ref="J845" si="149">I845*H845</f>
        <v>395.7</v>
      </c>
    </row>
    <row r="846" spans="1:10" x14ac:dyDescent="0.2">
      <c r="A846" s="21" t="s">
        <v>94</v>
      </c>
      <c r="B846" s="22" t="s">
        <v>75</v>
      </c>
      <c r="C846" s="24">
        <v>4</v>
      </c>
      <c r="D846" s="24">
        <v>300</v>
      </c>
      <c r="E846" s="24">
        <f t="shared" ref="E846:E850" si="150">C846*D846</f>
        <v>1200</v>
      </c>
      <c r="F846" s="117" t="s">
        <v>134</v>
      </c>
      <c r="G846" s="118" t="s">
        <v>10</v>
      </c>
      <c r="H846" s="24">
        <f>C846</f>
        <v>4</v>
      </c>
      <c r="I846" s="202">
        <v>1890</v>
      </c>
      <c r="J846" s="55">
        <f t="shared" si="147"/>
        <v>7560</v>
      </c>
    </row>
    <row r="847" spans="1:10" x14ac:dyDescent="0.2">
      <c r="A847" s="21" t="s">
        <v>135</v>
      </c>
      <c r="B847" s="22" t="s">
        <v>75</v>
      </c>
      <c r="C847" s="24">
        <v>3</v>
      </c>
      <c r="D847" s="24">
        <v>250</v>
      </c>
      <c r="E847" s="24">
        <f>C847*D847</f>
        <v>750</v>
      </c>
      <c r="F847" s="117"/>
      <c r="G847" s="118" t="s">
        <v>10</v>
      </c>
      <c r="H847" s="24">
        <f>C847</f>
        <v>3</v>
      </c>
      <c r="I847" s="24">
        <v>0</v>
      </c>
      <c r="J847" s="55">
        <f>I847*H847</f>
        <v>0</v>
      </c>
    </row>
    <row r="848" spans="1:10" x14ac:dyDescent="0.2">
      <c r="A848" s="21" t="s">
        <v>95</v>
      </c>
      <c r="B848" s="22" t="s">
        <v>75</v>
      </c>
      <c r="C848" s="24">
        <v>2</v>
      </c>
      <c r="D848" s="24">
        <v>350</v>
      </c>
      <c r="E848" s="24">
        <f t="shared" si="150"/>
        <v>700</v>
      </c>
      <c r="F848" s="117" t="s">
        <v>96</v>
      </c>
      <c r="G848" s="118" t="s">
        <v>10</v>
      </c>
      <c r="H848" s="24">
        <f>C848</f>
        <v>2</v>
      </c>
      <c r="I848" s="202">
        <v>2602.9</v>
      </c>
      <c r="J848" s="55">
        <f t="shared" si="147"/>
        <v>5205.8</v>
      </c>
    </row>
    <row r="849" spans="1:10" x14ac:dyDescent="0.2">
      <c r="A849" s="21" t="s">
        <v>99</v>
      </c>
      <c r="B849" s="22" t="s">
        <v>75</v>
      </c>
      <c r="C849" s="24">
        <v>2</v>
      </c>
      <c r="D849" s="24">
        <v>150</v>
      </c>
      <c r="E849" s="24">
        <f>C849*D849</f>
        <v>300</v>
      </c>
      <c r="F849" s="117" t="s">
        <v>100</v>
      </c>
      <c r="G849" s="118" t="s">
        <v>10</v>
      </c>
      <c r="H849" s="24">
        <f>C849</f>
        <v>2</v>
      </c>
      <c r="I849" s="202">
        <v>900</v>
      </c>
      <c r="J849" s="55">
        <f>I849*H849</f>
        <v>1800</v>
      </c>
    </row>
    <row r="850" spans="1:10" x14ac:dyDescent="0.2">
      <c r="A850" s="21" t="s">
        <v>97</v>
      </c>
      <c r="B850" s="22" t="s">
        <v>75</v>
      </c>
      <c r="C850" s="24">
        <v>20</v>
      </c>
      <c r="D850" s="24">
        <v>85</v>
      </c>
      <c r="E850" s="24">
        <f t="shared" si="150"/>
        <v>1700</v>
      </c>
      <c r="F850" s="117" t="s">
        <v>98</v>
      </c>
      <c r="G850" s="118" t="s">
        <v>10</v>
      </c>
      <c r="H850" s="24">
        <f>C850</f>
        <v>20</v>
      </c>
      <c r="I850" s="24">
        <v>145</v>
      </c>
      <c r="J850" s="55">
        <f t="shared" si="147"/>
        <v>2900</v>
      </c>
    </row>
    <row r="851" spans="1:10" ht="15" x14ac:dyDescent="0.2">
      <c r="A851" s="29" t="s">
        <v>13</v>
      </c>
      <c r="B851" s="39"/>
      <c r="C851" s="27"/>
      <c r="D851" s="42"/>
      <c r="E851" s="27">
        <f>SUM(E802:E850)</f>
        <v>119462</v>
      </c>
      <c r="F851" s="29" t="s">
        <v>13</v>
      </c>
      <c r="G851" s="39"/>
      <c r="H851" s="27"/>
      <c r="I851" s="27"/>
      <c r="J851" s="30">
        <f>SUM(J802:J850)</f>
        <v>147466.83000000002</v>
      </c>
    </row>
    <row r="852" spans="1:10" ht="18" x14ac:dyDescent="0.2">
      <c r="A852" s="50"/>
      <c r="B852" s="51"/>
      <c r="C852" s="52"/>
      <c r="D852" s="53"/>
      <c r="E852" s="52"/>
      <c r="F852" s="54"/>
      <c r="G852" s="51"/>
      <c r="H852" s="52"/>
      <c r="I852" s="52"/>
      <c r="J852" s="52"/>
    </row>
    <row r="853" spans="1:10" ht="15" x14ac:dyDescent="0.2">
      <c r="A853" s="214" t="s">
        <v>61</v>
      </c>
      <c r="B853" s="215"/>
      <c r="C853" s="215"/>
      <c r="D853" s="215"/>
      <c r="E853" s="215"/>
      <c r="F853" s="215"/>
      <c r="G853" s="215"/>
      <c r="H853" s="215"/>
      <c r="I853" s="215"/>
      <c r="J853" s="223"/>
    </row>
    <row r="854" spans="1:10" ht="15" x14ac:dyDescent="0.2">
      <c r="A854" s="81" t="s">
        <v>124</v>
      </c>
      <c r="B854" s="38" t="s">
        <v>62</v>
      </c>
      <c r="C854" s="20">
        <v>1.6</v>
      </c>
      <c r="D854" s="20">
        <v>800</v>
      </c>
      <c r="E854" s="20">
        <f>C854*D854</f>
        <v>1280</v>
      </c>
      <c r="F854" s="19" t="s">
        <v>63</v>
      </c>
      <c r="G854" s="38"/>
      <c r="H854" s="23"/>
      <c r="I854" s="23"/>
      <c r="J854" s="62">
        <f>(E858+E851+E799+E689+E594+E502+E388+E258+E48+E166)*0.04</f>
        <v>13260.965200000001</v>
      </c>
    </row>
    <row r="855" spans="1:10" ht="15" x14ac:dyDescent="0.2">
      <c r="A855" s="81" t="s">
        <v>125</v>
      </c>
      <c r="B855" s="38" t="s">
        <v>62</v>
      </c>
      <c r="C855" s="20">
        <v>12.3</v>
      </c>
      <c r="D855" s="20">
        <v>500</v>
      </c>
      <c r="E855" s="20">
        <f>C855*D855</f>
        <v>6150</v>
      </c>
      <c r="F855" s="19" t="s">
        <v>64</v>
      </c>
      <c r="G855" s="38"/>
      <c r="H855" s="20"/>
      <c r="I855" s="20"/>
      <c r="J855" s="62">
        <f>(E858+E851+E799+E689+E594+E502+E388+E258+E48+E166)*0.01</f>
        <v>3315.2413000000001</v>
      </c>
    </row>
    <row r="856" spans="1:10" ht="15" x14ac:dyDescent="0.2">
      <c r="A856" s="81" t="s">
        <v>126</v>
      </c>
      <c r="B856" s="38" t="s">
        <v>62</v>
      </c>
      <c r="C856" s="20">
        <v>10.7</v>
      </c>
      <c r="D856" s="20">
        <v>250</v>
      </c>
      <c r="E856" s="20">
        <f>C856*D856</f>
        <v>2675</v>
      </c>
      <c r="F856" s="19" t="s">
        <v>65</v>
      </c>
      <c r="G856" s="38"/>
      <c r="H856" s="20"/>
      <c r="I856" s="20"/>
      <c r="J856" s="62">
        <f>(E858+E851+E799+E689+E594+E502+E388+E258+E48+E166)*0.012</f>
        <v>3978.2895600000002</v>
      </c>
    </row>
    <row r="857" spans="1:10" ht="15" x14ac:dyDescent="0.2">
      <c r="A857" s="81" t="s">
        <v>127</v>
      </c>
      <c r="B857" s="38" t="s">
        <v>62</v>
      </c>
      <c r="C857" s="20">
        <v>1.6</v>
      </c>
      <c r="D857" s="20">
        <v>400</v>
      </c>
      <c r="E857" s="20">
        <f>C857*D857</f>
        <v>640</v>
      </c>
      <c r="F857" s="19" t="s">
        <v>66</v>
      </c>
      <c r="G857" s="38"/>
      <c r="H857" s="20"/>
      <c r="I857" s="20"/>
      <c r="J857" s="62">
        <f>(E858+E851+E799+E689+E594+E502+E388+E258+E48+E166)*0.014</f>
        <v>4641.3378199999997</v>
      </c>
    </row>
    <row r="858" spans="1:10" ht="15" x14ac:dyDescent="0.2">
      <c r="A858" s="57" t="s">
        <v>13</v>
      </c>
      <c r="B858" s="58"/>
      <c r="C858" s="59"/>
      <c r="D858" s="60"/>
      <c r="E858" s="59">
        <f>SUM(E854:E857)</f>
        <v>10745</v>
      </c>
      <c r="F858" s="61" t="s">
        <v>13</v>
      </c>
      <c r="G858" s="58"/>
      <c r="H858" s="59"/>
      <c r="I858" s="59"/>
      <c r="J858" s="62">
        <f>SUM(J854:J857)</f>
        <v>25195.833880000002</v>
      </c>
    </row>
    <row r="859" spans="1:10" x14ac:dyDescent="0.2">
      <c r="A859" s="64"/>
      <c r="B859" s="65"/>
      <c r="C859" s="65"/>
      <c r="D859" s="65"/>
      <c r="E859" s="65"/>
      <c r="F859" s="66"/>
      <c r="G859" s="67"/>
      <c r="H859" s="67"/>
      <c r="I859" s="67"/>
      <c r="J859" s="68"/>
    </row>
    <row r="860" spans="1:10" ht="18" x14ac:dyDescent="0.2">
      <c r="A860" s="44" t="s">
        <v>67</v>
      </c>
      <c r="B860" s="45"/>
      <c r="C860" s="46"/>
      <c r="D860" s="47"/>
      <c r="E860" s="46">
        <f>E858+E851+E799+E689+E594+E502+E388+E258+E48+E166+J858</f>
        <v>356719.96388</v>
      </c>
      <c r="F860" s="48" t="s">
        <v>60</v>
      </c>
      <c r="G860" s="45"/>
      <c r="H860" s="46"/>
      <c r="I860" s="46"/>
      <c r="J860" s="49">
        <f>J851+J799+J689+J594+J502+J388+J258+J48+J166</f>
        <v>462401.0342146667</v>
      </c>
    </row>
    <row r="861" spans="1:10" ht="15" x14ac:dyDescent="0.25">
      <c r="A861" s="217" t="s">
        <v>68</v>
      </c>
      <c r="B861" s="65"/>
      <c r="C861" s="76"/>
      <c r="D861" s="76"/>
      <c r="E861" s="102"/>
      <c r="F861" s="103"/>
      <c r="G861" s="65"/>
      <c r="H861" s="104"/>
      <c r="I861" s="219">
        <f>E860+J860</f>
        <v>819120.99809466675</v>
      </c>
      <c r="J861" s="220"/>
    </row>
    <row r="862" spans="1:10" ht="15" x14ac:dyDescent="0.25">
      <c r="A862" s="218"/>
      <c r="B862" s="65"/>
      <c r="C862" s="76"/>
      <c r="D862" s="76"/>
      <c r="E862" s="102"/>
      <c r="F862" s="103"/>
      <c r="G862" s="65"/>
      <c r="H862" s="104"/>
      <c r="I862" s="221"/>
      <c r="J862" s="222"/>
    </row>
  </sheetData>
  <mergeCells count="38">
    <mergeCell ref="A713:J713"/>
    <mergeCell ref="A784:J784"/>
    <mergeCell ref="A581:J581"/>
    <mergeCell ref="D596:F596"/>
    <mergeCell ref="A597:J597"/>
    <mergeCell ref="A619:J619"/>
    <mergeCell ref="A674:J674"/>
    <mergeCell ref="D504:F504"/>
    <mergeCell ref="A505:J505"/>
    <mergeCell ref="A525:J525"/>
    <mergeCell ref="D691:F691"/>
    <mergeCell ref="A692:J692"/>
    <mergeCell ref="A377:J377"/>
    <mergeCell ref="D390:F390"/>
    <mergeCell ref="A391:J391"/>
    <mergeCell ref="A417:J417"/>
    <mergeCell ref="A489:J489"/>
    <mergeCell ref="D50:F50"/>
    <mergeCell ref="A51:J51"/>
    <mergeCell ref="D6:F6"/>
    <mergeCell ref="A861:A862"/>
    <mergeCell ref="I861:J862"/>
    <mergeCell ref="A801:J801"/>
    <mergeCell ref="A77:J77"/>
    <mergeCell ref="A853:J853"/>
    <mergeCell ref="A153:J153"/>
    <mergeCell ref="D168:F168"/>
    <mergeCell ref="A169:J169"/>
    <mergeCell ref="A191:J191"/>
    <mergeCell ref="A247:J247"/>
    <mergeCell ref="D260:F260"/>
    <mergeCell ref="A261:J261"/>
    <mergeCell ref="A289:J289"/>
    <mergeCell ref="A1:J1"/>
    <mergeCell ref="A2:J2"/>
    <mergeCell ref="I3:J3"/>
    <mergeCell ref="A4:E4"/>
    <mergeCell ref="F4:J4"/>
  </mergeCells>
  <phoneticPr fontId="17" type="noConversion"/>
  <conditionalFormatting sqref="J78:J89 E809 E636:E637 J813:J815 E813">
    <cfRule type="expression" dxfId="667" priority="456" stopIfTrue="1">
      <formula>AND(NOT(ISBLANK(A78)),OR(ISBLANK(E78),E78=0))</formula>
    </cfRule>
  </conditionalFormatting>
  <conditionalFormatting sqref="J90">
    <cfRule type="expression" dxfId="666" priority="472" stopIfTrue="1">
      <formula>AND(NOT(ISBLANK(F90)),OR(ISBLANK(J90),J90=0))</formula>
    </cfRule>
  </conditionalFormatting>
  <conditionalFormatting sqref="E78:E88 E90">
    <cfRule type="expression" dxfId="665" priority="471" stopIfTrue="1">
      <formula>AND(NOT(ISBLANK(A78)),OR(ISBLANK(E78),E78=0))</formula>
    </cfRule>
  </conditionalFormatting>
  <conditionalFormatting sqref="E78 E80 E87:E88 E90">
    <cfRule type="expression" dxfId="664" priority="470" stopIfTrue="1">
      <formula>AND(NOT(ISBLANK(A78)),OR(ISBLANK(E78),E78=0))</formula>
    </cfRule>
  </conditionalFormatting>
  <conditionalFormatting sqref="E82">
    <cfRule type="expression" dxfId="663" priority="468" stopIfTrue="1">
      <formula>AND(NOT(ISBLANK(A82)),OR(ISBLANK(E82),E82=0))</formula>
    </cfRule>
  </conditionalFormatting>
  <conditionalFormatting sqref="E83">
    <cfRule type="expression" dxfId="662" priority="466" stopIfTrue="1">
      <formula>AND(NOT(ISBLANK(A83)),OR(ISBLANK(E83),E83=0))</formula>
    </cfRule>
  </conditionalFormatting>
  <conditionalFormatting sqref="E84:E86">
    <cfRule type="expression" dxfId="661" priority="464" stopIfTrue="1">
      <formula>AND(NOT(ISBLANK(A84)),OR(ISBLANK(E84),E84=0))</formula>
    </cfRule>
  </conditionalFormatting>
  <conditionalFormatting sqref="E81">
    <cfRule type="expression" dxfId="660" priority="462" stopIfTrue="1">
      <formula>AND(NOT(ISBLANK(A81)),OR(ISBLANK(E81),E81=0))</formula>
    </cfRule>
  </conditionalFormatting>
  <conditionalFormatting sqref="J78">
    <cfRule type="expression" dxfId="659" priority="461" stopIfTrue="1">
      <formula>AND(NOT(ISBLANK(F78)),OR(ISBLANK(J78),J78=0))</formula>
    </cfRule>
  </conditionalFormatting>
  <conditionalFormatting sqref="J78">
    <cfRule type="expression" dxfId="658" priority="460" stopIfTrue="1">
      <formula>AND(NOT(ISBLANK(F78)),OR(ISBLANK(J78),J78=0))</formula>
    </cfRule>
  </conditionalFormatting>
  <conditionalFormatting sqref="J78">
    <cfRule type="expression" dxfId="657" priority="459" stopIfTrue="1">
      <formula>AND(NOT(ISBLANK(F78)),OR(ISBLANK(J78),J78=0))</formula>
    </cfRule>
  </conditionalFormatting>
  <conditionalFormatting sqref="J89">
    <cfRule type="expression" dxfId="656" priority="458" stopIfTrue="1">
      <formula>AND(NOT(ISBLANK(F89)),OR(ISBLANK(J89),J89=0))</formula>
    </cfRule>
  </conditionalFormatting>
  <conditionalFormatting sqref="E89">
    <cfRule type="expression" dxfId="655" priority="457" stopIfTrue="1">
      <formula>AND(NOT(ISBLANK(A89)),OR(ISBLANK(E89),E89=0))</formula>
    </cfRule>
  </conditionalFormatting>
  <conditionalFormatting sqref="J142:J143">
    <cfRule type="expression" dxfId="654" priority="452" stopIfTrue="1">
      <formula>AND(NOT(ISBLANK(F142)),OR(ISBLANK(J142),J142=0))</formula>
    </cfRule>
  </conditionalFormatting>
  <conditionalFormatting sqref="E142:E143">
    <cfRule type="expression" dxfId="653" priority="453" stopIfTrue="1">
      <formula>AND(NOT(ISBLANK(A142)),OR(ISBLANK(E142),E142=0))</formula>
    </cfRule>
  </conditionalFormatting>
  <conditionalFormatting sqref="E814">
    <cfRule type="expression" dxfId="652" priority="412" stopIfTrue="1">
      <formula>AND(NOT(ISBLANK(A814)),OR(ISBLANK(E814),E814=0))</formula>
    </cfRule>
  </conditionalFormatting>
  <conditionalFormatting sqref="J809">
    <cfRule type="expression" dxfId="651" priority="411" stopIfTrue="1">
      <formula>AND(NOT(ISBLANK(F809)),OR(ISBLANK(J809),J809=0))</formula>
    </cfRule>
  </conditionalFormatting>
  <conditionalFormatting sqref="J115">
    <cfRule type="expression" dxfId="650" priority="386" stopIfTrue="1">
      <formula>AND(NOT(ISBLANK(F115)),OR(ISBLANK(J115),J115=0))</formula>
    </cfRule>
  </conditionalFormatting>
  <conditionalFormatting sqref="J106">
    <cfRule type="expression" dxfId="649" priority="381" stopIfTrue="1">
      <formula>AND(NOT(ISBLANK(F106)),OR(ISBLANK(J106),J106=0))</formula>
    </cfRule>
  </conditionalFormatting>
  <conditionalFormatting sqref="E114:E116 J115:J116 E120:E132 J120:J132">
    <cfRule type="expression" dxfId="648" priority="395" stopIfTrue="1">
      <formula>AND(NOT(ISBLANK(A114)),OR(ISBLANK(E114),E114=0))</formula>
    </cfRule>
  </conditionalFormatting>
  <conditionalFormatting sqref="J130:J132">
    <cfRule type="expression" dxfId="647" priority="394" stopIfTrue="1">
      <formula>AND(NOT(ISBLANK(F130)),OR(ISBLANK(J130),J130=0))</formula>
    </cfRule>
  </conditionalFormatting>
  <conditionalFormatting sqref="E94:E104 E106">
    <cfRule type="expression" dxfId="646" priority="380" stopIfTrue="1">
      <formula>AND(NOT(ISBLANK(A94)),OR(ISBLANK(E94),E94=0))</formula>
    </cfRule>
  </conditionalFormatting>
  <conditionalFormatting sqref="E94 E96 E103:E104 E106">
    <cfRule type="expression" dxfId="645" priority="379" stopIfTrue="1">
      <formula>AND(NOT(ISBLANK(A94)),OR(ISBLANK(E94),E94=0))</formula>
    </cfRule>
  </conditionalFormatting>
  <conditionalFormatting sqref="J128:J129">
    <cfRule type="expression" dxfId="644" priority="393" stopIfTrue="1">
      <formula>AND(NOT(ISBLANK(F128)),OR(ISBLANK(J128),J128=0))</formula>
    </cfRule>
  </conditionalFormatting>
  <conditionalFormatting sqref="E128:E132">
    <cfRule type="expression" dxfId="643" priority="392" stopIfTrue="1">
      <formula>AND(NOT(ISBLANK(A128)),OR(ISBLANK(E128),E128=0))</formula>
    </cfRule>
  </conditionalFormatting>
  <conditionalFormatting sqref="E115 E120 E125:E126 E128:E129">
    <cfRule type="expression" dxfId="642" priority="391" stopIfTrue="1">
      <formula>AND(NOT(ISBLANK(A115)),OR(ISBLANK(E115),E115=0))</formula>
    </cfRule>
  </conditionalFormatting>
  <conditionalFormatting sqref="E122">
    <cfRule type="expression" dxfId="641" priority="390" stopIfTrue="1">
      <formula>AND(NOT(ISBLANK(A122)),OR(ISBLANK(E122),E122=0))</formula>
    </cfRule>
  </conditionalFormatting>
  <conditionalFormatting sqref="E121">
    <cfRule type="expression" dxfId="640" priority="389" stopIfTrue="1">
      <formula>AND(NOT(ISBLANK(A121)),OR(ISBLANK(E121),E121=0))</formula>
    </cfRule>
  </conditionalFormatting>
  <conditionalFormatting sqref="J115">
    <cfRule type="expression" dxfId="639" priority="388" stopIfTrue="1">
      <formula>AND(NOT(ISBLANK(F115)),OR(ISBLANK(J115),J115=0))</formula>
    </cfRule>
  </conditionalFormatting>
  <conditionalFormatting sqref="J115">
    <cfRule type="expression" dxfId="638" priority="387" stopIfTrue="1">
      <formula>AND(NOT(ISBLANK(F115)),OR(ISBLANK(J115),J115=0))</formula>
    </cfRule>
  </conditionalFormatting>
  <conditionalFormatting sqref="E127">
    <cfRule type="expression" dxfId="637" priority="384" stopIfTrue="1">
      <formula>AND(NOT(ISBLANK(A127)),OR(ISBLANK(E127),E127=0))</formula>
    </cfRule>
  </conditionalFormatting>
  <conditionalFormatting sqref="J127">
    <cfRule type="expression" dxfId="636" priority="385" stopIfTrue="1">
      <formula>AND(NOT(ISBLANK(F127)),OR(ISBLANK(J127),J127=0))</formula>
    </cfRule>
  </conditionalFormatting>
  <conditionalFormatting sqref="E98">
    <cfRule type="expression" dxfId="635" priority="378" stopIfTrue="1">
      <formula>AND(NOT(ISBLANK(A98)),OR(ISBLANK(E98),E98=0))</formula>
    </cfRule>
  </conditionalFormatting>
  <conditionalFormatting sqref="E99">
    <cfRule type="expression" dxfId="634" priority="377" stopIfTrue="1">
      <formula>AND(NOT(ISBLANK(A99)),OR(ISBLANK(E99),E99=0))</formula>
    </cfRule>
  </conditionalFormatting>
  <conditionalFormatting sqref="E100:E102">
    <cfRule type="expression" dxfId="633" priority="376" stopIfTrue="1">
      <formula>AND(NOT(ISBLANK(A100)),OR(ISBLANK(E100),E100=0))</formula>
    </cfRule>
  </conditionalFormatting>
  <conditionalFormatting sqref="E97">
    <cfRule type="expression" dxfId="632" priority="375" stopIfTrue="1">
      <formula>AND(NOT(ISBLANK(A97)),OR(ISBLANK(E97),E97=0))</formula>
    </cfRule>
  </conditionalFormatting>
  <conditionalFormatting sqref="J94">
    <cfRule type="expression" dxfId="631" priority="374" stopIfTrue="1">
      <formula>AND(NOT(ISBLANK(F94)),OR(ISBLANK(J94),J94=0))</formula>
    </cfRule>
  </conditionalFormatting>
  <conditionalFormatting sqref="J94">
    <cfRule type="expression" dxfId="630" priority="373" stopIfTrue="1">
      <formula>AND(NOT(ISBLANK(F94)),OR(ISBLANK(J94),J94=0))</formula>
    </cfRule>
  </conditionalFormatting>
  <conditionalFormatting sqref="J94">
    <cfRule type="expression" dxfId="629" priority="372" stopIfTrue="1">
      <formula>AND(NOT(ISBLANK(F94)),OR(ISBLANK(J94),J94=0))</formula>
    </cfRule>
  </conditionalFormatting>
  <conditionalFormatting sqref="J105">
    <cfRule type="expression" dxfId="628" priority="371" stopIfTrue="1">
      <formula>AND(NOT(ISBLANK(F105)),OR(ISBLANK(J105),J105=0))</formula>
    </cfRule>
  </conditionalFormatting>
  <conditionalFormatting sqref="E105">
    <cfRule type="expression" dxfId="627" priority="370" stopIfTrue="1">
      <formula>AND(NOT(ISBLANK(A105)),OR(ISBLANK(E105),E105=0))</formula>
    </cfRule>
  </conditionalFormatting>
  <conditionalFormatting sqref="J94:J105">
    <cfRule type="expression" dxfId="626" priority="369" stopIfTrue="1">
      <formula>AND(NOT(ISBLANK(F94)),OR(ISBLANK(J94),J94=0))</formula>
    </cfRule>
  </conditionalFormatting>
  <conditionalFormatting sqref="E91:E93">
    <cfRule type="expression" dxfId="625" priority="383" stopIfTrue="1">
      <formula>AND(NOT(ISBLANK(A91)),OR(ISBLANK(E91),E91=0))</formula>
    </cfRule>
  </conditionalFormatting>
  <conditionalFormatting sqref="J91:J93">
    <cfRule type="expression" dxfId="624" priority="382" stopIfTrue="1">
      <formula>AND(NOT(ISBLANK(F91)),OR(ISBLANK(J91),J91=0))</formula>
    </cfRule>
  </conditionalFormatting>
  <conditionalFormatting sqref="J107:J109">
    <cfRule type="expression" dxfId="623" priority="367" stopIfTrue="1">
      <formula>AND(NOT(ISBLANK(F107)),OR(ISBLANK(J107),J107=0))</formula>
    </cfRule>
  </conditionalFormatting>
  <conditionalFormatting sqref="E107:E109">
    <cfRule type="expression" dxfId="622" priority="368" stopIfTrue="1">
      <formula>AND(NOT(ISBLANK(A107)),OR(ISBLANK(E107),E107=0))</formula>
    </cfRule>
  </conditionalFormatting>
  <conditionalFormatting sqref="J110">
    <cfRule type="expression" dxfId="621" priority="363" stopIfTrue="1">
      <formula>AND(NOT(ISBLANK(F110)),OR(ISBLANK(J110),J110=0))</formula>
    </cfRule>
  </conditionalFormatting>
  <conditionalFormatting sqref="J322:J333">
    <cfRule type="expression" dxfId="620" priority="257" stopIfTrue="1">
      <formula>AND(NOT(ISBLANK(F322)),OR(ISBLANK(J322),J322=0))</formula>
    </cfRule>
  </conditionalFormatting>
  <conditionalFormatting sqref="E335:E337">
    <cfRule type="expression" dxfId="619" priority="256" stopIfTrue="1">
      <formula>AND(NOT(ISBLANK(A335)),OR(ISBLANK(E335),E335=0))</formula>
    </cfRule>
  </conditionalFormatting>
  <conditionalFormatting sqref="J335:J337">
    <cfRule type="expression" dxfId="618" priority="255" stopIfTrue="1">
      <formula>AND(NOT(ISBLANK(F335)),OR(ISBLANK(J335),J335=0))</formula>
    </cfRule>
  </conditionalFormatting>
  <conditionalFormatting sqref="E110:E111">
    <cfRule type="expression" dxfId="617" priority="366" stopIfTrue="1">
      <formula>AND(NOT(ISBLANK(A110)),OR(ISBLANK(E110),E110=0))</formula>
    </cfRule>
  </conditionalFormatting>
  <conditionalFormatting sqref="E110">
    <cfRule type="expression" dxfId="616" priority="365" stopIfTrue="1">
      <formula>AND(NOT(ISBLANK(A110)),OR(ISBLANK(E110),E110=0))</formula>
    </cfRule>
  </conditionalFormatting>
  <conditionalFormatting sqref="J110">
    <cfRule type="expression" dxfId="615" priority="364" stopIfTrue="1">
      <formula>AND(NOT(ISBLANK(F110)),OR(ISBLANK(J110),J110=0))</formula>
    </cfRule>
  </conditionalFormatting>
  <conditionalFormatting sqref="E309">
    <cfRule type="expression" dxfId="614" priority="236" stopIfTrue="1">
      <formula>AND(NOT(ISBLANK(A309)),OR(ISBLANK(E309),E309=0))</formula>
    </cfRule>
  </conditionalFormatting>
  <conditionalFormatting sqref="J110">
    <cfRule type="expression" dxfId="613" priority="362" stopIfTrue="1">
      <formula>AND(NOT(ISBLANK(F110)),OR(ISBLANK(J110),J110=0))</formula>
    </cfRule>
  </conditionalFormatting>
  <conditionalFormatting sqref="J110:J111">
    <cfRule type="expression" dxfId="612" priority="361" stopIfTrue="1">
      <formula>AND(NOT(ISBLANK(F110)),OR(ISBLANK(J110),J110=0))</formula>
    </cfRule>
  </conditionalFormatting>
  <conditionalFormatting sqref="E310">
    <cfRule type="expression" dxfId="611" priority="239" stopIfTrue="1">
      <formula>AND(NOT(ISBLANK(A310)),OR(ISBLANK(E310),E310=0))</formula>
    </cfRule>
  </conditionalFormatting>
  <conditionalFormatting sqref="E311">
    <cfRule type="expression" dxfId="610" priority="238" stopIfTrue="1">
      <formula>AND(NOT(ISBLANK(A311)),OR(ISBLANK(E311),E311=0))</formula>
    </cfRule>
  </conditionalFormatting>
  <conditionalFormatting sqref="E312:E314">
    <cfRule type="expression" dxfId="609" priority="237" stopIfTrue="1">
      <formula>AND(NOT(ISBLANK(A312)),OR(ISBLANK(E312),E312=0))</formula>
    </cfRule>
  </conditionalFormatting>
  <conditionalFormatting sqref="J306">
    <cfRule type="expression" dxfId="608" priority="235" stopIfTrue="1">
      <formula>AND(NOT(ISBLANK(F306)),OR(ISBLANK(J306),J306=0))</formula>
    </cfRule>
  </conditionalFormatting>
  <conditionalFormatting sqref="J306">
    <cfRule type="expression" dxfId="607" priority="234" stopIfTrue="1">
      <formula>AND(NOT(ISBLANK(F306)),OR(ISBLANK(J306),J306=0))</formula>
    </cfRule>
  </conditionalFormatting>
  <conditionalFormatting sqref="E112:E113">
    <cfRule type="expression" dxfId="606" priority="360" stopIfTrue="1">
      <formula>AND(NOT(ISBLANK(A112)),OR(ISBLANK(E112),E112=0))</formula>
    </cfRule>
  </conditionalFormatting>
  <conditionalFormatting sqref="E112">
    <cfRule type="expression" dxfId="605" priority="359" stopIfTrue="1">
      <formula>AND(NOT(ISBLANK(A112)),OR(ISBLANK(E112),E112=0))</formula>
    </cfRule>
  </conditionalFormatting>
  <conditionalFormatting sqref="J112">
    <cfRule type="expression" dxfId="604" priority="358" stopIfTrue="1">
      <formula>AND(NOT(ISBLANK(F112)),OR(ISBLANK(J112),J112=0))</formula>
    </cfRule>
  </conditionalFormatting>
  <conditionalFormatting sqref="J112">
    <cfRule type="expression" dxfId="603" priority="357" stopIfTrue="1">
      <formula>AND(NOT(ISBLANK(F112)),OR(ISBLANK(J112),J112=0))</formula>
    </cfRule>
  </conditionalFormatting>
  <conditionalFormatting sqref="J112">
    <cfRule type="expression" dxfId="602" priority="356" stopIfTrue="1">
      <formula>AND(NOT(ISBLANK(F112)),OR(ISBLANK(J112),J112=0))</formula>
    </cfRule>
  </conditionalFormatting>
  <conditionalFormatting sqref="J112:J113">
    <cfRule type="expression" dxfId="601" priority="355" stopIfTrue="1">
      <formula>AND(NOT(ISBLANK(F112)),OR(ISBLANK(J112),J112=0))</formula>
    </cfRule>
  </conditionalFormatting>
  <conditionalFormatting sqref="J306:J317">
    <cfRule type="expression" dxfId="600" priority="230" stopIfTrue="1">
      <formula>AND(NOT(ISBLANK(F306)),OR(ISBLANK(J306),J306=0))</formula>
    </cfRule>
  </conditionalFormatting>
  <conditionalFormatting sqref="J306">
    <cfRule type="expression" dxfId="599" priority="233" stopIfTrue="1">
      <formula>AND(NOT(ISBLANK(F306)),OR(ISBLANK(J306),J306=0))</formula>
    </cfRule>
  </conditionalFormatting>
  <conditionalFormatting sqref="J317">
    <cfRule type="expression" dxfId="598" priority="232" stopIfTrue="1">
      <formula>AND(NOT(ISBLANK(F317)),OR(ISBLANK(J317),J317=0))</formula>
    </cfRule>
  </conditionalFormatting>
  <conditionalFormatting sqref="E317">
    <cfRule type="expression" dxfId="597" priority="231" stopIfTrue="1">
      <formula>AND(NOT(ISBLANK(A317)),OR(ISBLANK(E317),E317=0))</formula>
    </cfRule>
  </conditionalFormatting>
  <conditionalFormatting sqref="E319:E321">
    <cfRule type="expression" dxfId="596" priority="229" stopIfTrue="1">
      <formula>AND(NOT(ISBLANK(A319)),OR(ISBLANK(E319),E319=0))</formula>
    </cfRule>
  </conditionalFormatting>
  <conditionalFormatting sqref="J319:J321">
    <cfRule type="expression" dxfId="595" priority="228" stopIfTrue="1">
      <formula>AND(NOT(ISBLANK(F319)),OR(ISBLANK(J319),J319=0))</formula>
    </cfRule>
  </conditionalFormatting>
  <conditionalFormatting sqref="J192:J203">
    <cfRule type="expression" dxfId="594" priority="342" stopIfTrue="1">
      <formula>AND(NOT(ISBLANK(F192)),OR(ISBLANK(J192),J192=0))</formula>
    </cfRule>
  </conditionalFormatting>
  <conditionalFormatting sqref="J204">
    <cfRule type="expression" dxfId="593" priority="354" stopIfTrue="1">
      <formula>AND(NOT(ISBLANK(F204)),OR(ISBLANK(J204),J204=0))</formula>
    </cfRule>
  </conditionalFormatting>
  <conditionalFormatting sqref="E192:E202 E204">
    <cfRule type="expression" dxfId="592" priority="353" stopIfTrue="1">
      <formula>AND(NOT(ISBLANK(A192)),OR(ISBLANK(E192),E192=0))</formula>
    </cfRule>
  </conditionalFormatting>
  <conditionalFormatting sqref="E192 E194 E201:E202 E204">
    <cfRule type="expression" dxfId="591" priority="352" stopIfTrue="1">
      <formula>AND(NOT(ISBLANK(A192)),OR(ISBLANK(E192),E192=0))</formula>
    </cfRule>
  </conditionalFormatting>
  <conditionalFormatting sqref="E196">
    <cfRule type="expression" dxfId="590" priority="351" stopIfTrue="1">
      <formula>AND(NOT(ISBLANK(A196)),OR(ISBLANK(E196),E196=0))</formula>
    </cfRule>
  </conditionalFormatting>
  <conditionalFormatting sqref="E197">
    <cfRule type="expression" dxfId="589" priority="350" stopIfTrue="1">
      <formula>AND(NOT(ISBLANK(A197)),OR(ISBLANK(E197),E197=0))</formula>
    </cfRule>
  </conditionalFormatting>
  <conditionalFormatting sqref="E198:E200">
    <cfRule type="expression" dxfId="588" priority="349" stopIfTrue="1">
      <formula>AND(NOT(ISBLANK(A198)),OR(ISBLANK(E198),E198=0))</formula>
    </cfRule>
  </conditionalFormatting>
  <conditionalFormatting sqref="E195">
    <cfRule type="expression" dxfId="587" priority="348" stopIfTrue="1">
      <formula>AND(NOT(ISBLANK(A195)),OR(ISBLANK(E195),E195=0))</formula>
    </cfRule>
  </conditionalFormatting>
  <conditionalFormatting sqref="J192">
    <cfRule type="expression" dxfId="586" priority="347" stopIfTrue="1">
      <formula>AND(NOT(ISBLANK(F192)),OR(ISBLANK(J192),J192=0))</formula>
    </cfRule>
  </conditionalFormatting>
  <conditionalFormatting sqref="J192">
    <cfRule type="expression" dxfId="585" priority="346" stopIfTrue="1">
      <formula>AND(NOT(ISBLANK(F192)),OR(ISBLANK(J192),J192=0))</formula>
    </cfRule>
  </conditionalFormatting>
  <conditionalFormatting sqref="J192">
    <cfRule type="expression" dxfId="584" priority="345" stopIfTrue="1">
      <formula>AND(NOT(ISBLANK(F192)),OR(ISBLANK(J192),J192=0))</formula>
    </cfRule>
  </conditionalFormatting>
  <conditionalFormatting sqref="J203">
    <cfRule type="expression" dxfId="583" priority="344" stopIfTrue="1">
      <formula>AND(NOT(ISBLANK(F203)),OR(ISBLANK(J203),J203=0))</formula>
    </cfRule>
  </conditionalFormatting>
  <conditionalFormatting sqref="E203">
    <cfRule type="expression" dxfId="582" priority="343" stopIfTrue="1">
      <formula>AND(NOT(ISBLANK(A203)),OR(ISBLANK(E203),E203=0))</formula>
    </cfRule>
  </conditionalFormatting>
  <conditionalFormatting sqref="J236:J237">
    <cfRule type="expression" dxfId="581" priority="340" stopIfTrue="1">
      <formula>AND(NOT(ISBLANK(F236)),OR(ISBLANK(J236),J236=0))</formula>
    </cfRule>
  </conditionalFormatting>
  <conditionalFormatting sqref="E236:E237">
    <cfRule type="expression" dxfId="580" priority="341" stopIfTrue="1">
      <formula>AND(NOT(ISBLANK(A236)),OR(ISBLANK(E236),E236=0))</formula>
    </cfRule>
  </conditionalFormatting>
  <conditionalFormatting sqref="J209">
    <cfRule type="expression" dxfId="579" priority="330" stopIfTrue="1">
      <formula>AND(NOT(ISBLANK(F209)),OR(ISBLANK(J209),J209=0))</formula>
    </cfRule>
  </conditionalFormatting>
  <conditionalFormatting sqref="J334">
    <cfRule type="expression" dxfId="578" priority="269" stopIfTrue="1">
      <formula>AND(NOT(ISBLANK(F334)),OR(ISBLANK(J334),J334=0))</formula>
    </cfRule>
  </conditionalFormatting>
  <conditionalFormatting sqref="E208:E210 J209:J210 E214:E226 J214:J226">
    <cfRule type="expression" dxfId="577" priority="339" stopIfTrue="1">
      <formula>AND(NOT(ISBLANK(A208)),OR(ISBLANK(E208),E208=0))</formula>
    </cfRule>
  </conditionalFormatting>
  <conditionalFormatting sqref="J224:J226">
    <cfRule type="expression" dxfId="576" priority="338" stopIfTrue="1">
      <formula>AND(NOT(ISBLANK(F224)),OR(ISBLANK(J224),J224=0))</formula>
    </cfRule>
  </conditionalFormatting>
  <conditionalFormatting sqref="E322:E332 E334">
    <cfRule type="expression" dxfId="575" priority="268" stopIfTrue="1">
      <formula>AND(NOT(ISBLANK(A322)),OR(ISBLANK(E322),E322=0))</formula>
    </cfRule>
  </conditionalFormatting>
  <conditionalFormatting sqref="E322 E324 E331:E332 E334">
    <cfRule type="expression" dxfId="574" priority="267" stopIfTrue="1">
      <formula>AND(NOT(ISBLANK(A322)),OR(ISBLANK(E322),E322=0))</formula>
    </cfRule>
  </conditionalFormatting>
  <conditionalFormatting sqref="J222:J223">
    <cfRule type="expression" dxfId="573" priority="337" stopIfTrue="1">
      <formula>AND(NOT(ISBLANK(F222)),OR(ISBLANK(J222),J222=0))</formula>
    </cfRule>
  </conditionalFormatting>
  <conditionalFormatting sqref="E222:E226">
    <cfRule type="expression" dxfId="572" priority="336" stopIfTrue="1">
      <formula>AND(NOT(ISBLANK(A222)),OR(ISBLANK(E222),E222=0))</formula>
    </cfRule>
  </conditionalFormatting>
  <conditionalFormatting sqref="E209 E214 E219:E220 E222:E223">
    <cfRule type="expression" dxfId="571" priority="335" stopIfTrue="1">
      <formula>AND(NOT(ISBLANK(A209)),OR(ISBLANK(E209),E209=0))</formula>
    </cfRule>
  </conditionalFormatting>
  <conditionalFormatting sqref="E216">
    <cfRule type="expression" dxfId="570" priority="334" stopIfTrue="1">
      <formula>AND(NOT(ISBLANK(A216)),OR(ISBLANK(E216),E216=0))</formula>
    </cfRule>
  </conditionalFormatting>
  <conditionalFormatting sqref="E215">
    <cfRule type="expression" dxfId="569" priority="333" stopIfTrue="1">
      <formula>AND(NOT(ISBLANK(A215)),OR(ISBLANK(E215),E215=0))</formula>
    </cfRule>
  </conditionalFormatting>
  <conditionalFormatting sqref="J209">
    <cfRule type="expression" dxfId="568" priority="332" stopIfTrue="1">
      <formula>AND(NOT(ISBLANK(F209)),OR(ISBLANK(J209),J209=0))</formula>
    </cfRule>
  </conditionalFormatting>
  <conditionalFormatting sqref="J209">
    <cfRule type="expression" dxfId="567" priority="331" stopIfTrue="1">
      <formula>AND(NOT(ISBLANK(F209)),OR(ISBLANK(J209),J209=0))</formula>
    </cfRule>
  </conditionalFormatting>
  <conditionalFormatting sqref="E221">
    <cfRule type="expression" dxfId="566" priority="328" stopIfTrue="1">
      <formula>AND(NOT(ISBLANK(A221)),OR(ISBLANK(E221),E221=0))</formula>
    </cfRule>
  </conditionalFormatting>
  <conditionalFormatting sqref="J221">
    <cfRule type="expression" dxfId="565" priority="329" stopIfTrue="1">
      <formula>AND(NOT(ISBLANK(F221)),OR(ISBLANK(J221),J221=0))</formula>
    </cfRule>
  </conditionalFormatting>
  <conditionalFormatting sqref="E326">
    <cfRule type="expression" dxfId="564" priority="266" stopIfTrue="1">
      <formula>AND(NOT(ISBLANK(A326)),OR(ISBLANK(E326),E326=0))</formula>
    </cfRule>
  </conditionalFormatting>
  <conditionalFormatting sqref="E327">
    <cfRule type="expression" dxfId="563" priority="265" stopIfTrue="1">
      <formula>AND(NOT(ISBLANK(A327)),OR(ISBLANK(E327),E327=0))</formula>
    </cfRule>
  </conditionalFormatting>
  <conditionalFormatting sqref="E328:E330">
    <cfRule type="expression" dxfId="562" priority="264" stopIfTrue="1">
      <formula>AND(NOT(ISBLANK(A328)),OR(ISBLANK(E328),E328=0))</formula>
    </cfRule>
  </conditionalFormatting>
  <conditionalFormatting sqref="E325">
    <cfRule type="expression" dxfId="561" priority="263" stopIfTrue="1">
      <formula>AND(NOT(ISBLANK(A325)),OR(ISBLANK(E325),E325=0))</formula>
    </cfRule>
  </conditionalFormatting>
  <conditionalFormatting sqref="J322">
    <cfRule type="expression" dxfId="560" priority="262" stopIfTrue="1">
      <formula>AND(NOT(ISBLANK(F322)),OR(ISBLANK(J322),J322=0))</formula>
    </cfRule>
  </conditionalFormatting>
  <conditionalFormatting sqref="J322">
    <cfRule type="expression" dxfId="559" priority="261" stopIfTrue="1">
      <formula>AND(NOT(ISBLANK(F322)),OR(ISBLANK(J322),J322=0))</formula>
    </cfRule>
  </conditionalFormatting>
  <conditionalFormatting sqref="J322">
    <cfRule type="expression" dxfId="558" priority="260" stopIfTrue="1">
      <formula>AND(NOT(ISBLANK(F322)),OR(ISBLANK(J322),J322=0))</formula>
    </cfRule>
  </conditionalFormatting>
  <conditionalFormatting sqref="J333">
    <cfRule type="expression" dxfId="557" priority="259" stopIfTrue="1">
      <formula>AND(NOT(ISBLANK(F333)),OR(ISBLANK(J333),J333=0))</formula>
    </cfRule>
  </conditionalFormatting>
  <conditionalFormatting sqref="E333">
    <cfRule type="expression" dxfId="556" priority="258" stopIfTrue="1">
      <formula>AND(NOT(ISBLANK(A333)),OR(ISBLANK(E333),E333=0))</formula>
    </cfRule>
  </conditionalFormatting>
  <conditionalFormatting sqref="J318">
    <cfRule type="expression" dxfId="555" priority="242" stopIfTrue="1">
      <formula>AND(NOT(ISBLANK(F318)),OR(ISBLANK(J318),J318=0))</formula>
    </cfRule>
  </conditionalFormatting>
  <conditionalFormatting sqref="E205:E207">
    <cfRule type="expression" dxfId="554" priority="327" stopIfTrue="1">
      <formula>AND(NOT(ISBLANK(A205)),OR(ISBLANK(E205),E205=0))</formula>
    </cfRule>
  </conditionalFormatting>
  <conditionalFormatting sqref="J205:J207">
    <cfRule type="expression" dxfId="553" priority="326" stopIfTrue="1">
      <formula>AND(NOT(ISBLANK(F205)),OR(ISBLANK(J205),J205=0))</formula>
    </cfRule>
  </conditionalFormatting>
  <conditionalFormatting sqref="E306 E308 E315:E316 E318">
    <cfRule type="expression" dxfId="552" priority="240" stopIfTrue="1">
      <formula>AND(NOT(ISBLANK(A306)),OR(ISBLANK(E306),E306=0))</formula>
    </cfRule>
  </conditionalFormatting>
  <conditionalFormatting sqref="E306:E316 E318">
    <cfRule type="expression" dxfId="551" priority="241" stopIfTrue="1">
      <formula>AND(NOT(ISBLANK(A306)),OR(ISBLANK(E306),E306=0))</formula>
    </cfRule>
  </conditionalFormatting>
  <conditionalFormatting sqref="J290:J301">
    <cfRule type="expression" dxfId="550" priority="286" stopIfTrue="1">
      <formula>AND(NOT(ISBLANK(F290)),OR(ISBLANK(J290),J290=0))</formula>
    </cfRule>
  </conditionalFormatting>
  <conditionalFormatting sqref="J302">
    <cfRule type="expression" dxfId="549" priority="298" stopIfTrue="1">
      <formula>AND(NOT(ISBLANK(F302)),OR(ISBLANK(J302),J302=0))</formula>
    </cfRule>
  </conditionalFormatting>
  <conditionalFormatting sqref="E290:E300 E302">
    <cfRule type="expression" dxfId="548" priority="297" stopIfTrue="1">
      <formula>AND(NOT(ISBLANK(A290)),OR(ISBLANK(E290),E290=0))</formula>
    </cfRule>
  </conditionalFormatting>
  <conditionalFormatting sqref="E290 E292 E299:E300 E302">
    <cfRule type="expression" dxfId="547" priority="296" stopIfTrue="1">
      <formula>AND(NOT(ISBLANK(A290)),OR(ISBLANK(E290),E290=0))</formula>
    </cfRule>
  </conditionalFormatting>
  <conditionalFormatting sqref="E294">
    <cfRule type="expression" dxfId="546" priority="295" stopIfTrue="1">
      <formula>AND(NOT(ISBLANK(A294)),OR(ISBLANK(E294),E294=0))</formula>
    </cfRule>
  </conditionalFormatting>
  <conditionalFormatting sqref="E295">
    <cfRule type="expression" dxfId="545" priority="294" stopIfTrue="1">
      <formula>AND(NOT(ISBLANK(A295)),OR(ISBLANK(E295),E295=0))</formula>
    </cfRule>
  </conditionalFormatting>
  <conditionalFormatting sqref="E296:E298">
    <cfRule type="expression" dxfId="544" priority="293" stopIfTrue="1">
      <formula>AND(NOT(ISBLANK(A296)),OR(ISBLANK(E296),E296=0))</formula>
    </cfRule>
  </conditionalFormatting>
  <conditionalFormatting sqref="E293">
    <cfRule type="expression" dxfId="543" priority="292" stopIfTrue="1">
      <formula>AND(NOT(ISBLANK(A293)),OR(ISBLANK(E293),E293=0))</formula>
    </cfRule>
  </conditionalFormatting>
  <conditionalFormatting sqref="J290">
    <cfRule type="expression" dxfId="542" priority="291" stopIfTrue="1">
      <formula>AND(NOT(ISBLANK(F290)),OR(ISBLANK(J290),J290=0))</formula>
    </cfRule>
  </conditionalFormatting>
  <conditionalFormatting sqref="J290">
    <cfRule type="expression" dxfId="541" priority="290" stopIfTrue="1">
      <formula>AND(NOT(ISBLANK(F290)),OR(ISBLANK(J290),J290=0))</formula>
    </cfRule>
  </conditionalFormatting>
  <conditionalFormatting sqref="J290">
    <cfRule type="expression" dxfId="540" priority="289" stopIfTrue="1">
      <formula>AND(NOT(ISBLANK(F290)),OR(ISBLANK(J290),J290=0))</formula>
    </cfRule>
  </conditionalFormatting>
  <conditionalFormatting sqref="J301">
    <cfRule type="expression" dxfId="539" priority="288" stopIfTrue="1">
      <formula>AND(NOT(ISBLANK(F301)),OR(ISBLANK(J301),J301=0))</formula>
    </cfRule>
  </conditionalFormatting>
  <conditionalFormatting sqref="E301">
    <cfRule type="expression" dxfId="538" priority="287" stopIfTrue="1">
      <formula>AND(NOT(ISBLANK(A301)),OR(ISBLANK(E301),E301=0))</formula>
    </cfRule>
  </conditionalFormatting>
  <conditionalFormatting sqref="J366:J367">
    <cfRule type="expression" dxfId="537" priority="284" stopIfTrue="1">
      <formula>AND(NOT(ISBLANK(F366)),OR(ISBLANK(J366),J366=0))</formula>
    </cfRule>
  </conditionalFormatting>
  <conditionalFormatting sqref="E366:E367">
    <cfRule type="expression" dxfId="536" priority="285" stopIfTrue="1">
      <formula>AND(NOT(ISBLANK(A366)),OR(ISBLANK(E366),E366=0))</formula>
    </cfRule>
  </conditionalFormatting>
  <conditionalFormatting sqref="J339">
    <cfRule type="expression" dxfId="535" priority="274" stopIfTrue="1">
      <formula>AND(NOT(ISBLANK(F339)),OR(ISBLANK(J339),J339=0))</formula>
    </cfRule>
  </conditionalFormatting>
  <conditionalFormatting sqref="J446">
    <cfRule type="expression" dxfId="534" priority="198" stopIfTrue="1">
      <formula>AND(NOT(ISBLANK(F446)),OR(ISBLANK(J446),J446=0))</formula>
    </cfRule>
  </conditionalFormatting>
  <conditionalFormatting sqref="E338:E340 J339:J340 E344:E356 J344:J356">
    <cfRule type="expression" dxfId="533" priority="283" stopIfTrue="1">
      <formula>AND(NOT(ISBLANK(A338)),OR(ISBLANK(E338),E338=0))</formula>
    </cfRule>
  </conditionalFormatting>
  <conditionalFormatting sqref="J354:J356">
    <cfRule type="expression" dxfId="532" priority="282" stopIfTrue="1">
      <formula>AND(NOT(ISBLANK(F354)),OR(ISBLANK(J354),J354=0))</formula>
    </cfRule>
  </conditionalFormatting>
  <conditionalFormatting sqref="E434:E444 E446">
    <cfRule type="expression" dxfId="531" priority="197" stopIfTrue="1">
      <formula>AND(NOT(ISBLANK(A434)),OR(ISBLANK(E434),E434=0))</formula>
    </cfRule>
  </conditionalFormatting>
  <conditionalFormatting sqref="E434 E436 E443:E444 E446">
    <cfRule type="expression" dxfId="530" priority="196" stopIfTrue="1">
      <formula>AND(NOT(ISBLANK(A434)),OR(ISBLANK(E434),E434=0))</formula>
    </cfRule>
  </conditionalFormatting>
  <conditionalFormatting sqref="J352:J353">
    <cfRule type="expression" dxfId="529" priority="281" stopIfTrue="1">
      <formula>AND(NOT(ISBLANK(F352)),OR(ISBLANK(J352),J352=0))</formula>
    </cfRule>
  </conditionalFormatting>
  <conditionalFormatting sqref="E352:E356">
    <cfRule type="expression" dxfId="528" priority="280" stopIfTrue="1">
      <formula>AND(NOT(ISBLANK(A352)),OR(ISBLANK(E352),E352=0))</formula>
    </cfRule>
  </conditionalFormatting>
  <conditionalFormatting sqref="E339 E344 E349:E350 E352:E353">
    <cfRule type="expression" dxfId="527" priority="279" stopIfTrue="1">
      <formula>AND(NOT(ISBLANK(A339)),OR(ISBLANK(E339),E339=0))</formula>
    </cfRule>
  </conditionalFormatting>
  <conditionalFormatting sqref="E346">
    <cfRule type="expression" dxfId="526" priority="278" stopIfTrue="1">
      <formula>AND(NOT(ISBLANK(A346)),OR(ISBLANK(E346),E346=0))</formula>
    </cfRule>
  </conditionalFormatting>
  <conditionalFormatting sqref="E345">
    <cfRule type="expression" dxfId="525" priority="277" stopIfTrue="1">
      <formula>AND(NOT(ISBLANK(A345)),OR(ISBLANK(E345),E345=0))</formula>
    </cfRule>
  </conditionalFormatting>
  <conditionalFormatting sqref="J339">
    <cfRule type="expression" dxfId="524" priority="276" stopIfTrue="1">
      <formula>AND(NOT(ISBLANK(F339)),OR(ISBLANK(J339),J339=0))</formula>
    </cfRule>
  </conditionalFormatting>
  <conditionalFormatting sqref="J339">
    <cfRule type="expression" dxfId="523" priority="275" stopIfTrue="1">
      <formula>AND(NOT(ISBLANK(F339)),OR(ISBLANK(J339),J339=0))</formula>
    </cfRule>
  </conditionalFormatting>
  <conditionalFormatting sqref="E351">
    <cfRule type="expression" dxfId="522" priority="272" stopIfTrue="1">
      <formula>AND(NOT(ISBLANK(A351)),OR(ISBLANK(E351),E351=0))</formula>
    </cfRule>
  </conditionalFormatting>
  <conditionalFormatting sqref="J351">
    <cfRule type="expression" dxfId="521" priority="273" stopIfTrue="1">
      <formula>AND(NOT(ISBLANK(F351)),OR(ISBLANK(J351),J351=0))</formula>
    </cfRule>
  </conditionalFormatting>
  <conditionalFormatting sqref="E438">
    <cfRule type="expression" dxfId="520" priority="195" stopIfTrue="1">
      <formula>AND(NOT(ISBLANK(A438)),OR(ISBLANK(E438),E438=0))</formula>
    </cfRule>
  </conditionalFormatting>
  <conditionalFormatting sqref="E439">
    <cfRule type="expression" dxfId="519" priority="194" stopIfTrue="1">
      <formula>AND(NOT(ISBLANK(A439)),OR(ISBLANK(E439),E439=0))</formula>
    </cfRule>
  </conditionalFormatting>
  <conditionalFormatting sqref="E440:E442">
    <cfRule type="expression" dxfId="518" priority="193" stopIfTrue="1">
      <formula>AND(NOT(ISBLANK(A440)),OR(ISBLANK(E440),E440=0))</formula>
    </cfRule>
  </conditionalFormatting>
  <conditionalFormatting sqref="E437">
    <cfRule type="expression" dxfId="517" priority="192" stopIfTrue="1">
      <formula>AND(NOT(ISBLANK(A437)),OR(ISBLANK(E437),E437=0))</formula>
    </cfRule>
  </conditionalFormatting>
  <conditionalFormatting sqref="J434">
    <cfRule type="expression" dxfId="516" priority="191" stopIfTrue="1">
      <formula>AND(NOT(ISBLANK(F434)),OR(ISBLANK(J434),J434=0))</formula>
    </cfRule>
  </conditionalFormatting>
  <conditionalFormatting sqref="J434">
    <cfRule type="expression" dxfId="515" priority="190" stopIfTrue="1">
      <formula>AND(NOT(ISBLANK(F434)),OR(ISBLANK(J434),J434=0))</formula>
    </cfRule>
  </conditionalFormatting>
  <conditionalFormatting sqref="J434">
    <cfRule type="expression" dxfId="514" priority="189" stopIfTrue="1">
      <formula>AND(NOT(ISBLANK(F434)),OR(ISBLANK(J434),J434=0))</formula>
    </cfRule>
  </conditionalFormatting>
  <conditionalFormatting sqref="J445">
    <cfRule type="expression" dxfId="513" priority="188" stopIfTrue="1">
      <formula>AND(NOT(ISBLANK(F445)),OR(ISBLANK(J445),J445=0))</formula>
    </cfRule>
  </conditionalFormatting>
  <conditionalFormatting sqref="E445">
    <cfRule type="expression" dxfId="512" priority="187" stopIfTrue="1">
      <formula>AND(NOT(ISBLANK(A445)),OR(ISBLANK(E445),E445=0))</formula>
    </cfRule>
  </conditionalFormatting>
  <conditionalFormatting sqref="J434:J445">
    <cfRule type="expression" dxfId="511" priority="186" stopIfTrue="1">
      <formula>AND(NOT(ISBLANK(F434)),OR(ISBLANK(J434),J434=0))</formula>
    </cfRule>
  </conditionalFormatting>
  <conditionalFormatting sqref="E303:E305">
    <cfRule type="expression" dxfId="510" priority="271" stopIfTrue="1">
      <formula>AND(NOT(ISBLANK(A303)),OR(ISBLANK(E303),E303=0))</formula>
    </cfRule>
  </conditionalFormatting>
  <conditionalFormatting sqref="J303:J305">
    <cfRule type="expression" dxfId="509" priority="270" stopIfTrue="1">
      <formula>AND(NOT(ISBLANK(F303)),OR(ISBLANK(J303),J303=0))</formula>
    </cfRule>
  </conditionalFormatting>
  <conditionalFormatting sqref="J447:J449">
    <cfRule type="expression" dxfId="508" priority="184" stopIfTrue="1">
      <formula>AND(NOT(ISBLANK(F447)),OR(ISBLANK(J447),J447=0))</formula>
    </cfRule>
  </conditionalFormatting>
  <conditionalFormatting sqref="E447:E449">
    <cfRule type="expression" dxfId="507" priority="185" stopIfTrue="1">
      <formula>AND(NOT(ISBLANK(A447)),OR(ISBLANK(E447),E447=0))</formula>
    </cfRule>
  </conditionalFormatting>
  <conditionalFormatting sqref="J620:J631">
    <cfRule type="expression" dxfId="506" priority="74" stopIfTrue="1">
      <formula>AND(NOT(ISBLANK(F620)),OR(ISBLANK(J620),J620=0))</formula>
    </cfRule>
  </conditionalFormatting>
  <conditionalFormatting sqref="E633:E635">
    <cfRule type="expression" dxfId="505" priority="73" stopIfTrue="1">
      <formula>AND(NOT(ISBLANK(A633)),OR(ISBLANK(E633),E633=0))</formula>
    </cfRule>
  </conditionalFormatting>
  <conditionalFormatting sqref="J633:J635">
    <cfRule type="expression" dxfId="504" priority="72" stopIfTrue="1">
      <formula>AND(NOT(ISBLANK(F633)),OR(ISBLANK(J633),J633=0))</formula>
    </cfRule>
  </conditionalFormatting>
  <conditionalFormatting sqref="J418:J429">
    <cfRule type="expression" dxfId="503" priority="215" stopIfTrue="1">
      <formula>AND(NOT(ISBLANK(F418)),OR(ISBLANK(J418),J418=0))</formula>
    </cfRule>
  </conditionalFormatting>
  <conditionalFormatting sqref="J430">
    <cfRule type="expression" dxfId="502" priority="227" stopIfTrue="1">
      <formula>AND(NOT(ISBLANK(F430)),OR(ISBLANK(J430),J430=0))</formula>
    </cfRule>
  </conditionalFormatting>
  <conditionalFormatting sqref="E418:E428 E430">
    <cfRule type="expression" dxfId="501" priority="226" stopIfTrue="1">
      <formula>AND(NOT(ISBLANK(A418)),OR(ISBLANK(E418),E418=0))</formula>
    </cfRule>
  </conditionalFormatting>
  <conditionalFormatting sqref="E418 E420 E427:E428 E430">
    <cfRule type="expression" dxfId="500" priority="225" stopIfTrue="1">
      <formula>AND(NOT(ISBLANK(A418)),OR(ISBLANK(E418),E418=0))</formula>
    </cfRule>
  </conditionalFormatting>
  <conditionalFormatting sqref="E422">
    <cfRule type="expression" dxfId="499" priority="224" stopIfTrue="1">
      <formula>AND(NOT(ISBLANK(A422)),OR(ISBLANK(E422),E422=0))</formula>
    </cfRule>
  </conditionalFormatting>
  <conditionalFormatting sqref="E423">
    <cfRule type="expression" dxfId="498" priority="223" stopIfTrue="1">
      <formula>AND(NOT(ISBLANK(A423)),OR(ISBLANK(E423),E423=0))</formula>
    </cfRule>
  </conditionalFormatting>
  <conditionalFormatting sqref="E424:E426">
    <cfRule type="expression" dxfId="497" priority="222" stopIfTrue="1">
      <formula>AND(NOT(ISBLANK(A424)),OR(ISBLANK(E424),E424=0))</formula>
    </cfRule>
  </conditionalFormatting>
  <conditionalFormatting sqref="E421">
    <cfRule type="expression" dxfId="496" priority="221" stopIfTrue="1">
      <formula>AND(NOT(ISBLANK(A421)),OR(ISBLANK(E421),E421=0))</formula>
    </cfRule>
  </conditionalFormatting>
  <conditionalFormatting sqref="J418">
    <cfRule type="expression" dxfId="495" priority="220" stopIfTrue="1">
      <formula>AND(NOT(ISBLANK(F418)),OR(ISBLANK(J418),J418=0))</formula>
    </cfRule>
  </conditionalFormatting>
  <conditionalFormatting sqref="J418">
    <cfRule type="expression" dxfId="494" priority="219" stopIfTrue="1">
      <formula>AND(NOT(ISBLANK(F418)),OR(ISBLANK(J418),J418=0))</formula>
    </cfRule>
  </conditionalFormatting>
  <conditionalFormatting sqref="J418">
    <cfRule type="expression" dxfId="493" priority="218" stopIfTrue="1">
      <formula>AND(NOT(ISBLANK(F418)),OR(ISBLANK(J418),J418=0))</formula>
    </cfRule>
  </conditionalFormatting>
  <conditionalFormatting sqref="J429">
    <cfRule type="expression" dxfId="492" priority="217" stopIfTrue="1">
      <formula>AND(NOT(ISBLANK(F429)),OR(ISBLANK(J429),J429=0))</formula>
    </cfRule>
  </conditionalFormatting>
  <conditionalFormatting sqref="E429">
    <cfRule type="expression" dxfId="491" priority="216" stopIfTrue="1">
      <formula>AND(NOT(ISBLANK(A429)),OR(ISBLANK(E429),E429=0))</formula>
    </cfRule>
  </conditionalFormatting>
  <conditionalFormatting sqref="J478:J479">
    <cfRule type="expression" dxfId="490" priority="213" stopIfTrue="1">
      <formula>AND(NOT(ISBLANK(F478)),OR(ISBLANK(J478),J478=0))</formula>
    </cfRule>
  </conditionalFormatting>
  <conditionalFormatting sqref="E478:E479">
    <cfRule type="expression" dxfId="489" priority="214" stopIfTrue="1">
      <formula>AND(NOT(ISBLANK(A478)),OR(ISBLANK(E478),E478=0))</formula>
    </cfRule>
  </conditionalFormatting>
  <conditionalFormatting sqref="J451">
    <cfRule type="expression" dxfId="488" priority="203" stopIfTrue="1">
      <formula>AND(NOT(ISBLANK(F451)),OR(ISBLANK(J451),J451=0))</formula>
    </cfRule>
  </conditionalFormatting>
  <conditionalFormatting sqref="J632">
    <cfRule type="expression" dxfId="487" priority="86" stopIfTrue="1">
      <formula>AND(NOT(ISBLANK(F632)),OR(ISBLANK(J632),J632=0))</formula>
    </cfRule>
  </conditionalFormatting>
  <conditionalFormatting sqref="E450:E452 J451:J452 E456:E468 J456:J468">
    <cfRule type="expression" dxfId="486" priority="212" stopIfTrue="1">
      <formula>AND(NOT(ISBLANK(A450)),OR(ISBLANK(E450),E450=0))</formula>
    </cfRule>
  </conditionalFormatting>
  <conditionalFormatting sqref="J466:J468">
    <cfRule type="expression" dxfId="485" priority="211" stopIfTrue="1">
      <formula>AND(NOT(ISBLANK(F466)),OR(ISBLANK(J466),J466=0))</formula>
    </cfRule>
  </conditionalFormatting>
  <conditionalFormatting sqref="E620:E630 E632">
    <cfRule type="expression" dxfId="484" priority="85" stopIfTrue="1">
      <formula>AND(NOT(ISBLANK(A620)),OR(ISBLANK(E620),E620=0))</formula>
    </cfRule>
  </conditionalFormatting>
  <conditionalFormatting sqref="E620 E622 E629:E630 E632">
    <cfRule type="expression" dxfId="483" priority="84" stopIfTrue="1">
      <formula>AND(NOT(ISBLANK(A620)),OR(ISBLANK(E620),E620=0))</formula>
    </cfRule>
  </conditionalFormatting>
  <conditionalFormatting sqref="J464:J465">
    <cfRule type="expression" dxfId="482" priority="210" stopIfTrue="1">
      <formula>AND(NOT(ISBLANK(F464)),OR(ISBLANK(J464),J464=0))</formula>
    </cfRule>
  </conditionalFormatting>
  <conditionalFormatting sqref="E464:E468">
    <cfRule type="expression" dxfId="481" priority="209" stopIfTrue="1">
      <formula>AND(NOT(ISBLANK(A464)),OR(ISBLANK(E464),E464=0))</formula>
    </cfRule>
  </conditionalFormatting>
  <conditionalFormatting sqref="E451 E456 E461:E462 E464:E465">
    <cfRule type="expression" dxfId="480" priority="208" stopIfTrue="1">
      <formula>AND(NOT(ISBLANK(A451)),OR(ISBLANK(E451),E451=0))</formula>
    </cfRule>
  </conditionalFormatting>
  <conditionalFormatting sqref="E458">
    <cfRule type="expression" dxfId="479" priority="207" stopIfTrue="1">
      <formula>AND(NOT(ISBLANK(A458)),OR(ISBLANK(E458),E458=0))</formula>
    </cfRule>
  </conditionalFormatting>
  <conditionalFormatting sqref="E457">
    <cfRule type="expression" dxfId="478" priority="206" stopIfTrue="1">
      <formula>AND(NOT(ISBLANK(A457)),OR(ISBLANK(E457),E457=0))</formula>
    </cfRule>
  </conditionalFormatting>
  <conditionalFormatting sqref="J451">
    <cfRule type="expression" dxfId="477" priority="205" stopIfTrue="1">
      <formula>AND(NOT(ISBLANK(F451)),OR(ISBLANK(J451),J451=0))</formula>
    </cfRule>
  </conditionalFormatting>
  <conditionalFormatting sqref="J451">
    <cfRule type="expression" dxfId="476" priority="204" stopIfTrue="1">
      <formula>AND(NOT(ISBLANK(F451)),OR(ISBLANK(J451),J451=0))</formula>
    </cfRule>
  </conditionalFormatting>
  <conditionalFormatting sqref="E463">
    <cfRule type="expression" dxfId="475" priority="201" stopIfTrue="1">
      <formula>AND(NOT(ISBLANK(A463)),OR(ISBLANK(E463),E463=0))</formula>
    </cfRule>
  </conditionalFormatting>
  <conditionalFormatting sqref="J463">
    <cfRule type="expression" dxfId="474" priority="202" stopIfTrue="1">
      <formula>AND(NOT(ISBLANK(F463)),OR(ISBLANK(J463),J463=0))</formula>
    </cfRule>
  </conditionalFormatting>
  <conditionalFormatting sqref="E624">
    <cfRule type="expression" dxfId="473" priority="83" stopIfTrue="1">
      <formula>AND(NOT(ISBLANK(A624)),OR(ISBLANK(E624),E624=0))</formula>
    </cfRule>
  </conditionalFormatting>
  <conditionalFormatting sqref="E625">
    <cfRule type="expression" dxfId="472" priority="82" stopIfTrue="1">
      <formula>AND(NOT(ISBLANK(A625)),OR(ISBLANK(E625),E625=0))</formula>
    </cfRule>
  </conditionalFormatting>
  <conditionalFormatting sqref="E626:E628">
    <cfRule type="expression" dxfId="471" priority="81" stopIfTrue="1">
      <formula>AND(NOT(ISBLANK(A626)),OR(ISBLANK(E626),E626=0))</formula>
    </cfRule>
  </conditionalFormatting>
  <conditionalFormatting sqref="E623">
    <cfRule type="expression" dxfId="470" priority="80" stopIfTrue="1">
      <formula>AND(NOT(ISBLANK(A623)),OR(ISBLANK(E623),E623=0))</formula>
    </cfRule>
  </conditionalFormatting>
  <conditionalFormatting sqref="J620">
    <cfRule type="expression" dxfId="469" priority="79" stopIfTrue="1">
      <formula>AND(NOT(ISBLANK(F620)),OR(ISBLANK(J620),J620=0))</formula>
    </cfRule>
  </conditionalFormatting>
  <conditionalFormatting sqref="J620">
    <cfRule type="expression" dxfId="468" priority="78" stopIfTrue="1">
      <formula>AND(NOT(ISBLANK(F620)),OR(ISBLANK(J620),J620=0))</formula>
    </cfRule>
  </conditionalFormatting>
  <conditionalFormatting sqref="J620">
    <cfRule type="expression" dxfId="467" priority="77" stopIfTrue="1">
      <formula>AND(NOT(ISBLANK(F620)),OR(ISBLANK(J620),J620=0))</formula>
    </cfRule>
  </conditionalFormatting>
  <conditionalFormatting sqref="J631">
    <cfRule type="expression" dxfId="466" priority="76" stopIfTrue="1">
      <formula>AND(NOT(ISBLANK(F631)),OR(ISBLANK(J631),J631=0))</formula>
    </cfRule>
  </conditionalFormatting>
  <conditionalFormatting sqref="E631">
    <cfRule type="expression" dxfId="465" priority="75" stopIfTrue="1">
      <formula>AND(NOT(ISBLANK(A631)),OR(ISBLANK(E631),E631=0))</formula>
    </cfRule>
  </conditionalFormatting>
  <conditionalFormatting sqref="E431:E433">
    <cfRule type="expression" dxfId="464" priority="200" stopIfTrue="1">
      <formula>AND(NOT(ISBLANK(A431)),OR(ISBLANK(E431),E431=0))</formula>
    </cfRule>
  </conditionalFormatting>
  <conditionalFormatting sqref="J431:J433">
    <cfRule type="expression" dxfId="463" priority="199" stopIfTrue="1">
      <formula>AND(NOT(ISBLANK(F431)),OR(ISBLANK(J431),J431=0))</formula>
    </cfRule>
  </conditionalFormatting>
  <conditionalFormatting sqref="J526:J537">
    <cfRule type="expression" dxfId="462" priority="159" stopIfTrue="1">
      <formula>AND(NOT(ISBLANK(F526)),OR(ISBLANK(J526),J526=0))</formula>
    </cfRule>
  </conditionalFormatting>
  <conditionalFormatting sqref="J538">
    <cfRule type="expression" dxfId="461" priority="171" stopIfTrue="1">
      <formula>AND(NOT(ISBLANK(F538)),OR(ISBLANK(J538),J538=0))</formula>
    </cfRule>
  </conditionalFormatting>
  <conditionalFormatting sqref="E526:E536 E538">
    <cfRule type="expression" dxfId="460" priority="170" stopIfTrue="1">
      <formula>AND(NOT(ISBLANK(A526)),OR(ISBLANK(E526),E526=0))</formula>
    </cfRule>
  </conditionalFormatting>
  <conditionalFormatting sqref="E526 E528 E535:E536 E538">
    <cfRule type="expression" dxfId="459" priority="169" stopIfTrue="1">
      <formula>AND(NOT(ISBLANK(A526)),OR(ISBLANK(E526),E526=0))</formula>
    </cfRule>
  </conditionalFormatting>
  <conditionalFormatting sqref="E530">
    <cfRule type="expression" dxfId="458" priority="168" stopIfTrue="1">
      <formula>AND(NOT(ISBLANK(A530)),OR(ISBLANK(E530),E530=0))</formula>
    </cfRule>
  </conditionalFormatting>
  <conditionalFormatting sqref="E531">
    <cfRule type="expression" dxfId="457" priority="167" stopIfTrue="1">
      <formula>AND(NOT(ISBLANK(A531)),OR(ISBLANK(E531),E531=0))</formula>
    </cfRule>
  </conditionalFormatting>
  <conditionalFormatting sqref="E532:E534">
    <cfRule type="expression" dxfId="456" priority="166" stopIfTrue="1">
      <formula>AND(NOT(ISBLANK(A532)),OR(ISBLANK(E532),E532=0))</formula>
    </cfRule>
  </conditionalFormatting>
  <conditionalFormatting sqref="E529">
    <cfRule type="expression" dxfId="455" priority="165" stopIfTrue="1">
      <formula>AND(NOT(ISBLANK(A529)),OR(ISBLANK(E529),E529=0))</formula>
    </cfRule>
  </conditionalFormatting>
  <conditionalFormatting sqref="J526">
    <cfRule type="expression" dxfId="454" priority="164" stopIfTrue="1">
      <formula>AND(NOT(ISBLANK(F526)),OR(ISBLANK(J526),J526=0))</formula>
    </cfRule>
  </conditionalFormatting>
  <conditionalFormatting sqref="J526">
    <cfRule type="expression" dxfId="453" priority="163" stopIfTrue="1">
      <formula>AND(NOT(ISBLANK(F526)),OR(ISBLANK(J526),J526=0))</formula>
    </cfRule>
  </conditionalFormatting>
  <conditionalFormatting sqref="J526">
    <cfRule type="expression" dxfId="452" priority="162" stopIfTrue="1">
      <formula>AND(NOT(ISBLANK(F526)),OR(ISBLANK(J526),J526=0))</formula>
    </cfRule>
  </conditionalFormatting>
  <conditionalFormatting sqref="J537">
    <cfRule type="expression" dxfId="451" priority="161" stopIfTrue="1">
      <formula>AND(NOT(ISBLANK(F537)),OR(ISBLANK(J537),J537=0))</formula>
    </cfRule>
  </conditionalFormatting>
  <conditionalFormatting sqref="E537">
    <cfRule type="expression" dxfId="450" priority="160" stopIfTrue="1">
      <formula>AND(NOT(ISBLANK(A537)),OR(ISBLANK(E537),E537=0))</formula>
    </cfRule>
  </conditionalFormatting>
  <conditionalFormatting sqref="J570:J571">
    <cfRule type="expression" dxfId="449" priority="157" stopIfTrue="1">
      <formula>AND(NOT(ISBLANK(F570)),OR(ISBLANK(J570),J570=0))</formula>
    </cfRule>
  </conditionalFormatting>
  <conditionalFormatting sqref="E570:E571">
    <cfRule type="expression" dxfId="448" priority="158" stopIfTrue="1">
      <formula>AND(NOT(ISBLANK(A570)),OR(ISBLANK(E570),E570=0))</formula>
    </cfRule>
  </conditionalFormatting>
  <conditionalFormatting sqref="J543">
    <cfRule type="expression" dxfId="447" priority="147" stopIfTrue="1">
      <formula>AND(NOT(ISBLANK(F543)),OR(ISBLANK(J543),J543=0))</formula>
    </cfRule>
  </conditionalFormatting>
  <conditionalFormatting sqref="E542:E544 J543:J544 E548:E560 J548:J560">
    <cfRule type="expression" dxfId="446" priority="156" stopIfTrue="1">
      <formula>AND(NOT(ISBLANK(A542)),OR(ISBLANK(E542),E542=0))</formula>
    </cfRule>
  </conditionalFormatting>
  <conditionalFormatting sqref="J558:J560">
    <cfRule type="expression" dxfId="445" priority="155" stopIfTrue="1">
      <formula>AND(NOT(ISBLANK(F558)),OR(ISBLANK(J558),J558=0))</formula>
    </cfRule>
  </conditionalFormatting>
  <conditionalFormatting sqref="J556:J557">
    <cfRule type="expression" dxfId="444" priority="154" stopIfTrue="1">
      <formula>AND(NOT(ISBLANK(F556)),OR(ISBLANK(J556),J556=0))</formula>
    </cfRule>
  </conditionalFormatting>
  <conditionalFormatting sqref="E556:E560">
    <cfRule type="expression" dxfId="443" priority="153" stopIfTrue="1">
      <formula>AND(NOT(ISBLANK(A556)),OR(ISBLANK(E556),E556=0))</formula>
    </cfRule>
  </conditionalFormatting>
  <conditionalFormatting sqref="E543 E548 E553:E554 E556:E557">
    <cfRule type="expression" dxfId="442" priority="152" stopIfTrue="1">
      <formula>AND(NOT(ISBLANK(A543)),OR(ISBLANK(E543),E543=0))</formula>
    </cfRule>
  </conditionalFormatting>
  <conditionalFormatting sqref="E550">
    <cfRule type="expression" dxfId="441" priority="151" stopIfTrue="1">
      <formula>AND(NOT(ISBLANK(A550)),OR(ISBLANK(E550),E550=0))</formula>
    </cfRule>
  </conditionalFormatting>
  <conditionalFormatting sqref="E549">
    <cfRule type="expression" dxfId="440" priority="150" stopIfTrue="1">
      <formula>AND(NOT(ISBLANK(A549)),OR(ISBLANK(E549),E549=0))</formula>
    </cfRule>
  </conditionalFormatting>
  <conditionalFormatting sqref="J543">
    <cfRule type="expression" dxfId="439" priority="149" stopIfTrue="1">
      <formula>AND(NOT(ISBLANK(F543)),OR(ISBLANK(J543),J543=0))</formula>
    </cfRule>
  </conditionalFormatting>
  <conditionalFormatting sqref="J543">
    <cfRule type="expression" dxfId="438" priority="148" stopIfTrue="1">
      <formula>AND(NOT(ISBLANK(F543)),OR(ISBLANK(J543),J543=0))</formula>
    </cfRule>
  </conditionalFormatting>
  <conditionalFormatting sqref="E555">
    <cfRule type="expression" dxfId="437" priority="145" stopIfTrue="1">
      <formula>AND(NOT(ISBLANK(A555)),OR(ISBLANK(E555),E555=0))</formula>
    </cfRule>
  </conditionalFormatting>
  <conditionalFormatting sqref="J555">
    <cfRule type="expression" dxfId="436" priority="146" stopIfTrue="1">
      <formula>AND(NOT(ISBLANK(F555)),OR(ISBLANK(J555),J555=0))</formula>
    </cfRule>
  </conditionalFormatting>
  <conditionalFormatting sqref="E539:E541">
    <cfRule type="expression" dxfId="435" priority="144" stopIfTrue="1">
      <formula>AND(NOT(ISBLANK(A539)),OR(ISBLANK(E539),E539=0))</formula>
    </cfRule>
  </conditionalFormatting>
  <conditionalFormatting sqref="J539:J541">
    <cfRule type="expression" dxfId="434" priority="143" stopIfTrue="1">
      <formula>AND(NOT(ISBLANK(F539)),OR(ISBLANK(J539),J539=0))</formula>
    </cfRule>
  </conditionalFormatting>
  <conditionalFormatting sqref="J663:J664">
    <cfRule type="expression" dxfId="433" priority="101" stopIfTrue="1">
      <formula>AND(NOT(ISBLANK(F663)),OR(ISBLANK(J663),J663=0))</formula>
    </cfRule>
  </conditionalFormatting>
  <conditionalFormatting sqref="E663:E664">
    <cfRule type="expression" dxfId="432" priority="102" stopIfTrue="1">
      <formula>AND(NOT(ISBLANK(A663)),OR(ISBLANK(E663),E663=0))</formula>
    </cfRule>
  </conditionalFormatting>
  <conditionalFormatting sqref="J636">
    <cfRule type="expression" dxfId="431" priority="91" stopIfTrue="1">
      <formula>AND(NOT(ISBLANK(F636)),OR(ISBLANK(J636),J636=0))</formula>
    </cfRule>
  </conditionalFormatting>
  <conditionalFormatting sqref="J636:J637 E641:E653 J641:J653">
    <cfRule type="expression" dxfId="430" priority="100" stopIfTrue="1">
      <formula>AND(NOT(ISBLANK(A636)),OR(ISBLANK(E636),E636=0))</formula>
    </cfRule>
  </conditionalFormatting>
  <conditionalFormatting sqref="J651:J653">
    <cfRule type="expression" dxfId="429" priority="99" stopIfTrue="1">
      <formula>AND(NOT(ISBLANK(F651)),OR(ISBLANK(J651),J651=0))</formula>
    </cfRule>
  </conditionalFormatting>
  <conditionalFormatting sqref="J649:J650">
    <cfRule type="expression" dxfId="428" priority="98" stopIfTrue="1">
      <formula>AND(NOT(ISBLANK(F649)),OR(ISBLANK(J649),J649=0))</formula>
    </cfRule>
  </conditionalFormatting>
  <conditionalFormatting sqref="E649:E653">
    <cfRule type="expression" dxfId="427" priority="97" stopIfTrue="1">
      <formula>AND(NOT(ISBLANK(A649)),OR(ISBLANK(E649),E649=0))</formula>
    </cfRule>
  </conditionalFormatting>
  <conditionalFormatting sqref="E636 E641 E646:E647 E649:E650">
    <cfRule type="expression" dxfId="426" priority="96" stopIfTrue="1">
      <formula>AND(NOT(ISBLANK(A636)),OR(ISBLANK(E636),E636=0))</formula>
    </cfRule>
  </conditionalFormatting>
  <conditionalFormatting sqref="E643">
    <cfRule type="expression" dxfId="425" priority="95" stopIfTrue="1">
      <formula>AND(NOT(ISBLANK(A643)),OR(ISBLANK(E643),E643=0))</formula>
    </cfRule>
  </conditionalFormatting>
  <conditionalFormatting sqref="E642">
    <cfRule type="expression" dxfId="424" priority="94" stopIfTrue="1">
      <formula>AND(NOT(ISBLANK(A642)),OR(ISBLANK(E642),E642=0))</formula>
    </cfRule>
  </conditionalFormatting>
  <conditionalFormatting sqref="J636">
    <cfRule type="expression" dxfId="423" priority="93" stopIfTrue="1">
      <formula>AND(NOT(ISBLANK(F636)),OR(ISBLANK(J636),J636=0))</formula>
    </cfRule>
  </conditionalFormatting>
  <conditionalFormatting sqref="J636">
    <cfRule type="expression" dxfId="422" priority="92" stopIfTrue="1">
      <formula>AND(NOT(ISBLANK(F636)),OR(ISBLANK(J636),J636=0))</formula>
    </cfRule>
  </conditionalFormatting>
  <conditionalFormatting sqref="E648">
    <cfRule type="expression" dxfId="421" priority="89" stopIfTrue="1">
      <formula>AND(NOT(ISBLANK(A648)),OR(ISBLANK(E648),E648=0))</formula>
    </cfRule>
  </conditionalFormatting>
  <conditionalFormatting sqref="J648">
    <cfRule type="expression" dxfId="420" priority="90" stopIfTrue="1">
      <formula>AND(NOT(ISBLANK(F648)),OR(ISBLANK(J648),J648=0))</formula>
    </cfRule>
  </conditionalFormatting>
  <conditionalFormatting sqref="E746:E747">
    <cfRule type="expression" dxfId="419" priority="59" stopIfTrue="1">
      <formula>AND(NOT(ISBLANK(A746)),OR(ISBLANK(E746),E746=0))</formula>
    </cfRule>
  </conditionalFormatting>
  <conditionalFormatting sqref="J714:J725">
    <cfRule type="expression" dxfId="418" priority="32" stopIfTrue="1">
      <formula>AND(NOT(ISBLANK(F714)),OR(ISBLANK(J714),J714=0))</formula>
    </cfRule>
  </conditionalFormatting>
  <conditionalFormatting sqref="E727:E729">
    <cfRule type="expression" dxfId="417" priority="31" stopIfTrue="1">
      <formula>AND(NOT(ISBLANK(A727)),OR(ISBLANK(E727),E727=0))</formula>
    </cfRule>
  </conditionalFormatting>
  <conditionalFormatting sqref="J727:J729">
    <cfRule type="expression" dxfId="416" priority="30" stopIfTrue="1">
      <formula>AND(NOT(ISBLANK(F727)),OR(ISBLANK(J727),J727=0))</formula>
    </cfRule>
  </conditionalFormatting>
  <conditionalFormatting sqref="J726">
    <cfRule type="expression" dxfId="415" priority="44" stopIfTrue="1">
      <formula>AND(NOT(ISBLANK(F726)),OR(ISBLANK(J726),J726=0))</formula>
    </cfRule>
  </conditionalFormatting>
  <conditionalFormatting sqref="E714:E724 E726">
    <cfRule type="expression" dxfId="414" priority="43" stopIfTrue="1">
      <formula>AND(NOT(ISBLANK(A714)),OR(ISBLANK(E714),E714=0))</formula>
    </cfRule>
  </conditionalFormatting>
  <conditionalFormatting sqref="E714 E716 E723:E724 E726">
    <cfRule type="expression" dxfId="413" priority="42" stopIfTrue="1">
      <formula>AND(NOT(ISBLANK(A714)),OR(ISBLANK(E714),E714=0))</formula>
    </cfRule>
  </conditionalFormatting>
  <conditionalFormatting sqref="E718">
    <cfRule type="expression" dxfId="412" priority="41" stopIfTrue="1">
      <formula>AND(NOT(ISBLANK(A718)),OR(ISBLANK(E718),E718=0))</formula>
    </cfRule>
  </conditionalFormatting>
  <conditionalFormatting sqref="E719">
    <cfRule type="expression" dxfId="411" priority="40" stopIfTrue="1">
      <formula>AND(NOT(ISBLANK(A719)),OR(ISBLANK(E719),E719=0))</formula>
    </cfRule>
  </conditionalFormatting>
  <conditionalFormatting sqref="E720:E722">
    <cfRule type="expression" dxfId="410" priority="39" stopIfTrue="1">
      <formula>AND(NOT(ISBLANK(A720)),OR(ISBLANK(E720),E720=0))</formula>
    </cfRule>
  </conditionalFormatting>
  <conditionalFormatting sqref="E717">
    <cfRule type="expression" dxfId="409" priority="38" stopIfTrue="1">
      <formula>AND(NOT(ISBLANK(A717)),OR(ISBLANK(E717),E717=0))</formula>
    </cfRule>
  </conditionalFormatting>
  <conditionalFormatting sqref="J714">
    <cfRule type="expression" dxfId="408" priority="37" stopIfTrue="1">
      <formula>AND(NOT(ISBLANK(F714)),OR(ISBLANK(J714),J714=0))</formula>
    </cfRule>
  </conditionalFormatting>
  <conditionalFormatting sqref="J714">
    <cfRule type="expression" dxfId="407" priority="36" stopIfTrue="1">
      <formula>AND(NOT(ISBLANK(F714)),OR(ISBLANK(J714),J714=0))</formula>
    </cfRule>
  </conditionalFormatting>
  <conditionalFormatting sqref="J714">
    <cfRule type="expression" dxfId="406" priority="35" stopIfTrue="1">
      <formula>AND(NOT(ISBLANK(F714)),OR(ISBLANK(J714),J714=0))</formula>
    </cfRule>
  </conditionalFormatting>
  <conditionalFormatting sqref="J725">
    <cfRule type="expression" dxfId="405" priority="34" stopIfTrue="1">
      <formula>AND(NOT(ISBLANK(F725)),OR(ISBLANK(J725),J725=0))</formula>
    </cfRule>
  </conditionalFormatting>
  <conditionalFormatting sqref="E725">
    <cfRule type="expression" dxfId="404" priority="33" stopIfTrue="1">
      <formula>AND(NOT(ISBLANK(A725)),OR(ISBLANK(E725),E725=0))</formula>
    </cfRule>
  </conditionalFormatting>
  <conditionalFormatting sqref="J773:J774">
    <cfRule type="expression" dxfId="403" priority="57" stopIfTrue="1">
      <formula>AND(NOT(ISBLANK(F773)),OR(ISBLANK(J773),J773=0))</formula>
    </cfRule>
  </conditionalFormatting>
  <conditionalFormatting sqref="E773:E774">
    <cfRule type="expression" dxfId="402" priority="58" stopIfTrue="1">
      <formula>AND(NOT(ISBLANK(A773)),OR(ISBLANK(E773),E773=0))</formula>
    </cfRule>
  </conditionalFormatting>
  <conditionalFormatting sqref="J746">
    <cfRule type="expression" dxfId="401" priority="47" stopIfTrue="1">
      <formula>AND(NOT(ISBLANK(F746)),OR(ISBLANK(J746),J746=0))</formula>
    </cfRule>
  </conditionalFormatting>
  <conditionalFormatting sqref="J746:J747 E751:E763 J751:J763">
    <cfRule type="expression" dxfId="400" priority="56" stopIfTrue="1">
      <formula>AND(NOT(ISBLANK(A746)),OR(ISBLANK(E746),E746=0))</formula>
    </cfRule>
  </conditionalFormatting>
  <conditionalFormatting sqref="J761:J763">
    <cfRule type="expression" dxfId="399" priority="55" stopIfTrue="1">
      <formula>AND(NOT(ISBLANK(F761)),OR(ISBLANK(J761),J761=0))</formula>
    </cfRule>
  </conditionalFormatting>
  <conditionalFormatting sqref="J759:J760">
    <cfRule type="expression" dxfId="398" priority="54" stopIfTrue="1">
      <formula>AND(NOT(ISBLANK(F759)),OR(ISBLANK(J759),J759=0))</formula>
    </cfRule>
  </conditionalFormatting>
  <conditionalFormatting sqref="E759:E763">
    <cfRule type="expression" dxfId="397" priority="53" stopIfTrue="1">
      <formula>AND(NOT(ISBLANK(A759)),OR(ISBLANK(E759),E759=0))</formula>
    </cfRule>
  </conditionalFormatting>
  <conditionalFormatting sqref="E746 E751 E756:E757 E759:E760">
    <cfRule type="expression" dxfId="396" priority="52" stopIfTrue="1">
      <formula>AND(NOT(ISBLANK(A746)),OR(ISBLANK(E746),E746=0))</formula>
    </cfRule>
  </conditionalFormatting>
  <conditionalFormatting sqref="E753">
    <cfRule type="expression" dxfId="395" priority="51" stopIfTrue="1">
      <formula>AND(NOT(ISBLANK(A753)),OR(ISBLANK(E753),E753=0))</formula>
    </cfRule>
  </conditionalFormatting>
  <conditionalFormatting sqref="E752">
    <cfRule type="expression" dxfId="394" priority="50" stopIfTrue="1">
      <formula>AND(NOT(ISBLANK(A752)),OR(ISBLANK(E752),E752=0))</formula>
    </cfRule>
  </conditionalFormatting>
  <conditionalFormatting sqref="J746">
    <cfRule type="expression" dxfId="393" priority="49" stopIfTrue="1">
      <formula>AND(NOT(ISBLANK(F746)),OR(ISBLANK(J746),J746=0))</formula>
    </cfRule>
  </conditionalFormatting>
  <conditionalFormatting sqref="J746">
    <cfRule type="expression" dxfId="392" priority="48" stopIfTrue="1">
      <formula>AND(NOT(ISBLANK(F746)),OR(ISBLANK(J746),J746=0))</formula>
    </cfRule>
  </conditionalFormatting>
  <conditionalFormatting sqref="E758">
    <cfRule type="expression" dxfId="391" priority="45" stopIfTrue="1">
      <formula>AND(NOT(ISBLANK(A758)),OR(ISBLANK(E758),E758=0))</formula>
    </cfRule>
  </conditionalFormatting>
  <conditionalFormatting sqref="J758">
    <cfRule type="expression" dxfId="390" priority="46" stopIfTrue="1">
      <formula>AND(NOT(ISBLANK(F758)),OR(ISBLANK(J758),J758=0))</formula>
    </cfRule>
  </conditionalFormatting>
  <conditionalFormatting sqref="J730:J741">
    <cfRule type="expression" dxfId="389" priority="17" stopIfTrue="1">
      <formula>AND(NOT(ISBLANK(F730)),OR(ISBLANK(J730),J730=0))</formula>
    </cfRule>
  </conditionalFormatting>
  <conditionalFormatting sqref="J742">
    <cfRule type="expression" dxfId="388" priority="29" stopIfTrue="1">
      <formula>AND(NOT(ISBLANK(F742)),OR(ISBLANK(J742),J742=0))</formula>
    </cfRule>
  </conditionalFormatting>
  <conditionalFormatting sqref="E730:E740 E742">
    <cfRule type="expression" dxfId="387" priority="28" stopIfTrue="1">
      <formula>AND(NOT(ISBLANK(A730)),OR(ISBLANK(E730),E730=0))</formula>
    </cfRule>
  </conditionalFormatting>
  <conditionalFormatting sqref="E730 E732 E739:E740 E742">
    <cfRule type="expression" dxfId="386" priority="27" stopIfTrue="1">
      <formula>AND(NOT(ISBLANK(A730)),OR(ISBLANK(E730),E730=0))</formula>
    </cfRule>
  </conditionalFormatting>
  <conditionalFormatting sqref="E734">
    <cfRule type="expression" dxfId="385" priority="26" stopIfTrue="1">
      <formula>AND(NOT(ISBLANK(A734)),OR(ISBLANK(E734),E734=0))</formula>
    </cfRule>
  </conditionalFormatting>
  <conditionalFormatting sqref="E735">
    <cfRule type="expression" dxfId="384" priority="25" stopIfTrue="1">
      <formula>AND(NOT(ISBLANK(A735)),OR(ISBLANK(E735),E735=0))</formula>
    </cfRule>
  </conditionalFormatting>
  <conditionalFormatting sqref="E736:E738">
    <cfRule type="expression" dxfId="383" priority="24" stopIfTrue="1">
      <formula>AND(NOT(ISBLANK(A736)),OR(ISBLANK(E736),E736=0))</formula>
    </cfRule>
  </conditionalFormatting>
  <conditionalFormatting sqref="E733">
    <cfRule type="expression" dxfId="382" priority="23" stopIfTrue="1">
      <formula>AND(NOT(ISBLANK(A733)),OR(ISBLANK(E733),E733=0))</formula>
    </cfRule>
  </conditionalFormatting>
  <conditionalFormatting sqref="J730">
    <cfRule type="expression" dxfId="381" priority="22" stopIfTrue="1">
      <formula>AND(NOT(ISBLANK(F730)),OR(ISBLANK(J730),J730=0))</formula>
    </cfRule>
  </conditionalFormatting>
  <conditionalFormatting sqref="J730">
    <cfRule type="expression" dxfId="380" priority="21" stopIfTrue="1">
      <formula>AND(NOT(ISBLANK(F730)),OR(ISBLANK(J730),J730=0))</formula>
    </cfRule>
  </conditionalFormatting>
  <conditionalFormatting sqref="J730">
    <cfRule type="expression" dxfId="379" priority="20" stopIfTrue="1">
      <formula>AND(NOT(ISBLANK(F730)),OR(ISBLANK(J730),J730=0))</formula>
    </cfRule>
  </conditionalFormatting>
  <conditionalFormatting sqref="J741">
    <cfRule type="expression" dxfId="378" priority="19" stopIfTrue="1">
      <formula>AND(NOT(ISBLANK(F741)),OR(ISBLANK(J741),J741=0))</formula>
    </cfRule>
  </conditionalFormatting>
  <conditionalFormatting sqref="E741">
    <cfRule type="expression" dxfId="377" priority="18" stopIfTrue="1">
      <formula>AND(NOT(ISBLANK(A741)),OR(ISBLANK(E741),E741=0))</formula>
    </cfRule>
  </conditionalFormatting>
  <conditionalFormatting sqref="E743:E745">
    <cfRule type="expression" dxfId="376" priority="16" stopIfTrue="1">
      <formula>AND(NOT(ISBLANK(A743)),OR(ISBLANK(E743),E743=0))</formula>
    </cfRule>
  </conditionalFormatting>
  <conditionalFormatting sqref="J743:J745">
    <cfRule type="expression" dxfId="375" priority="15" stopIfTrue="1">
      <formula>AND(NOT(ISBLANK(F743)),OR(ISBLANK(J743),J743=0))</formula>
    </cfRule>
  </conditionalFormatting>
  <conditionalFormatting sqref="J816">
    <cfRule type="expression" dxfId="374" priority="14" stopIfTrue="1">
      <formula>AND(NOT(ISBLANK(F816)),OR(ISBLANK(J816),J816=0))</formula>
    </cfRule>
  </conditionalFormatting>
  <conditionalFormatting sqref="J810 E810">
    <cfRule type="expression" dxfId="373" priority="13" stopIfTrue="1">
      <formula>AND(NOT(ISBLANK(A810)),OR(ISBLANK(E810),E810=0))</formula>
    </cfRule>
  </conditionalFormatting>
  <conditionalFormatting sqref="J811 E811">
    <cfRule type="expression" dxfId="372" priority="12" stopIfTrue="1">
      <formula>AND(NOT(ISBLANK(A811)),OR(ISBLANK(E811),E811=0))</formula>
    </cfRule>
  </conditionalFormatting>
  <conditionalFormatting sqref="J812 E812">
    <cfRule type="expression" dxfId="371" priority="11" stopIfTrue="1">
      <formula>AND(NOT(ISBLANK(A812)),OR(ISBLANK(E812),E812=0))</formula>
    </cfRule>
  </conditionalFormatting>
  <conditionalFormatting sqref="E823:E824">
    <cfRule type="expression" dxfId="370" priority="10" stopIfTrue="1">
      <formula>AND(NOT(ISBLANK(A823)),OR(ISBLANK(E823),E823=0))</formula>
    </cfRule>
  </conditionalFormatting>
  <conditionalFormatting sqref="E823:E824">
    <cfRule type="expression" dxfId="369" priority="7" stopIfTrue="1">
      <formula>AND(NOT(ISBLANK(A823)),OR(ISBLANK(E823),E823=0))</formula>
    </cfRule>
  </conditionalFormatting>
  <conditionalFormatting sqref="J823:J824">
    <cfRule type="expression" dxfId="368" priority="1" stopIfTrue="1">
      <formula>AND(NOT(ISBLANK(E823)),OR(ISBLANK(J823),J823=0))</formula>
    </cfRule>
  </conditionalFormatting>
  <conditionalFormatting sqref="J823:J824">
    <cfRule type="expression" dxfId="367" priority="2" stopIfTrue="1">
      <formula>AND(NOT(ISBLANK(E823)),OR(ISBLANK(J823),J823=0))</formula>
    </cfRule>
  </conditionalFormatting>
  <pageMargins left="0.59055118110236227" right="0" top="0.39370078740157483" bottom="0.39370078740157483" header="0.51181102362204722" footer="0.51181102362204722"/>
  <pageSetup paperSize="9" scale="70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M862"/>
  <sheetViews>
    <sheetView topLeftCell="M85" zoomScale="85" zoomScaleNormal="85" zoomScaleSheetLayoutView="75" workbookViewId="0">
      <selection activeCell="U90" sqref="U90"/>
    </sheetView>
  </sheetViews>
  <sheetFormatPr defaultColWidth="8.85546875" defaultRowHeight="14.25" outlineLevelRow="1" x14ac:dyDescent="0.2"/>
  <cols>
    <col min="1" max="1" width="53.7109375" style="69" customWidth="1"/>
    <col min="2" max="2" width="6.85546875" style="70" customWidth="1"/>
    <col min="3" max="3" width="10.42578125" style="70" bestFit="1" customWidth="1"/>
    <col min="4" max="4" width="10" style="71" customWidth="1"/>
    <col min="5" max="5" width="16" style="71" customWidth="1"/>
    <col min="6" max="6" width="42.140625" style="72" customWidth="1"/>
    <col min="7" max="7" width="10" style="70" customWidth="1"/>
    <col min="8" max="8" width="10.7109375" style="70" customWidth="1"/>
    <col min="9" max="9" width="10.28515625" style="70" customWidth="1"/>
    <col min="10" max="10" width="14.7109375" style="71" customWidth="1"/>
    <col min="11" max="11" width="8.85546875" style="9"/>
    <col min="12" max="12" width="33.28515625" style="9" customWidth="1"/>
    <col min="13" max="15" width="8.85546875" style="9"/>
    <col min="16" max="16" width="14" style="9" customWidth="1"/>
    <col min="17" max="18" width="8.85546875" style="9"/>
    <col min="19" max="19" width="31.7109375" style="9" customWidth="1"/>
    <col min="20" max="22" width="8.85546875" style="9"/>
    <col min="23" max="23" width="13.140625" style="9" customWidth="1"/>
    <col min="24" max="16384" width="8.85546875" style="9"/>
  </cols>
  <sheetData>
    <row r="1" spans="1:25" s="1" customFormat="1" ht="22.5" customHeight="1" x14ac:dyDescent="0.35">
      <c r="A1" s="204"/>
      <c r="B1" s="204"/>
      <c r="C1" s="204"/>
      <c r="D1" s="204"/>
      <c r="E1" s="204"/>
      <c r="F1" s="204"/>
      <c r="G1" s="204"/>
      <c r="H1" s="204"/>
      <c r="I1" s="204"/>
      <c r="J1" s="205"/>
    </row>
    <row r="2" spans="1:25" s="2" customFormat="1" ht="18" customHeight="1" x14ac:dyDescent="0.35">
      <c r="A2" s="206" t="s">
        <v>183</v>
      </c>
      <c r="B2" s="206"/>
      <c r="C2" s="206"/>
      <c r="D2" s="206"/>
      <c r="E2" s="206"/>
      <c r="F2" s="206"/>
      <c r="G2" s="206"/>
      <c r="H2" s="206"/>
      <c r="I2" s="206"/>
      <c r="J2" s="207"/>
    </row>
    <row r="3" spans="1:25" s="8" customFormat="1" ht="18" customHeight="1" thickBot="1" x14ac:dyDescent="0.25">
      <c r="A3" s="3"/>
      <c r="B3" s="4"/>
      <c r="C3" s="4"/>
      <c r="D3" s="4"/>
      <c r="E3" s="5"/>
      <c r="F3" s="6"/>
      <c r="G3" s="7" t="s">
        <v>0</v>
      </c>
      <c r="H3" s="7"/>
      <c r="I3" s="208" t="s">
        <v>184</v>
      </c>
      <c r="J3" s="209"/>
    </row>
    <row r="4" spans="1:25" ht="15.75" customHeight="1" thickBot="1" x14ac:dyDescent="0.25">
      <c r="A4" s="210" t="s">
        <v>1</v>
      </c>
      <c r="B4" s="211"/>
      <c r="C4" s="211"/>
      <c r="D4" s="211"/>
      <c r="E4" s="212"/>
      <c r="F4" s="210" t="s">
        <v>2</v>
      </c>
      <c r="G4" s="211"/>
      <c r="H4" s="211"/>
      <c r="I4" s="211"/>
      <c r="J4" s="212"/>
    </row>
    <row r="5" spans="1:25" ht="48.75" customHeight="1" thickBo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1" t="s">
        <v>9</v>
      </c>
      <c r="H5" s="11" t="s">
        <v>5</v>
      </c>
      <c r="I5" s="11" t="s">
        <v>6</v>
      </c>
      <c r="J5" s="14" t="s">
        <v>7</v>
      </c>
    </row>
    <row r="6" spans="1:25" ht="20.25" customHeight="1" x14ac:dyDescent="0.25">
      <c r="A6" s="15"/>
      <c r="B6" s="16"/>
      <c r="C6" s="17"/>
      <c r="D6" s="213" t="s">
        <v>185</v>
      </c>
      <c r="E6" s="213"/>
      <c r="F6" s="213"/>
      <c r="G6" s="16"/>
      <c r="H6" s="17"/>
      <c r="I6" s="17"/>
      <c r="J6" s="18"/>
    </row>
    <row r="7" spans="1:25" ht="14.25" customHeight="1" x14ac:dyDescent="0.2">
      <c r="A7" s="32" t="s">
        <v>187</v>
      </c>
      <c r="B7" s="33" t="s">
        <v>15</v>
      </c>
      <c r="C7" s="28">
        <v>1.96</v>
      </c>
      <c r="D7" s="28">
        <v>120</v>
      </c>
      <c r="E7" s="28">
        <f>C7*D7</f>
        <v>235.2</v>
      </c>
      <c r="F7" s="32"/>
      <c r="G7" s="33"/>
      <c r="H7" s="28"/>
      <c r="I7" s="28"/>
      <c r="J7" s="80"/>
    </row>
    <row r="8" spans="1:25" ht="14.25" customHeight="1" x14ac:dyDescent="0.2">
      <c r="A8" s="32" t="s">
        <v>186</v>
      </c>
      <c r="B8" s="33" t="s">
        <v>15</v>
      </c>
      <c r="C8" s="28">
        <v>1.96</v>
      </c>
      <c r="D8" s="28">
        <v>200</v>
      </c>
      <c r="E8" s="28">
        <f>C8*D8</f>
        <v>392</v>
      </c>
      <c r="F8" s="32" t="s">
        <v>108</v>
      </c>
      <c r="G8" s="33" t="s">
        <v>10</v>
      </c>
      <c r="H8" s="56">
        <f>C8*6/25</f>
        <v>0.47039999999999998</v>
      </c>
      <c r="I8" s="28">
        <v>65</v>
      </c>
      <c r="J8" s="80">
        <f>H8*I8</f>
        <v>30.576000000000001</v>
      </c>
      <c r="L8" s="32" t="s">
        <v>108</v>
      </c>
      <c r="M8" s="33" t="s">
        <v>10</v>
      </c>
      <c r="N8" s="56">
        <f>H8+H31+H34+H37+H40+H55+H63+H173+H181+H265+H273+H395+H403+H509++H517+H599</f>
        <v>141.39179999999999</v>
      </c>
      <c r="O8" s="28">
        <v>65</v>
      </c>
      <c r="P8" s="80">
        <f>N8*O8</f>
        <v>9190.4669999999987</v>
      </c>
      <c r="S8" s="32" t="s">
        <v>108</v>
      </c>
      <c r="T8" s="33" t="s">
        <v>10</v>
      </c>
      <c r="U8" s="56">
        <v>40</v>
      </c>
      <c r="V8" s="28">
        <v>65</v>
      </c>
      <c r="W8" s="80">
        <f>U8*V8</f>
        <v>2600</v>
      </c>
      <c r="Y8" s="9">
        <v>1000</v>
      </c>
    </row>
    <row r="9" spans="1:25" ht="14.25" customHeight="1" x14ac:dyDescent="0.2">
      <c r="A9" s="106" t="s">
        <v>189</v>
      </c>
      <c r="B9" s="107" t="s">
        <v>15</v>
      </c>
      <c r="C9" s="24">
        <v>1.96</v>
      </c>
      <c r="D9" s="108">
        <v>80</v>
      </c>
      <c r="E9" s="108">
        <f>C9*D9</f>
        <v>156.80000000000001</v>
      </c>
      <c r="F9" s="147" t="s">
        <v>188</v>
      </c>
      <c r="G9" s="148" t="s">
        <v>15</v>
      </c>
      <c r="H9" s="149">
        <f>C9*28/25</f>
        <v>2.1951999999999998</v>
      </c>
      <c r="I9" s="144">
        <v>258.33</v>
      </c>
      <c r="J9" s="150">
        <f t="shared" ref="J9:J26" si="0">H9*I9</f>
        <v>567.08601599999997</v>
      </c>
      <c r="L9" s="147" t="s">
        <v>188</v>
      </c>
      <c r="M9" s="148" t="s">
        <v>15</v>
      </c>
      <c r="N9" s="149">
        <f>H9+H15+H21</f>
        <v>12.935999999999998</v>
      </c>
      <c r="O9" s="144">
        <v>258.33</v>
      </c>
      <c r="P9" s="150">
        <f t="shared" ref="P9:P32" si="1">N9*O9</f>
        <v>3341.7568799999995</v>
      </c>
      <c r="S9" s="147" t="s">
        <v>188</v>
      </c>
      <c r="T9" s="148" t="s">
        <v>15</v>
      </c>
      <c r="U9" s="149">
        <v>12.94</v>
      </c>
      <c r="V9" s="144">
        <v>258.33</v>
      </c>
      <c r="W9" s="150">
        <f t="shared" ref="W9:W32" si="2">U9*V9</f>
        <v>3342.7901999999995</v>
      </c>
    </row>
    <row r="10" spans="1:25" s="8" customFormat="1" ht="12" customHeight="1" x14ac:dyDescent="0.2">
      <c r="A10" s="122"/>
      <c r="B10" s="123"/>
      <c r="C10" s="124"/>
      <c r="D10" s="124"/>
      <c r="E10" s="124"/>
      <c r="F10" s="147" t="s">
        <v>116</v>
      </c>
      <c r="G10" s="148" t="s">
        <v>11</v>
      </c>
      <c r="H10" s="20">
        <f>C9*6/25</f>
        <v>0.47039999999999998</v>
      </c>
      <c r="I10" s="20">
        <v>132</v>
      </c>
      <c r="J10" s="154">
        <f t="shared" si="0"/>
        <v>62.092799999999997</v>
      </c>
      <c r="L10" s="147" t="s">
        <v>116</v>
      </c>
      <c r="M10" s="148" t="s">
        <v>11</v>
      </c>
      <c r="N10" s="20">
        <f>H10+H12+H16+H18+H22+H24</f>
        <v>5.5439999999999996</v>
      </c>
      <c r="O10" s="20">
        <v>132</v>
      </c>
      <c r="P10" s="154">
        <f t="shared" si="1"/>
        <v>731.80799999999999</v>
      </c>
      <c r="S10" s="147" t="s">
        <v>116</v>
      </c>
      <c r="T10" s="148" t="s">
        <v>11</v>
      </c>
      <c r="U10" s="20">
        <v>6</v>
      </c>
      <c r="V10" s="20">
        <v>132</v>
      </c>
      <c r="W10" s="154">
        <f t="shared" si="2"/>
        <v>792</v>
      </c>
      <c r="Y10" s="8">
        <v>150</v>
      </c>
    </row>
    <row r="11" spans="1:25" s="8" customFormat="1" ht="15" customHeight="1" x14ac:dyDescent="0.2">
      <c r="A11" s="122"/>
      <c r="B11" s="123"/>
      <c r="C11" s="124"/>
      <c r="D11" s="124"/>
      <c r="E11" s="124"/>
      <c r="F11" s="147" t="s">
        <v>114</v>
      </c>
      <c r="G11" s="126" t="s">
        <v>39</v>
      </c>
      <c r="H11" s="63">
        <f>8*C9</f>
        <v>15.68</v>
      </c>
      <c r="I11" s="127">
        <v>1.99</v>
      </c>
      <c r="J11" s="99">
        <f t="shared" si="0"/>
        <v>31.203199999999999</v>
      </c>
      <c r="L11" s="147" t="s">
        <v>114</v>
      </c>
      <c r="M11" s="126" t="s">
        <v>39</v>
      </c>
      <c r="N11" s="63">
        <f>H11+H17+H23</f>
        <v>92.4</v>
      </c>
      <c r="O11" s="127">
        <v>1.99</v>
      </c>
      <c r="P11" s="99">
        <f t="shared" si="1"/>
        <v>183.876</v>
      </c>
      <c r="S11" s="147" t="s">
        <v>114</v>
      </c>
      <c r="T11" s="126" t="s">
        <v>39</v>
      </c>
      <c r="U11" s="63">
        <v>100</v>
      </c>
      <c r="V11" s="127">
        <v>1.99</v>
      </c>
      <c r="W11" s="99">
        <f t="shared" si="2"/>
        <v>199</v>
      </c>
    </row>
    <row r="12" spans="1:25" s="8" customFormat="1" ht="12.75" customHeight="1" x14ac:dyDescent="0.2">
      <c r="A12" s="151" t="s">
        <v>115</v>
      </c>
      <c r="B12" s="148" t="s">
        <v>15</v>
      </c>
      <c r="C12" s="23">
        <f>C9</f>
        <v>1.96</v>
      </c>
      <c r="D12" s="152">
        <v>170</v>
      </c>
      <c r="E12" s="153">
        <f>C12*D12</f>
        <v>333.2</v>
      </c>
      <c r="F12" s="147" t="s">
        <v>116</v>
      </c>
      <c r="G12" s="148" t="s">
        <v>11</v>
      </c>
      <c r="H12" s="20">
        <f>C12*6/25</f>
        <v>0.47039999999999998</v>
      </c>
      <c r="I12" s="20">
        <v>132</v>
      </c>
      <c r="J12" s="154">
        <f t="shared" si="0"/>
        <v>62.092799999999997</v>
      </c>
      <c r="L12" s="147" t="s">
        <v>117</v>
      </c>
      <c r="M12" s="126" t="s">
        <v>12</v>
      </c>
      <c r="N12" s="63">
        <f>H13+H19+H25</f>
        <v>13.86</v>
      </c>
      <c r="O12" s="127">
        <v>15</v>
      </c>
      <c r="P12" s="99">
        <f t="shared" si="1"/>
        <v>207.89999999999998</v>
      </c>
      <c r="S12" s="147" t="s">
        <v>117</v>
      </c>
      <c r="T12" s="126" t="s">
        <v>12</v>
      </c>
      <c r="U12" s="63">
        <v>15</v>
      </c>
      <c r="V12" s="127">
        <v>15</v>
      </c>
      <c r="W12" s="99">
        <f t="shared" si="2"/>
        <v>225</v>
      </c>
    </row>
    <row r="13" spans="1:25" s="79" customFormat="1" ht="12.75" customHeight="1" x14ac:dyDescent="0.2">
      <c r="A13" s="122"/>
      <c r="B13" s="123"/>
      <c r="C13" s="124"/>
      <c r="D13" s="124"/>
      <c r="E13" s="124"/>
      <c r="F13" s="147" t="s">
        <v>117</v>
      </c>
      <c r="G13" s="126" t="s">
        <v>12</v>
      </c>
      <c r="H13" s="63">
        <f>C12*1.2</f>
        <v>2.3519999999999999</v>
      </c>
      <c r="I13" s="127">
        <v>15</v>
      </c>
      <c r="J13" s="99">
        <f t="shared" si="0"/>
        <v>35.28</v>
      </c>
      <c r="L13" s="147" t="s">
        <v>118</v>
      </c>
      <c r="M13" s="148" t="s">
        <v>11</v>
      </c>
      <c r="N13" s="20">
        <f>H14+H20+H26</f>
        <v>2.7719999999999998</v>
      </c>
      <c r="O13" s="20">
        <v>180.6</v>
      </c>
      <c r="P13" s="99">
        <f t="shared" si="1"/>
        <v>500.62319999999994</v>
      </c>
      <c r="S13" s="147" t="s">
        <v>118</v>
      </c>
      <c r="T13" s="148" t="s">
        <v>11</v>
      </c>
      <c r="U13" s="20">
        <v>3</v>
      </c>
      <c r="V13" s="20">
        <v>180.6</v>
      </c>
      <c r="W13" s="99">
        <f t="shared" si="2"/>
        <v>541.79999999999995</v>
      </c>
      <c r="Y13" s="79">
        <v>75</v>
      </c>
    </row>
    <row r="14" spans="1:25" ht="13.5" customHeight="1" x14ac:dyDescent="0.2">
      <c r="A14" s="122"/>
      <c r="B14" s="123"/>
      <c r="C14" s="124"/>
      <c r="D14" s="124"/>
      <c r="E14" s="124"/>
      <c r="F14" s="147" t="s">
        <v>118</v>
      </c>
      <c r="G14" s="148" t="s">
        <v>11</v>
      </c>
      <c r="H14" s="20">
        <f>C12*6/25</f>
        <v>0.47039999999999998</v>
      </c>
      <c r="I14" s="20">
        <v>180.6</v>
      </c>
      <c r="J14" s="99">
        <f t="shared" si="0"/>
        <v>84.954239999999999</v>
      </c>
      <c r="L14" s="132" t="s">
        <v>76</v>
      </c>
      <c r="M14" s="132" t="s">
        <v>77</v>
      </c>
      <c r="N14" s="28">
        <f>H41+H80+H96+H120+H194+H214+H292+H308+H324+H344+H420+H436+H456+H528+H548+H622+H641+H716+H732+H751</f>
        <v>454.22900000000004</v>
      </c>
      <c r="O14" s="133">
        <v>18.04</v>
      </c>
      <c r="P14" s="82">
        <f t="shared" si="1"/>
        <v>8194.2911600000007</v>
      </c>
      <c r="S14" s="132" t="s">
        <v>76</v>
      </c>
      <c r="T14" s="132" t="s">
        <v>77</v>
      </c>
      <c r="U14" s="28">
        <v>0</v>
      </c>
      <c r="V14" s="133">
        <v>18.04</v>
      </c>
      <c r="W14" s="82">
        <f t="shared" si="2"/>
        <v>0</v>
      </c>
    </row>
    <row r="15" spans="1:25" ht="14.25" customHeight="1" x14ac:dyDescent="0.2">
      <c r="A15" s="106" t="s">
        <v>190</v>
      </c>
      <c r="B15" s="107" t="s">
        <v>15</v>
      </c>
      <c r="C15" s="24">
        <v>6</v>
      </c>
      <c r="D15" s="108">
        <v>80</v>
      </c>
      <c r="E15" s="108">
        <f>C15*D15</f>
        <v>480</v>
      </c>
      <c r="F15" s="147" t="s">
        <v>188</v>
      </c>
      <c r="G15" s="148" t="s">
        <v>15</v>
      </c>
      <c r="H15" s="149">
        <f>C15*28/25</f>
        <v>6.72</v>
      </c>
      <c r="I15" s="144">
        <v>258.33</v>
      </c>
      <c r="J15" s="150">
        <f t="shared" si="0"/>
        <v>1735.9775999999999</v>
      </c>
      <c r="L15" s="89" t="s">
        <v>78</v>
      </c>
      <c r="M15" s="89" t="s">
        <v>77</v>
      </c>
      <c r="N15" s="28">
        <f>H42+H79+H95+H116+H193+H210+H291+H307+H323+H340+H419+H435+H452+H527+H544+H621+H637+H715+H731+H747</f>
        <v>181.02799999999999</v>
      </c>
      <c r="O15" s="90">
        <v>11.64</v>
      </c>
      <c r="P15" s="82">
        <f t="shared" si="1"/>
        <v>2107.1659199999999</v>
      </c>
      <c r="S15" s="89" t="s">
        <v>78</v>
      </c>
      <c r="T15" s="89" t="s">
        <v>77</v>
      </c>
      <c r="U15" s="28">
        <v>0</v>
      </c>
      <c r="V15" s="90">
        <v>11.64</v>
      </c>
      <c r="W15" s="82">
        <f t="shared" si="2"/>
        <v>0</v>
      </c>
    </row>
    <row r="16" spans="1:25" s="8" customFormat="1" ht="12.75" customHeight="1" x14ac:dyDescent="0.2">
      <c r="A16" s="122"/>
      <c r="B16" s="123"/>
      <c r="C16" s="124"/>
      <c r="D16" s="124"/>
      <c r="E16" s="124"/>
      <c r="F16" s="147" t="s">
        <v>116</v>
      </c>
      <c r="G16" s="148" t="s">
        <v>11</v>
      </c>
      <c r="H16" s="20">
        <f>C15*6/25</f>
        <v>1.44</v>
      </c>
      <c r="I16" s="20">
        <v>132</v>
      </c>
      <c r="J16" s="154">
        <f t="shared" si="0"/>
        <v>190.07999999999998</v>
      </c>
      <c r="L16" s="89" t="s">
        <v>79</v>
      </c>
      <c r="M16" s="89" t="s">
        <v>39</v>
      </c>
      <c r="N16" s="28">
        <f>H43</f>
        <v>23.127999999999997</v>
      </c>
      <c r="O16" s="90">
        <v>2.7</v>
      </c>
      <c r="P16" s="82">
        <f t="shared" si="1"/>
        <v>62.445599999999992</v>
      </c>
      <c r="S16" s="89" t="s">
        <v>79</v>
      </c>
      <c r="T16" s="89" t="s">
        <v>39</v>
      </c>
      <c r="U16" s="28">
        <v>0</v>
      </c>
      <c r="V16" s="90">
        <v>2.7</v>
      </c>
      <c r="W16" s="82">
        <f t="shared" si="2"/>
        <v>0</v>
      </c>
    </row>
    <row r="17" spans="1:23" s="8" customFormat="1" ht="14.25" customHeight="1" x14ac:dyDescent="0.2">
      <c r="A17" s="122"/>
      <c r="B17" s="123"/>
      <c r="C17" s="124"/>
      <c r="D17" s="124"/>
      <c r="E17" s="124"/>
      <c r="F17" s="147" t="s">
        <v>114</v>
      </c>
      <c r="G17" s="126" t="s">
        <v>39</v>
      </c>
      <c r="H17" s="63">
        <f>8*C15</f>
        <v>48</v>
      </c>
      <c r="I17" s="127">
        <v>1.99</v>
      </c>
      <c r="J17" s="99">
        <f t="shared" si="0"/>
        <v>95.52</v>
      </c>
      <c r="L17" s="89" t="s">
        <v>80</v>
      </c>
      <c r="M17" s="89" t="s">
        <v>39</v>
      </c>
      <c r="N17" s="28">
        <f>H44+H90+H106+H128+H204+H222+H302+H318+H334+H352+H430+H446+H464+H538+H556+H589+H632+H649+H686+H726+H742+H759+H796</f>
        <v>1115.6179999999999</v>
      </c>
      <c r="O17" s="90">
        <v>0.27</v>
      </c>
      <c r="P17" s="82">
        <f t="shared" si="1"/>
        <v>301.21686</v>
      </c>
      <c r="S17" s="89" t="s">
        <v>80</v>
      </c>
      <c r="T17" s="89" t="s">
        <v>39</v>
      </c>
      <c r="U17" s="28">
        <v>200</v>
      </c>
      <c r="V17" s="90">
        <v>0.27</v>
      </c>
      <c r="W17" s="82">
        <f t="shared" si="2"/>
        <v>54</v>
      </c>
    </row>
    <row r="18" spans="1:23" s="8" customFormat="1" ht="16.5" customHeight="1" x14ac:dyDescent="0.2">
      <c r="A18" s="151" t="s">
        <v>115</v>
      </c>
      <c r="B18" s="148" t="s">
        <v>15</v>
      </c>
      <c r="C18" s="23">
        <f>C15</f>
        <v>6</v>
      </c>
      <c r="D18" s="152">
        <v>170</v>
      </c>
      <c r="E18" s="153">
        <f>C18*D18</f>
        <v>1020</v>
      </c>
      <c r="F18" s="147" t="s">
        <v>116</v>
      </c>
      <c r="G18" s="148" t="s">
        <v>11</v>
      </c>
      <c r="H18" s="20">
        <f>C18*6/25</f>
        <v>1.44</v>
      </c>
      <c r="I18" s="20">
        <v>132</v>
      </c>
      <c r="J18" s="154">
        <f t="shared" si="0"/>
        <v>190.07999999999998</v>
      </c>
      <c r="L18" s="89" t="s">
        <v>84</v>
      </c>
      <c r="M18" s="89" t="s">
        <v>81</v>
      </c>
      <c r="N18" s="28">
        <f>H45+H620+H636+H714+H730+H746</f>
        <v>23.957999999999998</v>
      </c>
      <c r="O18" s="90">
        <v>38</v>
      </c>
      <c r="P18" s="82">
        <f t="shared" si="1"/>
        <v>910.404</v>
      </c>
      <c r="S18" s="89" t="s">
        <v>84</v>
      </c>
      <c r="T18" s="89" t="s">
        <v>81</v>
      </c>
      <c r="U18" s="28">
        <v>0</v>
      </c>
      <c r="V18" s="90">
        <v>38</v>
      </c>
      <c r="W18" s="82">
        <f t="shared" si="2"/>
        <v>0</v>
      </c>
    </row>
    <row r="19" spans="1:23" s="79" customFormat="1" ht="12.75" customHeight="1" x14ac:dyDescent="0.2">
      <c r="A19" s="122"/>
      <c r="B19" s="123"/>
      <c r="C19" s="124"/>
      <c r="D19" s="124"/>
      <c r="E19" s="124"/>
      <c r="F19" s="147" t="s">
        <v>117</v>
      </c>
      <c r="G19" s="126" t="s">
        <v>12</v>
      </c>
      <c r="H19" s="63">
        <f>C18*1.2</f>
        <v>7.1999999999999993</v>
      </c>
      <c r="I19" s="127">
        <v>15</v>
      </c>
      <c r="J19" s="99">
        <f t="shared" si="0"/>
        <v>107.99999999999999</v>
      </c>
      <c r="L19" s="137" t="s">
        <v>82</v>
      </c>
      <c r="M19" s="89" t="s">
        <v>39</v>
      </c>
      <c r="N19" s="28">
        <f>H46+H89+H105+H127+H203+H221+H301+H317+H333+H351+H429+H445+H463+H537+H555+H631+H648+H725+H741+H758</f>
        <v>6236.4400000000014</v>
      </c>
      <c r="O19" s="90">
        <v>0.19</v>
      </c>
      <c r="P19" s="82">
        <f t="shared" si="1"/>
        <v>1184.9236000000003</v>
      </c>
      <c r="S19" s="137" t="s">
        <v>82</v>
      </c>
      <c r="T19" s="89" t="s">
        <v>39</v>
      </c>
      <c r="U19" s="28">
        <v>1500</v>
      </c>
      <c r="V19" s="90">
        <v>0.19</v>
      </c>
      <c r="W19" s="82">
        <f t="shared" si="2"/>
        <v>285</v>
      </c>
    </row>
    <row r="20" spans="1:23" ht="13.5" customHeight="1" x14ac:dyDescent="0.2">
      <c r="A20" s="122"/>
      <c r="B20" s="123"/>
      <c r="C20" s="124"/>
      <c r="D20" s="124"/>
      <c r="E20" s="124"/>
      <c r="F20" s="147" t="s">
        <v>118</v>
      </c>
      <c r="G20" s="148" t="s">
        <v>11</v>
      </c>
      <c r="H20" s="20">
        <f>C18*6/25</f>
        <v>1.44</v>
      </c>
      <c r="I20" s="20">
        <v>180.6</v>
      </c>
      <c r="J20" s="99">
        <f t="shared" si="0"/>
        <v>260.06399999999996</v>
      </c>
      <c r="L20" s="89" t="s">
        <v>83</v>
      </c>
      <c r="M20" s="89" t="s">
        <v>39</v>
      </c>
      <c r="N20" s="28">
        <f>H47+H87+H103+H125+H201+H219+H299+H315+H331+H349+H427+H443+H461+H535+H553+H629+H646+H723+H739+H756</f>
        <v>1077.748</v>
      </c>
      <c r="O20" s="90">
        <v>0.12</v>
      </c>
      <c r="P20" s="82">
        <f t="shared" si="1"/>
        <v>129.32975999999999</v>
      </c>
      <c r="S20" s="89" t="s">
        <v>83</v>
      </c>
      <c r="T20" s="89" t="s">
        <v>39</v>
      </c>
      <c r="U20" s="28">
        <v>2000</v>
      </c>
      <c r="V20" s="90">
        <v>0.12</v>
      </c>
      <c r="W20" s="82">
        <f t="shared" si="2"/>
        <v>240</v>
      </c>
    </row>
    <row r="21" spans="1:23" ht="14.25" customHeight="1" x14ac:dyDescent="0.2">
      <c r="A21" s="106" t="s">
        <v>191</v>
      </c>
      <c r="B21" s="107" t="s">
        <v>15</v>
      </c>
      <c r="C21" s="24">
        <v>3.59</v>
      </c>
      <c r="D21" s="108">
        <v>80</v>
      </c>
      <c r="E21" s="108">
        <f>C21*D21</f>
        <v>287.2</v>
      </c>
      <c r="F21" s="147" t="s">
        <v>188</v>
      </c>
      <c r="G21" s="148" t="s">
        <v>15</v>
      </c>
      <c r="H21" s="149">
        <f>C21*28/25</f>
        <v>4.0207999999999995</v>
      </c>
      <c r="I21" s="144">
        <v>258.33</v>
      </c>
      <c r="J21" s="150">
        <f t="shared" si="0"/>
        <v>1038.6932639999998</v>
      </c>
      <c r="L21" s="174" t="s">
        <v>149</v>
      </c>
      <c r="M21" s="175" t="s">
        <v>39</v>
      </c>
      <c r="N21" s="167">
        <f>H81+H97+H121+H195+H215+H293+H309+H325+H345+H421+H437+H457+H529+H549+H623+H642+H717+H733+H752</f>
        <v>119.11199999999999</v>
      </c>
      <c r="O21" s="168">
        <v>3.3</v>
      </c>
      <c r="P21" s="164">
        <f t="shared" si="1"/>
        <v>393.06959999999998</v>
      </c>
      <c r="S21" s="174" t="s">
        <v>149</v>
      </c>
      <c r="T21" s="175" t="s">
        <v>39</v>
      </c>
      <c r="U21" s="167">
        <v>0</v>
      </c>
      <c r="V21" s="168">
        <v>3.3</v>
      </c>
      <c r="W21" s="164">
        <f t="shared" si="2"/>
        <v>0</v>
      </c>
    </row>
    <row r="22" spans="1:23" s="8" customFormat="1" ht="12.75" customHeight="1" x14ac:dyDescent="0.2">
      <c r="A22" s="122"/>
      <c r="B22" s="123"/>
      <c r="C22" s="124"/>
      <c r="D22" s="124"/>
      <c r="E22" s="124"/>
      <c r="F22" s="147" t="s">
        <v>116</v>
      </c>
      <c r="G22" s="148" t="s">
        <v>11</v>
      </c>
      <c r="H22" s="20">
        <f>C21*6/25</f>
        <v>0.86159999999999992</v>
      </c>
      <c r="I22" s="20">
        <v>132</v>
      </c>
      <c r="J22" s="154">
        <f t="shared" si="0"/>
        <v>113.73119999999999</v>
      </c>
      <c r="L22" s="174" t="s">
        <v>150</v>
      </c>
      <c r="M22" s="175" t="s">
        <v>39</v>
      </c>
      <c r="N22" s="167">
        <f>N21</f>
        <v>119.11199999999999</v>
      </c>
      <c r="O22" s="168">
        <v>1.5</v>
      </c>
      <c r="P22" s="164">
        <f t="shared" si="1"/>
        <v>178.66800000000001</v>
      </c>
      <c r="S22" s="174" t="s">
        <v>150</v>
      </c>
      <c r="T22" s="175" t="s">
        <v>39</v>
      </c>
      <c r="U22" s="167">
        <v>0</v>
      </c>
      <c r="V22" s="168">
        <v>1.5</v>
      </c>
      <c r="W22" s="164">
        <f t="shared" si="2"/>
        <v>0</v>
      </c>
    </row>
    <row r="23" spans="1:23" s="8" customFormat="1" ht="13.5" customHeight="1" x14ac:dyDescent="0.2">
      <c r="A23" s="122"/>
      <c r="B23" s="123"/>
      <c r="C23" s="124"/>
      <c r="D23" s="124"/>
      <c r="E23" s="124"/>
      <c r="F23" s="147" t="s">
        <v>114</v>
      </c>
      <c r="G23" s="126" t="s">
        <v>39</v>
      </c>
      <c r="H23" s="63">
        <f>8*C21</f>
        <v>28.72</v>
      </c>
      <c r="I23" s="127">
        <v>1.99</v>
      </c>
      <c r="J23" s="99">
        <f t="shared" si="0"/>
        <v>57.152799999999999</v>
      </c>
      <c r="L23" s="174" t="s">
        <v>151</v>
      </c>
      <c r="M23" s="175" t="s">
        <v>39</v>
      </c>
      <c r="N23" s="167">
        <f>N22</f>
        <v>119.11199999999999</v>
      </c>
      <c r="O23" s="168">
        <v>1.2</v>
      </c>
      <c r="P23" s="164">
        <f t="shared" si="1"/>
        <v>142.93439999999998</v>
      </c>
      <c r="S23" s="174" t="s">
        <v>151</v>
      </c>
      <c r="T23" s="175" t="s">
        <v>39</v>
      </c>
      <c r="U23" s="167">
        <f>U22</f>
        <v>0</v>
      </c>
      <c r="V23" s="168">
        <v>1.2</v>
      </c>
      <c r="W23" s="164">
        <f t="shared" si="2"/>
        <v>0</v>
      </c>
    </row>
    <row r="24" spans="1:23" s="8" customFormat="1" ht="15" customHeight="1" x14ac:dyDescent="0.2">
      <c r="A24" s="151" t="s">
        <v>115</v>
      </c>
      <c r="B24" s="148" t="s">
        <v>15</v>
      </c>
      <c r="C24" s="23">
        <f>C21</f>
        <v>3.59</v>
      </c>
      <c r="D24" s="152">
        <v>170</v>
      </c>
      <c r="E24" s="153">
        <f>C24*D24</f>
        <v>610.29999999999995</v>
      </c>
      <c r="F24" s="147" t="s">
        <v>116</v>
      </c>
      <c r="G24" s="148" t="s">
        <v>11</v>
      </c>
      <c r="H24" s="20">
        <f>C24*6/25</f>
        <v>0.86159999999999992</v>
      </c>
      <c r="I24" s="20">
        <v>132</v>
      </c>
      <c r="J24" s="154">
        <f t="shared" si="0"/>
        <v>113.73119999999999</v>
      </c>
      <c r="L24" s="174" t="s">
        <v>152</v>
      </c>
      <c r="M24" s="175" t="s">
        <v>39</v>
      </c>
      <c r="N24" s="167">
        <f>N23</f>
        <v>119.11199999999999</v>
      </c>
      <c r="O24" s="168">
        <v>1.05</v>
      </c>
      <c r="P24" s="164">
        <f t="shared" si="1"/>
        <v>125.0676</v>
      </c>
      <c r="S24" s="174" t="s">
        <v>152</v>
      </c>
      <c r="T24" s="175" t="s">
        <v>39</v>
      </c>
      <c r="U24" s="167">
        <f>U23</f>
        <v>0</v>
      </c>
      <c r="V24" s="168">
        <v>1.05</v>
      </c>
      <c r="W24" s="164">
        <f t="shared" si="2"/>
        <v>0</v>
      </c>
    </row>
    <row r="25" spans="1:23" s="79" customFormat="1" ht="12.75" customHeight="1" x14ac:dyDescent="0.2">
      <c r="A25" s="122"/>
      <c r="B25" s="123"/>
      <c r="C25" s="124"/>
      <c r="D25" s="124"/>
      <c r="E25" s="124"/>
      <c r="F25" s="147" t="s">
        <v>117</v>
      </c>
      <c r="G25" s="126" t="s">
        <v>12</v>
      </c>
      <c r="H25" s="63">
        <f>C24*1.2</f>
        <v>4.3079999999999998</v>
      </c>
      <c r="I25" s="127">
        <v>15</v>
      </c>
      <c r="J25" s="99">
        <f t="shared" si="0"/>
        <v>64.62</v>
      </c>
      <c r="L25" s="174" t="s">
        <v>153</v>
      </c>
      <c r="M25" s="175" t="s">
        <v>39</v>
      </c>
      <c r="N25" s="167">
        <f>H85+H101+H123+H199+H217+H297+H313+H329+H347+H425+H441+H459+H533+H551+H627+H644+H721+H737+H754</f>
        <v>29.777999999999999</v>
      </c>
      <c r="O25" s="168">
        <v>2.5499999999999998</v>
      </c>
      <c r="P25" s="164">
        <f t="shared" si="1"/>
        <v>75.933899999999994</v>
      </c>
      <c r="S25" s="174" t="s">
        <v>153</v>
      </c>
      <c r="T25" s="175" t="s">
        <v>39</v>
      </c>
      <c r="U25" s="167">
        <v>0</v>
      </c>
      <c r="V25" s="168">
        <v>2.5499999999999998</v>
      </c>
      <c r="W25" s="164">
        <f t="shared" si="2"/>
        <v>0</v>
      </c>
    </row>
    <row r="26" spans="1:23" ht="13.5" customHeight="1" x14ac:dyDescent="0.2">
      <c r="A26" s="122"/>
      <c r="B26" s="123"/>
      <c r="C26" s="124"/>
      <c r="D26" s="124"/>
      <c r="E26" s="124"/>
      <c r="F26" s="147" t="s">
        <v>118</v>
      </c>
      <c r="G26" s="148" t="s">
        <v>11</v>
      </c>
      <c r="H26" s="20">
        <f>C24*6/25</f>
        <v>0.86159999999999992</v>
      </c>
      <c r="I26" s="20">
        <v>180.6</v>
      </c>
      <c r="J26" s="99">
        <f t="shared" si="0"/>
        <v>155.60495999999998</v>
      </c>
      <c r="L26" s="174" t="s">
        <v>154</v>
      </c>
      <c r="M26" s="175" t="s">
        <v>39</v>
      </c>
      <c r="N26" s="167">
        <f>N24</f>
        <v>119.11199999999999</v>
      </c>
      <c r="O26" s="168">
        <v>3</v>
      </c>
      <c r="P26" s="164">
        <f t="shared" si="1"/>
        <v>357.33600000000001</v>
      </c>
      <c r="S26" s="174" t="s">
        <v>154</v>
      </c>
      <c r="T26" s="175" t="s">
        <v>39</v>
      </c>
      <c r="U26" s="167">
        <f>U24</f>
        <v>0</v>
      </c>
      <c r="V26" s="168">
        <v>3</v>
      </c>
      <c r="W26" s="164">
        <f t="shared" si="2"/>
        <v>0</v>
      </c>
    </row>
    <row r="27" spans="1:23" ht="14.25" customHeight="1" x14ac:dyDescent="0.2">
      <c r="A27" s="32" t="s">
        <v>231</v>
      </c>
      <c r="B27" s="33" t="s">
        <v>15</v>
      </c>
      <c r="C27" s="28">
        <v>1.5</v>
      </c>
      <c r="D27" s="28">
        <v>70</v>
      </c>
      <c r="E27" s="28">
        <f t="shared" ref="E27:E40" si="3">C27*D27</f>
        <v>105</v>
      </c>
      <c r="F27" s="32"/>
      <c r="G27" s="33"/>
      <c r="H27" s="56"/>
      <c r="I27" s="28"/>
      <c r="J27" s="80"/>
      <c r="L27" s="174" t="s">
        <v>156</v>
      </c>
      <c r="M27" s="175" t="s">
        <v>39</v>
      </c>
      <c r="N27" s="167">
        <f>N26</f>
        <v>119.11199999999999</v>
      </c>
      <c r="O27" s="168">
        <v>1.77</v>
      </c>
      <c r="P27" s="164">
        <f t="shared" si="1"/>
        <v>210.82823999999999</v>
      </c>
      <c r="S27" s="174" t="s">
        <v>156</v>
      </c>
      <c r="T27" s="175" t="s">
        <v>39</v>
      </c>
      <c r="U27" s="167">
        <v>400</v>
      </c>
      <c r="V27" s="168">
        <v>1.77</v>
      </c>
      <c r="W27" s="164">
        <f t="shared" si="2"/>
        <v>708</v>
      </c>
    </row>
    <row r="28" spans="1:23" ht="14.25" customHeight="1" x14ac:dyDescent="0.2">
      <c r="A28" s="32" t="s">
        <v>236</v>
      </c>
      <c r="B28" s="33" t="s">
        <v>15</v>
      </c>
      <c r="C28" s="28">
        <v>4.6399999999999997</v>
      </c>
      <c r="D28" s="28">
        <v>70</v>
      </c>
      <c r="E28" s="28">
        <f t="shared" si="3"/>
        <v>324.79999999999995</v>
      </c>
      <c r="F28" s="32"/>
      <c r="G28" s="33"/>
      <c r="H28" s="56"/>
      <c r="I28" s="28"/>
      <c r="J28" s="80"/>
      <c r="L28" s="180" t="s">
        <v>160</v>
      </c>
      <c r="M28" s="177" t="s">
        <v>110</v>
      </c>
      <c r="N28" s="182">
        <f>H91+H107+H130+H205+H224+H303+H319+H335+H354+H431+H447+H466+H539+H558+H633+H651+H727+H743+H761</f>
        <v>74.444999999999993</v>
      </c>
      <c r="O28" s="168">
        <v>24.68</v>
      </c>
      <c r="P28" s="179">
        <f t="shared" si="1"/>
        <v>1837.3025999999998</v>
      </c>
      <c r="S28" s="180" t="s">
        <v>160</v>
      </c>
      <c r="T28" s="177" t="s">
        <v>110</v>
      </c>
      <c r="U28" s="182">
        <v>0</v>
      </c>
      <c r="V28" s="168">
        <v>24.68</v>
      </c>
      <c r="W28" s="179">
        <f t="shared" si="2"/>
        <v>0</v>
      </c>
    </row>
    <row r="29" spans="1:23" ht="14.25" customHeight="1" x14ac:dyDescent="0.2">
      <c r="A29" s="32" t="s">
        <v>192</v>
      </c>
      <c r="B29" s="33" t="s">
        <v>75</v>
      </c>
      <c r="C29" s="28">
        <v>1</v>
      </c>
      <c r="D29" s="28">
        <v>110</v>
      </c>
      <c r="E29" s="28">
        <f t="shared" si="3"/>
        <v>110</v>
      </c>
      <c r="F29" s="37"/>
      <c r="G29" s="31"/>
      <c r="H29" s="56"/>
      <c r="I29" s="55"/>
      <c r="J29" s="80"/>
      <c r="L29" s="165" t="s">
        <v>161</v>
      </c>
      <c r="M29" s="177" t="s">
        <v>162</v>
      </c>
      <c r="N29" s="178">
        <f>H92+H108+H131+H206+H225+H304+H320+H336+H355+H432+H448+H467+H540+H559+H634+H652+H728+H744+H762</f>
        <v>148.88999999999999</v>
      </c>
      <c r="O29" s="168">
        <v>1.33</v>
      </c>
      <c r="P29" s="179">
        <f t="shared" si="1"/>
        <v>198.02369999999999</v>
      </c>
      <c r="S29" s="165" t="s">
        <v>161</v>
      </c>
      <c r="T29" s="177" t="s">
        <v>162</v>
      </c>
      <c r="U29" s="178">
        <v>0</v>
      </c>
      <c r="V29" s="168">
        <v>1.33</v>
      </c>
      <c r="W29" s="179">
        <f t="shared" si="2"/>
        <v>0</v>
      </c>
    </row>
    <row r="30" spans="1:23" ht="14.25" customHeight="1" x14ac:dyDescent="0.2">
      <c r="A30" s="32" t="s">
        <v>193</v>
      </c>
      <c r="B30" s="33" t="s">
        <v>15</v>
      </c>
      <c r="C30" s="28">
        <v>4.3499999999999996</v>
      </c>
      <c r="D30" s="28">
        <v>70</v>
      </c>
      <c r="E30" s="28">
        <f t="shared" si="3"/>
        <v>304.5</v>
      </c>
      <c r="F30" s="32"/>
      <c r="G30" s="33"/>
      <c r="H30" s="28"/>
      <c r="I30" s="28"/>
      <c r="J30" s="80"/>
      <c r="L30" s="180" t="s">
        <v>163</v>
      </c>
      <c r="M30" s="177" t="s">
        <v>12</v>
      </c>
      <c r="N30" s="178">
        <f>H93+H109+H59+H67+H132+H139+H149+H177+H185+H207+H226+H233+H243+H269+H277+H305+H321+H337+H356+H363+H373+H399+H407+H433+H449+H468+H475+H485+H513+H521+H541+H560+H567+H577+H603+H635+H653+H660+H670+H697+H729+H745+H763+H770+H780</f>
        <v>94.93950000000001</v>
      </c>
      <c r="O30" s="168">
        <v>14</v>
      </c>
      <c r="P30" s="179">
        <f t="shared" si="1"/>
        <v>1329.1530000000002</v>
      </c>
      <c r="S30" s="180" t="s">
        <v>163</v>
      </c>
      <c r="T30" s="177" t="s">
        <v>12</v>
      </c>
      <c r="U30" s="178">
        <v>20</v>
      </c>
      <c r="V30" s="168">
        <v>14</v>
      </c>
      <c r="W30" s="179">
        <f t="shared" si="2"/>
        <v>280</v>
      </c>
    </row>
    <row r="31" spans="1:23" ht="14.25" customHeight="1" x14ac:dyDescent="0.2">
      <c r="A31" s="32" t="s">
        <v>194</v>
      </c>
      <c r="B31" s="33" t="s">
        <v>15</v>
      </c>
      <c r="C31" s="28">
        <v>4.3499999999999996</v>
      </c>
      <c r="D31" s="28">
        <v>120</v>
      </c>
      <c r="E31" s="28">
        <f t="shared" si="3"/>
        <v>522</v>
      </c>
      <c r="F31" s="32" t="s">
        <v>108</v>
      </c>
      <c r="G31" s="33" t="s">
        <v>10</v>
      </c>
      <c r="H31" s="56">
        <f>C31*6/25</f>
        <v>1.0439999999999998</v>
      </c>
      <c r="I31" s="28">
        <v>65</v>
      </c>
      <c r="J31" s="80">
        <f>H31*I31</f>
        <v>67.859999999999985</v>
      </c>
      <c r="L31" s="165" t="s">
        <v>146</v>
      </c>
      <c r="M31" s="166" t="s">
        <v>15</v>
      </c>
      <c r="N31" s="167">
        <f>H78+H94+H115+H192+H209+H290+H306+H322+H339+H418+H434+H451+H526+H543</f>
        <v>147.54000000000002</v>
      </c>
      <c r="O31" s="168">
        <v>30.4</v>
      </c>
      <c r="P31" s="164">
        <f t="shared" si="1"/>
        <v>4485.2160000000003</v>
      </c>
      <c r="S31" s="165" t="s">
        <v>146</v>
      </c>
      <c r="T31" s="166" t="s">
        <v>15</v>
      </c>
      <c r="U31" s="167">
        <v>0</v>
      </c>
      <c r="V31" s="168">
        <v>30.4</v>
      </c>
      <c r="W31" s="164">
        <f t="shared" si="2"/>
        <v>0</v>
      </c>
    </row>
    <row r="32" spans="1:23" s="8" customFormat="1" ht="14.25" customHeight="1" x14ac:dyDescent="0.2">
      <c r="A32" s="87" t="s">
        <v>173</v>
      </c>
      <c r="B32" s="33" t="s">
        <v>15</v>
      </c>
      <c r="C32" s="56">
        <v>1.89</v>
      </c>
      <c r="D32" s="83">
        <v>150</v>
      </c>
      <c r="E32" s="84">
        <f t="shared" si="3"/>
        <v>283.5</v>
      </c>
      <c r="F32" s="32" t="s">
        <v>174</v>
      </c>
      <c r="G32" s="33" t="s">
        <v>10</v>
      </c>
      <c r="H32" s="56">
        <v>1</v>
      </c>
      <c r="I32" s="28">
        <v>302.39999999999998</v>
      </c>
      <c r="J32" s="85">
        <f>H32*I32</f>
        <v>302.39999999999998</v>
      </c>
      <c r="L32" s="32" t="s">
        <v>19</v>
      </c>
      <c r="M32" s="33" t="s">
        <v>12</v>
      </c>
      <c r="N32" s="28">
        <f>H52+H133+H170+H227+H262+H357+H392+H469+H506+H561+H654+H764</f>
        <v>201.3</v>
      </c>
      <c r="O32" s="28">
        <v>5.63</v>
      </c>
      <c r="P32" s="80">
        <f t="shared" si="1"/>
        <v>1133.319</v>
      </c>
      <c r="S32" s="32" t="s">
        <v>19</v>
      </c>
      <c r="T32" s="33" t="s">
        <v>12</v>
      </c>
      <c r="U32" s="28">
        <v>0</v>
      </c>
      <c r="V32" s="28">
        <v>5.63</v>
      </c>
      <c r="W32" s="80">
        <f t="shared" si="2"/>
        <v>0</v>
      </c>
    </row>
    <row r="33" spans="1:25" ht="14.25" customHeight="1" x14ac:dyDescent="0.2">
      <c r="A33" s="32" t="s">
        <v>193</v>
      </c>
      <c r="B33" s="33" t="s">
        <v>15</v>
      </c>
      <c r="C33" s="28">
        <v>16.600000000000001</v>
      </c>
      <c r="D33" s="28">
        <v>70</v>
      </c>
      <c r="E33" s="28">
        <f t="shared" si="3"/>
        <v>1162</v>
      </c>
      <c r="F33" s="32"/>
      <c r="G33" s="33"/>
      <c r="H33" s="28"/>
      <c r="I33" s="28"/>
      <c r="J33" s="80"/>
      <c r="L33" s="142" t="s">
        <v>207</v>
      </c>
      <c r="M33" s="143" t="s">
        <v>12</v>
      </c>
      <c r="N33" s="144">
        <f>H118+H212+H342+H454+H546+H639+H749</f>
        <v>122.688</v>
      </c>
      <c r="O33" s="144">
        <v>5.08</v>
      </c>
      <c r="P33" s="144">
        <f>O33*N33</f>
        <v>623.25504000000001</v>
      </c>
      <c r="S33" s="142" t="s">
        <v>207</v>
      </c>
      <c r="T33" s="143" t="s">
        <v>12</v>
      </c>
      <c r="U33" s="144">
        <v>0</v>
      </c>
      <c r="V33" s="144">
        <v>5.08</v>
      </c>
      <c r="W33" s="144">
        <f>V33*U33</f>
        <v>0</v>
      </c>
    </row>
    <row r="34" spans="1:25" ht="14.25" customHeight="1" x14ac:dyDescent="0.2">
      <c r="A34" s="32" t="s">
        <v>195</v>
      </c>
      <c r="B34" s="33" t="s">
        <v>15</v>
      </c>
      <c r="C34" s="28">
        <v>16.600000000000001</v>
      </c>
      <c r="D34" s="28">
        <v>120</v>
      </c>
      <c r="E34" s="28">
        <f t="shared" si="3"/>
        <v>1992.0000000000002</v>
      </c>
      <c r="F34" s="32" t="s">
        <v>108</v>
      </c>
      <c r="G34" s="33" t="s">
        <v>10</v>
      </c>
      <c r="H34" s="56">
        <f>C34*6/25</f>
        <v>3.9840000000000004</v>
      </c>
      <c r="I34" s="28">
        <v>65</v>
      </c>
      <c r="J34" s="80">
        <f>H34*I34</f>
        <v>258.96000000000004</v>
      </c>
      <c r="L34" s="32" t="s">
        <v>20</v>
      </c>
      <c r="M34" s="33" t="s">
        <v>11</v>
      </c>
      <c r="N34" s="56">
        <f>H53+H57+H65+H134+H137+H143+H147+H171+H175+H183+H228+H231+H237+H241+H263+H267+H275+H358+H361+H367+H371+H393+H397+H405+H470+H473+H479+H483+H507+H511+H519+H562+H565+H571+H575+H601+H655+H658+H664+H668+H695+H765+H768+H774+H778</f>
        <v>22.852400000000003</v>
      </c>
      <c r="O34" s="83">
        <v>108</v>
      </c>
      <c r="P34" s="82">
        <f t="shared" ref="P34" si="4">N34*O34</f>
        <v>2468.0592000000001</v>
      </c>
      <c r="S34" s="32" t="s">
        <v>20</v>
      </c>
      <c r="T34" s="33" t="s">
        <v>11</v>
      </c>
      <c r="U34" s="56">
        <v>5</v>
      </c>
      <c r="V34" s="83">
        <v>108</v>
      </c>
      <c r="W34" s="82">
        <f t="shared" ref="W34" si="5">U34*V34</f>
        <v>540</v>
      </c>
      <c r="Y34" s="9">
        <v>125</v>
      </c>
    </row>
    <row r="35" spans="1:25" s="8" customFormat="1" ht="14.25" customHeight="1" x14ac:dyDescent="0.2">
      <c r="A35" s="87" t="s">
        <v>173</v>
      </c>
      <c r="B35" s="33" t="s">
        <v>15</v>
      </c>
      <c r="C35" s="56">
        <v>1.89</v>
      </c>
      <c r="D35" s="83">
        <v>150</v>
      </c>
      <c r="E35" s="84">
        <f t="shared" si="3"/>
        <v>283.5</v>
      </c>
      <c r="F35" s="32" t="s">
        <v>174</v>
      </c>
      <c r="G35" s="33" t="s">
        <v>10</v>
      </c>
      <c r="H35" s="56">
        <v>1</v>
      </c>
      <c r="I35" s="28">
        <v>302.39999999999998</v>
      </c>
      <c r="J35" s="85">
        <f>H35*I35</f>
        <v>302.39999999999998</v>
      </c>
      <c r="L35" s="37" t="s">
        <v>73</v>
      </c>
      <c r="M35" s="31" t="s">
        <v>74</v>
      </c>
      <c r="N35" s="56">
        <f>H54+H62+H172+H180+H264+H272+H280+H394+H402+H508+H516+H598+H606+H693+H700</f>
        <v>6.79495</v>
      </c>
      <c r="O35" s="55">
        <v>402</v>
      </c>
      <c r="P35" s="80">
        <f>N35*O35</f>
        <v>2731.5699</v>
      </c>
      <c r="S35" s="37" t="s">
        <v>73</v>
      </c>
      <c r="T35" s="31" t="s">
        <v>74</v>
      </c>
      <c r="U35" s="56">
        <v>4</v>
      </c>
      <c r="V35" s="55">
        <v>402</v>
      </c>
      <c r="W35" s="80">
        <f>U35*V35</f>
        <v>1608</v>
      </c>
      <c r="Y35" s="8">
        <v>40</v>
      </c>
    </row>
    <row r="36" spans="1:25" ht="14.25" customHeight="1" x14ac:dyDescent="0.2">
      <c r="A36" s="32" t="s">
        <v>193</v>
      </c>
      <c r="B36" s="33" t="s">
        <v>15</v>
      </c>
      <c r="C36" s="28">
        <v>19.25</v>
      </c>
      <c r="D36" s="28">
        <v>70</v>
      </c>
      <c r="E36" s="28">
        <f t="shared" si="3"/>
        <v>1347.5</v>
      </c>
      <c r="F36" s="32"/>
      <c r="G36" s="33"/>
      <c r="H36" s="28"/>
      <c r="I36" s="28"/>
      <c r="J36" s="80"/>
      <c r="L36" s="32" t="s">
        <v>102</v>
      </c>
      <c r="M36" s="33" t="s">
        <v>18</v>
      </c>
      <c r="N36" s="56">
        <f>H56+H64+H136+H146+H174+H182+H230+H240+H266+H274+H360+H370+H396+H404+H472+H482+H510+H518+H564+H574+H600+H657+H667+H694+H767+H777</f>
        <v>124.31266666666666</v>
      </c>
      <c r="O36" s="83">
        <v>130</v>
      </c>
      <c r="P36" s="82">
        <f>N36*O36</f>
        <v>16160.646666666666</v>
      </c>
      <c r="S36" s="32" t="s">
        <v>102</v>
      </c>
      <c r="T36" s="33" t="s">
        <v>18</v>
      </c>
      <c r="U36" s="56">
        <v>40</v>
      </c>
      <c r="V36" s="83">
        <v>130</v>
      </c>
      <c r="W36" s="82">
        <f>U36*V36</f>
        <v>5200</v>
      </c>
      <c r="Y36" s="9">
        <v>1200</v>
      </c>
    </row>
    <row r="37" spans="1:25" ht="14.25" customHeight="1" x14ac:dyDescent="0.2">
      <c r="A37" s="32" t="s">
        <v>196</v>
      </c>
      <c r="B37" s="33" t="s">
        <v>15</v>
      </c>
      <c r="C37" s="28">
        <v>19.25</v>
      </c>
      <c r="D37" s="28">
        <v>120</v>
      </c>
      <c r="E37" s="28">
        <f t="shared" si="3"/>
        <v>2310</v>
      </c>
      <c r="F37" s="32" t="s">
        <v>108</v>
      </c>
      <c r="G37" s="33" t="s">
        <v>10</v>
      </c>
      <c r="H37" s="56">
        <f>C37*6/25</f>
        <v>4.62</v>
      </c>
      <c r="I37" s="28">
        <v>65</v>
      </c>
      <c r="J37" s="80">
        <f>H37*I37</f>
        <v>300.3</v>
      </c>
      <c r="L37" s="32" t="s">
        <v>22</v>
      </c>
      <c r="M37" s="33" t="s">
        <v>11</v>
      </c>
      <c r="N37" s="56">
        <f>H58+H66+H138+H148+H176+H184+H232+H242+H268+H276+H362+H372+H398+H406+H474+H484+H512+H520+H566+H576+H602+H659+H669+H696+H769+H779</f>
        <v>15.898239999999996</v>
      </c>
      <c r="O37" s="83">
        <v>183.45</v>
      </c>
      <c r="P37" s="82">
        <f t="shared" ref="P37:P39" si="6">N37*O37</f>
        <v>2916.5321279999989</v>
      </c>
      <c r="S37" s="32" t="s">
        <v>22</v>
      </c>
      <c r="T37" s="33" t="s">
        <v>11</v>
      </c>
      <c r="U37" s="56">
        <v>0</v>
      </c>
      <c r="V37" s="83">
        <v>183.45</v>
      </c>
      <c r="W37" s="82">
        <f t="shared" ref="W37:W39" si="7">U37*V37</f>
        <v>0</v>
      </c>
    </row>
    <row r="38" spans="1:25" s="8" customFormat="1" ht="14.25" customHeight="1" x14ac:dyDescent="0.2">
      <c r="A38" s="87" t="s">
        <v>173</v>
      </c>
      <c r="B38" s="33" t="s">
        <v>15</v>
      </c>
      <c r="C38" s="56">
        <v>3.36</v>
      </c>
      <c r="D38" s="83">
        <v>150</v>
      </c>
      <c r="E38" s="84">
        <f t="shared" si="3"/>
        <v>504</v>
      </c>
      <c r="F38" s="32" t="s">
        <v>174</v>
      </c>
      <c r="G38" s="33" t="s">
        <v>10</v>
      </c>
      <c r="H38" s="56">
        <v>2</v>
      </c>
      <c r="I38" s="28">
        <v>302.39999999999998</v>
      </c>
      <c r="J38" s="85">
        <f>H38*I38</f>
        <v>604.79999999999995</v>
      </c>
      <c r="L38" s="37" t="s">
        <v>16</v>
      </c>
      <c r="M38" s="31" t="s">
        <v>17</v>
      </c>
      <c r="N38" s="56">
        <f>H60+H68+H129+H135+H140+H145+H150+H154+H178+H186+H223+H229+H234+H239+H244+H248+H270+H278+H353+H359+H364+H369+H374+H378+H400+H408+H465+H471+H476+H481+H486+H490+H514+H522+H557+H563+H568+H573+H578+H582+H604+H650+H656+H661+H666+H671+H675+H698+H760+H766+H771+H776+H781+H785+H789</f>
        <v>11.907299999999994</v>
      </c>
      <c r="O38" s="55">
        <v>235.68</v>
      </c>
      <c r="P38" s="80">
        <f t="shared" si="6"/>
        <v>2806.3124639999987</v>
      </c>
      <c r="S38" s="37" t="s">
        <v>16</v>
      </c>
      <c r="T38" s="31" t="s">
        <v>17</v>
      </c>
      <c r="U38" s="56">
        <v>2</v>
      </c>
      <c r="V38" s="55">
        <v>235.68</v>
      </c>
      <c r="W38" s="80">
        <f t="shared" si="7"/>
        <v>471.36</v>
      </c>
      <c r="Y38" s="8">
        <v>20</v>
      </c>
    </row>
    <row r="39" spans="1:25" ht="14.25" customHeight="1" x14ac:dyDescent="0.2">
      <c r="A39" s="32" t="s">
        <v>193</v>
      </c>
      <c r="B39" s="33" t="s">
        <v>15</v>
      </c>
      <c r="C39" s="28">
        <v>0.56999999999999995</v>
      </c>
      <c r="D39" s="28">
        <v>70</v>
      </c>
      <c r="E39" s="28">
        <f t="shared" si="3"/>
        <v>39.9</v>
      </c>
      <c r="F39" s="32"/>
      <c r="G39" s="33"/>
      <c r="H39" s="28"/>
      <c r="I39" s="28"/>
      <c r="J39" s="80"/>
      <c r="L39" s="32" t="s">
        <v>111</v>
      </c>
      <c r="M39" s="33" t="s">
        <v>26</v>
      </c>
      <c r="N39" s="28">
        <f>H61+H69+H141+H144+H151+H163+H179+H187+H235+H238+H245+H255+H271+H279+H365+H368+H375+H385+H401+H409+H477+H480+H487+H499+H515+H523+H569+H572+H579+H591+H605+H662+H672+H699+H772+H782</f>
        <v>139.32299999999998</v>
      </c>
      <c r="O39" s="28">
        <v>296.74</v>
      </c>
      <c r="P39" s="80">
        <f t="shared" si="6"/>
        <v>41342.707019999994</v>
      </c>
      <c r="S39" s="32" t="s">
        <v>111</v>
      </c>
      <c r="T39" s="33" t="s">
        <v>26</v>
      </c>
      <c r="U39" s="28">
        <v>0</v>
      </c>
      <c r="V39" s="28">
        <v>296.74</v>
      </c>
      <c r="W39" s="80">
        <f t="shared" si="7"/>
        <v>0</v>
      </c>
    </row>
    <row r="40" spans="1:25" ht="14.25" customHeight="1" x14ac:dyDescent="0.2">
      <c r="A40" s="32" t="s">
        <v>197</v>
      </c>
      <c r="B40" s="33" t="s">
        <v>15</v>
      </c>
      <c r="C40" s="28">
        <v>0.56999999999999995</v>
      </c>
      <c r="D40" s="28">
        <v>120</v>
      </c>
      <c r="E40" s="28">
        <f t="shared" si="3"/>
        <v>68.399999999999991</v>
      </c>
      <c r="F40" s="32" t="s">
        <v>108</v>
      </c>
      <c r="G40" s="33" t="s">
        <v>10</v>
      </c>
      <c r="H40" s="56">
        <f>C40*6/25</f>
        <v>0.1368</v>
      </c>
      <c r="I40" s="28">
        <v>65</v>
      </c>
      <c r="J40" s="80">
        <f>H40*I40</f>
        <v>8.8919999999999995</v>
      </c>
      <c r="L40" s="32" t="s">
        <v>203</v>
      </c>
      <c r="M40" s="33" t="s">
        <v>15</v>
      </c>
      <c r="N40" s="28">
        <f>H70</f>
        <v>8.4599999999999991</v>
      </c>
      <c r="O40" s="190">
        <v>215</v>
      </c>
      <c r="P40" s="80">
        <f>N40*O40</f>
        <v>1818.8999999999999</v>
      </c>
      <c r="S40" s="32" t="s">
        <v>203</v>
      </c>
      <c r="T40" s="33" t="s">
        <v>15</v>
      </c>
      <c r="U40" s="28">
        <v>0</v>
      </c>
      <c r="V40" s="190">
        <v>215</v>
      </c>
      <c r="W40" s="80">
        <f>U40*V40</f>
        <v>0</v>
      </c>
    </row>
    <row r="41" spans="1:25" s="134" customFormat="1" ht="12.75" customHeight="1" x14ac:dyDescent="0.2">
      <c r="A41" s="130" t="s">
        <v>198</v>
      </c>
      <c r="B41" s="131" t="s">
        <v>15</v>
      </c>
      <c r="C41" s="73">
        <v>8.26</v>
      </c>
      <c r="D41" s="73">
        <v>140</v>
      </c>
      <c r="E41" s="73">
        <f>D41*C41</f>
        <v>1156.3999999999999</v>
      </c>
      <c r="F41" s="132" t="s">
        <v>76</v>
      </c>
      <c r="G41" s="132" t="s">
        <v>77</v>
      </c>
      <c r="H41" s="28">
        <f>C41*3.6</f>
        <v>29.736000000000001</v>
      </c>
      <c r="I41" s="133">
        <v>18.04</v>
      </c>
      <c r="J41" s="82">
        <f t="shared" ref="J41:J47" si="8">H41*I41</f>
        <v>536.43744000000004</v>
      </c>
      <c r="L41" s="32" t="s">
        <v>144</v>
      </c>
      <c r="M41" s="33" t="s">
        <v>145</v>
      </c>
      <c r="N41" s="56">
        <f>H71+H189</f>
        <v>0.86480000000000001</v>
      </c>
      <c r="O41" s="189">
        <v>89.79</v>
      </c>
      <c r="P41" s="82">
        <f t="shared" ref="P41" si="9">N41*O41</f>
        <v>77.650392000000011</v>
      </c>
      <c r="S41" s="32" t="s">
        <v>144</v>
      </c>
      <c r="T41" s="33" t="s">
        <v>145</v>
      </c>
      <c r="U41" s="56">
        <v>0</v>
      </c>
      <c r="V41" s="189">
        <v>89.79</v>
      </c>
      <c r="W41" s="82">
        <f t="shared" ref="W41" si="10">U41*V41</f>
        <v>0</v>
      </c>
    </row>
    <row r="42" spans="1:25" s="136" customFormat="1" ht="12.75" customHeight="1" x14ac:dyDescent="0.25">
      <c r="A42" s="135"/>
      <c r="B42" s="88"/>
      <c r="C42" s="74"/>
      <c r="D42" s="74"/>
      <c r="E42" s="74"/>
      <c r="F42" s="89" t="s">
        <v>78</v>
      </c>
      <c r="G42" s="89" t="s">
        <v>77</v>
      </c>
      <c r="H42" s="28">
        <f>C41*2.8</f>
        <v>23.127999999999997</v>
      </c>
      <c r="I42" s="90">
        <v>11.64</v>
      </c>
      <c r="J42" s="82">
        <f t="shared" si="8"/>
        <v>269.20991999999995</v>
      </c>
      <c r="L42" s="32" t="s">
        <v>203</v>
      </c>
      <c r="M42" s="33" t="s">
        <v>15</v>
      </c>
      <c r="N42" s="28">
        <f>H188</f>
        <v>17.483999999999998</v>
      </c>
      <c r="O42" s="190">
        <v>215</v>
      </c>
      <c r="P42" s="80">
        <f>N42*O42</f>
        <v>3759.0599999999995</v>
      </c>
      <c r="S42" s="32" t="s">
        <v>203</v>
      </c>
      <c r="T42" s="33" t="s">
        <v>15</v>
      </c>
      <c r="U42" s="28">
        <f>O188</f>
        <v>0</v>
      </c>
      <c r="V42" s="190">
        <v>215</v>
      </c>
      <c r="W42" s="80">
        <f>U42*V42</f>
        <v>0</v>
      </c>
    </row>
    <row r="43" spans="1:25" s="134" customFormat="1" ht="12.75" customHeight="1" x14ac:dyDescent="0.2">
      <c r="A43" s="91"/>
      <c r="B43" s="88"/>
      <c r="C43" s="74"/>
      <c r="D43" s="74"/>
      <c r="E43" s="74"/>
      <c r="F43" s="89" t="s">
        <v>79</v>
      </c>
      <c r="G43" s="89" t="s">
        <v>39</v>
      </c>
      <c r="H43" s="28">
        <f>C41*2.8</f>
        <v>23.127999999999997</v>
      </c>
      <c r="I43" s="90">
        <v>2.7</v>
      </c>
      <c r="J43" s="82">
        <f t="shared" si="8"/>
        <v>62.445599999999992</v>
      </c>
      <c r="L43" s="19" t="s">
        <v>32</v>
      </c>
      <c r="M43" s="38" t="s">
        <v>10</v>
      </c>
      <c r="N43" s="23">
        <f>H72+H412+H614+H708</f>
        <v>4</v>
      </c>
      <c r="O43" s="192">
        <v>2700</v>
      </c>
      <c r="P43" s="36">
        <f t="shared" ref="P43:P47" si="11">N43*O43</f>
        <v>10800</v>
      </c>
      <c r="S43" s="19" t="s">
        <v>32</v>
      </c>
      <c r="T43" s="38" t="s">
        <v>10</v>
      </c>
      <c r="U43" s="23">
        <v>0</v>
      </c>
      <c r="V43" s="192">
        <v>2700</v>
      </c>
      <c r="W43" s="36">
        <f t="shared" ref="W43:W47" si="12">U43*V43</f>
        <v>0</v>
      </c>
    </row>
    <row r="44" spans="1:25" s="134" customFormat="1" ht="12.75" customHeight="1" x14ac:dyDescent="0.2">
      <c r="A44" s="91"/>
      <c r="B44" s="88"/>
      <c r="C44" s="74"/>
      <c r="D44" s="74"/>
      <c r="E44" s="74"/>
      <c r="F44" s="89" t="s">
        <v>80</v>
      </c>
      <c r="G44" s="89" t="s">
        <v>39</v>
      </c>
      <c r="H44" s="28">
        <f>C41*3.8</f>
        <v>31.387999999999998</v>
      </c>
      <c r="I44" s="90">
        <v>0.27</v>
      </c>
      <c r="J44" s="82">
        <f t="shared" si="8"/>
        <v>8.4747599999999998</v>
      </c>
      <c r="L44" s="19" t="s">
        <v>33</v>
      </c>
      <c r="M44" s="38" t="s">
        <v>10</v>
      </c>
      <c r="N44" s="20">
        <f>H73+H114+H208+H338+H413+H450+H542+H615+H709</f>
        <v>9.1049999999999986</v>
      </c>
      <c r="O44" s="20">
        <v>138.9</v>
      </c>
      <c r="P44" s="25">
        <f t="shared" si="11"/>
        <v>1264.6844999999998</v>
      </c>
      <c r="S44" s="19" t="s">
        <v>33</v>
      </c>
      <c r="T44" s="38" t="s">
        <v>10</v>
      </c>
      <c r="U44" s="20">
        <v>4</v>
      </c>
      <c r="V44" s="20">
        <v>138.9</v>
      </c>
      <c r="W44" s="25">
        <f t="shared" si="12"/>
        <v>555.6</v>
      </c>
    </row>
    <row r="45" spans="1:25" s="134" customFormat="1" ht="12.75" customHeight="1" x14ac:dyDescent="0.2">
      <c r="A45" s="88"/>
      <c r="B45" s="88"/>
      <c r="C45" s="92"/>
      <c r="D45" s="92"/>
      <c r="E45" s="92"/>
      <c r="F45" s="89" t="s">
        <v>84</v>
      </c>
      <c r="G45" s="89" t="s">
        <v>81</v>
      </c>
      <c r="H45" s="28">
        <f>C41*1.2</f>
        <v>9.911999999999999</v>
      </c>
      <c r="I45" s="90">
        <v>38</v>
      </c>
      <c r="J45" s="82">
        <f t="shared" si="8"/>
        <v>376.65599999999995</v>
      </c>
      <c r="L45" s="19" t="s">
        <v>35</v>
      </c>
      <c r="M45" s="38" t="s">
        <v>12</v>
      </c>
      <c r="N45" s="23">
        <f>H74+H414+H616+H710</f>
        <v>40.800000000000004</v>
      </c>
      <c r="O45" s="192">
        <v>79</v>
      </c>
      <c r="P45" s="36">
        <f t="shared" si="11"/>
        <v>3223.2000000000003</v>
      </c>
      <c r="S45" s="19" t="s">
        <v>35</v>
      </c>
      <c r="T45" s="38" t="s">
        <v>12</v>
      </c>
      <c r="U45" s="23">
        <v>0</v>
      </c>
      <c r="V45" s="192">
        <v>79</v>
      </c>
      <c r="W45" s="36">
        <f t="shared" si="12"/>
        <v>0</v>
      </c>
    </row>
    <row r="46" spans="1:25" s="134" customFormat="1" ht="12.75" customHeight="1" x14ac:dyDescent="0.2">
      <c r="A46" s="88"/>
      <c r="B46" s="88"/>
      <c r="C46" s="92"/>
      <c r="D46" s="92"/>
      <c r="E46" s="92"/>
      <c r="F46" s="137" t="s">
        <v>82</v>
      </c>
      <c r="G46" s="89" t="s">
        <v>39</v>
      </c>
      <c r="H46" s="28">
        <f>C41*34</f>
        <v>280.83999999999997</v>
      </c>
      <c r="I46" s="90">
        <v>0.19</v>
      </c>
      <c r="J46" s="82">
        <f t="shared" si="8"/>
        <v>53.359599999999993</v>
      </c>
      <c r="L46" s="19" t="s">
        <v>37</v>
      </c>
      <c r="M46" s="38" t="s">
        <v>10</v>
      </c>
      <c r="N46" s="23">
        <f>H75+H415+H617+H711</f>
        <v>4</v>
      </c>
      <c r="O46" s="192">
        <v>712.13</v>
      </c>
      <c r="P46" s="36">
        <f t="shared" si="11"/>
        <v>2848.52</v>
      </c>
      <c r="S46" s="19" t="s">
        <v>37</v>
      </c>
      <c r="T46" s="38" t="s">
        <v>10</v>
      </c>
      <c r="U46" s="23">
        <v>0</v>
      </c>
      <c r="V46" s="192">
        <v>712.13</v>
      </c>
      <c r="W46" s="36">
        <f t="shared" si="12"/>
        <v>0</v>
      </c>
    </row>
    <row r="47" spans="1:25" s="134" customFormat="1" ht="12.75" customHeight="1" x14ac:dyDescent="0.2">
      <c r="A47" s="88"/>
      <c r="B47" s="88"/>
      <c r="C47" s="92"/>
      <c r="D47" s="92"/>
      <c r="E47" s="92"/>
      <c r="F47" s="89" t="s">
        <v>83</v>
      </c>
      <c r="G47" s="89" t="s">
        <v>39</v>
      </c>
      <c r="H47" s="28">
        <f>C41*4.3</f>
        <v>35.518000000000001</v>
      </c>
      <c r="I47" s="90">
        <v>0.12</v>
      </c>
      <c r="J47" s="82">
        <f t="shared" si="8"/>
        <v>4.2621599999999997</v>
      </c>
      <c r="L47" s="165" t="s">
        <v>212</v>
      </c>
      <c r="M47" s="166" t="s">
        <v>12</v>
      </c>
      <c r="N47" s="167">
        <f>H110</f>
        <v>7.3260000000000005</v>
      </c>
      <c r="O47" s="168">
        <v>50.4</v>
      </c>
      <c r="P47" s="164">
        <f t="shared" si="11"/>
        <v>369.23040000000003</v>
      </c>
      <c r="S47" s="165" t="s">
        <v>212</v>
      </c>
      <c r="T47" s="166" t="s">
        <v>12</v>
      </c>
      <c r="U47" s="167">
        <v>8</v>
      </c>
      <c r="V47" s="168">
        <v>50.4</v>
      </c>
      <c r="W47" s="164">
        <f t="shared" si="12"/>
        <v>403.2</v>
      </c>
    </row>
    <row r="48" spans="1:25" s="40" customFormat="1" ht="13.5" customHeight="1" x14ac:dyDescent="0.25">
      <c r="A48" s="44" t="s">
        <v>199</v>
      </c>
      <c r="B48" s="45"/>
      <c r="C48" s="46"/>
      <c r="D48" s="47"/>
      <c r="E48" s="46">
        <f>SUM(E7:E47)</f>
        <v>14028.199999999999</v>
      </c>
      <c r="F48" s="48" t="s">
        <v>13</v>
      </c>
      <c r="G48" s="45"/>
      <c r="H48" s="46"/>
      <c r="I48" s="46"/>
      <c r="J48" s="49">
        <f>SUM(J7:J47)</f>
        <v>8152.997559999998</v>
      </c>
      <c r="L48" s="174" t="s">
        <v>213</v>
      </c>
      <c r="M48" s="175" t="s">
        <v>10</v>
      </c>
      <c r="N48" s="167">
        <f>H111</f>
        <v>13.32</v>
      </c>
      <c r="O48" s="168">
        <v>17.100000000000001</v>
      </c>
      <c r="P48" s="164">
        <f>N48*O48</f>
        <v>227.77200000000002</v>
      </c>
      <c r="S48" s="174" t="s">
        <v>213</v>
      </c>
      <c r="T48" s="175" t="s">
        <v>10</v>
      </c>
      <c r="U48" s="167">
        <v>14</v>
      </c>
      <c r="V48" s="168">
        <v>17.100000000000001</v>
      </c>
      <c r="W48" s="164">
        <f>U48*V48</f>
        <v>239.40000000000003</v>
      </c>
    </row>
    <row r="49" spans="1:23" s="40" customFormat="1" ht="12" customHeight="1" thickBot="1" x14ac:dyDescent="0.3">
      <c r="A49" s="50"/>
      <c r="B49" s="51"/>
      <c r="C49" s="52"/>
      <c r="D49" s="53"/>
      <c r="E49" s="52"/>
      <c r="F49" s="54"/>
      <c r="G49" s="51"/>
      <c r="H49" s="52"/>
      <c r="I49" s="52"/>
      <c r="J49" s="52"/>
      <c r="L49" s="165" t="s">
        <v>215</v>
      </c>
      <c r="M49" s="166" t="s">
        <v>12</v>
      </c>
      <c r="N49" s="167">
        <f>H112</f>
        <v>3.6630000000000003</v>
      </c>
      <c r="O49" s="168">
        <v>6.8</v>
      </c>
      <c r="P49" s="164">
        <f t="shared" ref="P49" si="13">N49*O49</f>
        <v>24.9084</v>
      </c>
      <c r="S49" s="165" t="s">
        <v>215</v>
      </c>
      <c r="T49" s="166" t="s">
        <v>12</v>
      </c>
      <c r="U49" s="167">
        <v>0</v>
      </c>
      <c r="V49" s="168">
        <v>6.8</v>
      </c>
      <c r="W49" s="164">
        <f t="shared" ref="W49" si="14">U49*V49</f>
        <v>0</v>
      </c>
    </row>
    <row r="50" spans="1:23" ht="11.25" customHeight="1" x14ac:dyDescent="0.25">
      <c r="A50" s="15"/>
      <c r="B50" s="16"/>
      <c r="C50" s="17"/>
      <c r="D50" s="213" t="s">
        <v>200</v>
      </c>
      <c r="E50" s="213"/>
      <c r="F50" s="213"/>
      <c r="G50" s="16"/>
      <c r="H50" s="17"/>
      <c r="I50" s="17"/>
      <c r="J50" s="18"/>
      <c r="L50" s="174" t="s">
        <v>216</v>
      </c>
      <c r="M50" s="175" t="s">
        <v>10</v>
      </c>
      <c r="N50" s="167">
        <f>H113</f>
        <v>6.66</v>
      </c>
      <c r="O50" s="168">
        <v>5.3</v>
      </c>
      <c r="P50" s="164">
        <f>N50*O50</f>
        <v>35.298000000000002</v>
      </c>
      <c r="S50" s="174" t="s">
        <v>216</v>
      </c>
      <c r="T50" s="175" t="s">
        <v>10</v>
      </c>
      <c r="U50" s="167">
        <v>0</v>
      </c>
      <c r="V50" s="168">
        <v>5.3</v>
      </c>
      <c r="W50" s="164">
        <f>U50*V50</f>
        <v>0</v>
      </c>
    </row>
    <row r="51" spans="1:23" ht="14.25" customHeight="1" x14ac:dyDescent="0.2">
      <c r="A51" s="214" t="s">
        <v>14</v>
      </c>
      <c r="B51" s="215"/>
      <c r="C51" s="215"/>
      <c r="D51" s="215"/>
      <c r="E51" s="215"/>
      <c r="F51" s="215"/>
      <c r="G51" s="215"/>
      <c r="H51" s="215"/>
      <c r="I51" s="215"/>
      <c r="J51" s="216"/>
      <c r="L51" s="142" t="s">
        <v>206</v>
      </c>
      <c r="M51" s="143" t="s">
        <v>15</v>
      </c>
      <c r="N51" s="144">
        <f>H117+H211+H341+H453+H545+H638+H748</f>
        <v>112.464</v>
      </c>
      <c r="O51" s="144">
        <v>30</v>
      </c>
      <c r="P51" s="144">
        <f>O51*N51</f>
        <v>3373.92</v>
      </c>
      <c r="S51" s="142" t="s">
        <v>206</v>
      </c>
      <c r="T51" s="143" t="s">
        <v>15</v>
      </c>
      <c r="U51" s="144">
        <v>0</v>
      </c>
      <c r="V51" s="144">
        <v>30</v>
      </c>
      <c r="W51" s="144">
        <f>V51*U51</f>
        <v>0</v>
      </c>
    </row>
    <row r="52" spans="1:23" ht="14.25" customHeight="1" x14ac:dyDescent="0.2">
      <c r="A52" s="32" t="s">
        <v>119</v>
      </c>
      <c r="B52" s="33" t="s">
        <v>12</v>
      </c>
      <c r="C52" s="28">
        <v>21.38</v>
      </c>
      <c r="D52" s="28">
        <v>20</v>
      </c>
      <c r="E52" s="28">
        <f>C52*D52</f>
        <v>427.59999999999997</v>
      </c>
      <c r="F52" s="32" t="s">
        <v>19</v>
      </c>
      <c r="G52" s="33" t="s">
        <v>12</v>
      </c>
      <c r="H52" s="28">
        <f>C52*1.2</f>
        <v>25.655999999999999</v>
      </c>
      <c r="I52" s="28">
        <v>5.63</v>
      </c>
      <c r="J52" s="80">
        <f t="shared" ref="J52:J69" si="15">H52*I52</f>
        <v>144.44327999999999</v>
      </c>
      <c r="L52" s="142" t="s">
        <v>208</v>
      </c>
      <c r="M52" s="143" t="s">
        <v>15</v>
      </c>
      <c r="N52" s="144">
        <f>H119+H213+H343+H455+H547+H640+H750</f>
        <v>112.464</v>
      </c>
      <c r="O52" s="144">
        <v>4.45</v>
      </c>
      <c r="P52" s="144">
        <f>O52*N52</f>
        <v>500.46480000000003</v>
      </c>
      <c r="S52" s="142" t="s">
        <v>208</v>
      </c>
      <c r="T52" s="143" t="s">
        <v>15</v>
      </c>
      <c r="U52" s="144">
        <v>0</v>
      </c>
      <c r="V52" s="144">
        <v>4.45</v>
      </c>
      <c r="W52" s="144">
        <f>V52*U52</f>
        <v>0</v>
      </c>
    </row>
    <row r="53" spans="1:23" ht="14.25" customHeight="1" x14ac:dyDescent="0.2">
      <c r="A53" s="32"/>
      <c r="B53" s="33"/>
      <c r="C53" s="28"/>
      <c r="D53" s="83"/>
      <c r="E53" s="84"/>
      <c r="F53" s="32" t="s">
        <v>20</v>
      </c>
      <c r="G53" s="33" t="s">
        <v>11</v>
      </c>
      <c r="H53" s="56">
        <f>C52*0.2/25</f>
        <v>0.17104</v>
      </c>
      <c r="I53" s="83">
        <v>108</v>
      </c>
      <c r="J53" s="82">
        <f t="shared" si="15"/>
        <v>18.47232</v>
      </c>
      <c r="L53" s="32" t="s">
        <v>165</v>
      </c>
      <c r="M53" s="33" t="s">
        <v>12</v>
      </c>
      <c r="N53" s="56">
        <f>H142+H236+H366+H478+H570+H663+H773</f>
        <v>127.536</v>
      </c>
      <c r="O53" s="83">
        <v>8.94</v>
      </c>
      <c r="P53" s="160">
        <f t="shared" ref="P53" si="16">N53*O53</f>
        <v>1140.17184</v>
      </c>
      <c r="S53" s="32" t="s">
        <v>165</v>
      </c>
      <c r="T53" s="33" t="s">
        <v>12</v>
      </c>
      <c r="U53" s="56">
        <f>O142+O236+O366+O478+O570+O663+O773</f>
        <v>0</v>
      </c>
      <c r="V53" s="83">
        <v>8.94</v>
      </c>
      <c r="W53" s="160">
        <f t="shared" ref="W53" si="17">U53*V53</f>
        <v>0</v>
      </c>
    </row>
    <row r="54" spans="1:23" ht="14.25" customHeight="1" x14ac:dyDescent="0.25">
      <c r="A54" s="32" t="s">
        <v>69</v>
      </c>
      <c r="B54" s="33" t="s">
        <v>12</v>
      </c>
      <c r="C54" s="28">
        <v>21.38</v>
      </c>
      <c r="D54" s="28">
        <v>7</v>
      </c>
      <c r="E54" s="28">
        <f>C54*D54</f>
        <v>149.66</v>
      </c>
      <c r="F54" s="37" t="s">
        <v>73</v>
      </c>
      <c r="G54" s="31" t="s">
        <v>74</v>
      </c>
      <c r="H54" s="56">
        <f>C54*0.05/10</f>
        <v>0.1069</v>
      </c>
      <c r="I54" s="55">
        <v>402</v>
      </c>
      <c r="J54" s="80">
        <f>H54*I54</f>
        <v>42.973799999999997</v>
      </c>
      <c r="L54" s="21" t="s">
        <v>47</v>
      </c>
      <c r="M54" s="78" t="s">
        <v>11</v>
      </c>
      <c r="N54" s="95">
        <f>H155+H249+H379+H491+H583+H678+H788</f>
        <v>289.72799999999995</v>
      </c>
      <c r="O54" s="55">
        <v>168</v>
      </c>
      <c r="P54" s="80">
        <f>N54*O54</f>
        <v>48674.303999999989</v>
      </c>
      <c r="S54" s="21" t="s">
        <v>47</v>
      </c>
      <c r="T54" s="78" t="s">
        <v>11</v>
      </c>
      <c r="U54" s="95">
        <f>O155+O249+O379+O491+O583+O678+O788</f>
        <v>0</v>
      </c>
      <c r="V54" s="55">
        <v>168</v>
      </c>
      <c r="W54" s="80">
        <f>U54*V54</f>
        <v>0</v>
      </c>
    </row>
    <row r="55" spans="1:23" s="79" customFormat="1" ht="14.25" customHeight="1" x14ac:dyDescent="0.2">
      <c r="A55" s="87" t="s">
        <v>142</v>
      </c>
      <c r="B55" s="33" t="s">
        <v>12</v>
      </c>
      <c r="C55" s="28">
        <f>C54</f>
        <v>21.38</v>
      </c>
      <c r="D55" s="28">
        <v>45</v>
      </c>
      <c r="E55" s="28">
        <f>C55*D55</f>
        <v>962.09999999999991</v>
      </c>
      <c r="F55" s="32" t="s">
        <v>108</v>
      </c>
      <c r="G55" s="33" t="s">
        <v>10</v>
      </c>
      <c r="H55" s="56">
        <f>C55*6/25</f>
        <v>5.1311999999999998</v>
      </c>
      <c r="I55" s="28">
        <v>65</v>
      </c>
      <c r="J55" s="80">
        <f>H55*I55</f>
        <v>333.52799999999996</v>
      </c>
      <c r="L55" s="37" t="s">
        <v>219</v>
      </c>
      <c r="M55" s="31" t="s">
        <v>15</v>
      </c>
      <c r="N55" s="56">
        <f>H156+H250+H380+H492+H584</f>
        <v>102.96000000000001</v>
      </c>
      <c r="O55" s="56">
        <v>112.88</v>
      </c>
      <c r="P55" s="96">
        <f t="shared" ref="P55:P66" si="18">N55*O55</f>
        <v>11622.1248</v>
      </c>
      <c r="S55" s="37" t="s">
        <v>219</v>
      </c>
      <c r="T55" s="31" t="s">
        <v>15</v>
      </c>
      <c r="U55" s="56">
        <f>O156+O250+O380+O492+O584</f>
        <v>0</v>
      </c>
      <c r="V55" s="56">
        <v>112.88</v>
      </c>
      <c r="W55" s="96">
        <f t="shared" ref="W55:W66" si="19">U55*V55</f>
        <v>0</v>
      </c>
    </row>
    <row r="56" spans="1:23" s="86" customFormat="1" ht="14.25" customHeight="1" x14ac:dyDescent="0.2">
      <c r="A56" s="87" t="s">
        <v>101</v>
      </c>
      <c r="B56" s="33" t="s">
        <v>12</v>
      </c>
      <c r="C56" s="56">
        <f>C54</f>
        <v>21.38</v>
      </c>
      <c r="D56" s="83">
        <v>40</v>
      </c>
      <c r="E56" s="84">
        <f>C56*D56</f>
        <v>855.19999999999993</v>
      </c>
      <c r="F56" s="32" t="s">
        <v>102</v>
      </c>
      <c r="G56" s="33" t="s">
        <v>18</v>
      </c>
      <c r="H56" s="56">
        <f>C56*5/30</f>
        <v>3.563333333333333</v>
      </c>
      <c r="I56" s="83">
        <v>130</v>
      </c>
      <c r="J56" s="82">
        <f>H56*I56</f>
        <v>463.23333333333329</v>
      </c>
      <c r="L56" s="37" t="s">
        <v>272</v>
      </c>
      <c r="M56" s="31" t="s">
        <v>110</v>
      </c>
      <c r="N56" s="56">
        <f>H157+H251+H381+H493+H585</f>
        <v>102.96000000000001</v>
      </c>
      <c r="O56" s="56">
        <v>79</v>
      </c>
      <c r="P56" s="96">
        <f t="shared" si="18"/>
        <v>8133.8400000000011</v>
      </c>
      <c r="S56" s="37" t="s">
        <v>272</v>
      </c>
      <c r="T56" s="31" t="s">
        <v>110</v>
      </c>
      <c r="U56" s="56">
        <f>O157+O251+O381+O493+O585</f>
        <v>0</v>
      </c>
      <c r="V56" s="56">
        <v>79</v>
      </c>
      <c r="W56" s="96">
        <f t="shared" si="19"/>
        <v>0</v>
      </c>
    </row>
    <row r="57" spans="1:23" ht="14.25" customHeight="1" x14ac:dyDescent="0.2">
      <c r="A57" s="32" t="s">
        <v>21</v>
      </c>
      <c r="B57" s="33" t="s">
        <v>12</v>
      </c>
      <c r="C57" s="28">
        <f>C54</f>
        <v>21.38</v>
      </c>
      <c r="D57" s="83">
        <v>45</v>
      </c>
      <c r="E57" s="84">
        <f>C57*D57</f>
        <v>962.09999999999991</v>
      </c>
      <c r="F57" s="32" t="s">
        <v>20</v>
      </c>
      <c r="G57" s="33" t="s">
        <v>11</v>
      </c>
      <c r="H57" s="56">
        <f>C57*0.8/25</f>
        <v>0.68415999999999999</v>
      </c>
      <c r="I57" s="83">
        <v>108</v>
      </c>
      <c r="J57" s="82">
        <f t="shared" si="15"/>
        <v>73.889279999999999</v>
      </c>
      <c r="L57" s="37" t="s">
        <v>221</v>
      </c>
      <c r="M57" s="31" t="s">
        <v>15</v>
      </c>
      <c r="N57" s="56">
        <f>H158+H252+H382+H494+H586</f>
        <v>102.96000000000001</v>
      </c>
      <c r="O57" s="188">
        <v>625</v>
      </c>
      <c r="P57" s="96">
        <f t="shared" si="18"/>
        <v>64350.000000000007</v>
      </c>
      <c r="S57" s="37" t="s">
        <v>221</v>
      </c>
      <c r="T57" s="31" t="s">
        <v>15</v>
      </c>
      <c r="U57" s="56">
        <f>O158+O252+O382+O494+O586</f>
        <v>0</v>
      </c>
      <c r="V57" s="188">
        <v>625</v>
      </c>
      <c r="W57" s="96">
        <f t="shared" si="19"/>
        <v>0</v>
      </c>
    </row>
    <row r="58" spans="1:23" ht="14.25" customHeight="1" x14ac:dyDescent="0.2">
      <c r="A58" s="32"/>
      <c r="B58" s="33"/>
      <c r="C58" s="28"/>
      <c r="D58" s="83"/>
      <c r="E58" s="84"/>
      <c r="F58" s="32" t="s">
        <v>22</v>
      </c>
      <c r="G58" s="33" t="s">
        <v>11</v>
      </c>
      <c r="H58" s="56">
        <f>C57*0.8/25</f>
        <v>0.68415999999999999</v>
      </c>
      <c r="I58" s="83">
        <v>183.45</v>
      </c>
      <c r="J58" s="82">
        <f t="shared" si="15"/>
        <v>125.50915199999999</v>
      </c>
      <c r="L58" s="37" t="s">
        <v>273</v>
      </c>
      <c r="M58" s="31" t="s">
        <v>110</v>
      </c>
      <c r="N58" s="56">
        <f>H159+H253+H383+H495+H587</f>
        <v>102.96000000000001</v>
      </c>
      <c r="O58" s="56">
        <v>79</v>
      </c>
      <c r="P58" s="96">
        <f t="shared" si="18"/>
        <v>8133.8400000000011</v>
      </c>
      <c r="S58" s="37" t="s">
        <v>273</v>
      </c>
      <c r="T58" s="31" t="s">
        <v>110</v>
      </c>
      <c r="U58" s="56">
        <f>O159+O253+O383+O495+O587</f>
        <v>0</v>
      </c>
      <c r="V58" s="56">
        <v>79</v>
      </c>
      <c r="W58" s="96">
        <f t="shared" si="19"/>
        <v>0</v>
      </c>
    </row>
    <row r="59" spans="1:23" ht="14.25" customHeight="1" x14ac:dyDescent="0.2">
      <c r="A59" s="32" t="s">
        <v>23</v>
      </c>
      <c r="B59" s="33" t="s">
        <v>12</v>
      </c>
      <c r="C59" s="28">
        <f>C54</f>
        <v>21.38</v>
      </c>
      <c r="D59" s="83">
        <v>20</v>
      </c>
      <c r="E59" s="84">
        <f t="shared" ref="E59:E64" si="20">C59*D59</f>
        <v>427.59999999999997</v>
      </c>
      <c r="F59" s="32" t="s">
        <v>24</v>
      </c>
      <c r="G59" s="177" t="s">
        <v>12</v>
      </c>
      <c r="H59" s="178">
        <f>C59*0.15</f>
        <v>3.2069999999999999</v>
      </c>
      <c r="I59" s="168">
        <v>14</v>
      </c>
      <c r="J59" s="85">
        <f t="shared" si="15"/>
        <v>44.897999999999996</v>
      </c>
      <c r="L59" s="37" t="s">
        <v>49</v>
      </c>
      <c r="M59" s="77" t="s">
        <v>12</v>
      </c>
      <c r="N59" s="56">
        <f>H160+H496+H588+H685+H795</f>
        <v>6.6000000000000005</v>
      </c>
      <c r="O59" s="56">
        <v>50</v>
      </c>
      <c r="P59" s="96">
        <f t="shared" si="18"/>
        <v>330</v>
      </c>
      <c r="S59" s="37" t="s">
        <v>49</v>
      </c>
      <c r="T59" s="77" t="s">
        <v>12</v>
      </c>
      <c r="U59" s="56">
        <f>O160+O496+O588+O685+O795</f>
        <v>0</v>
      </c>
      <c r="V59" s="56">
        <v>50</v>
      </c>
      <c r="W59" s="96">
        <f t="shared" si="19"/>
        <v>0</v>
      </c>
    </row>
    <row r="60" spans="1:23" ht="14.25" customHeight="1" x14ac:dyDescent="0.2">
      <c r="A60" s="32" t="s">
        <v>25</v>
      </c>
      <c r="B60" s="33" t="s">
        <v>12</v>
      </c>
      <c r="C60" s="28">
        <f>C54</f>
        <v>21.38</v>
      </c>
      <c r="D60" s="28">
        <v>6</v>
      </c>
      <c r="E60" s="28">
        <f t="shared" si="20"/>
        <v>128.28</v>
      </c>
      <c r="F60" s="37" t="s">
        <v>16</v>
      </c>
      <c r="G60" s="31" t="s">
        <v>17</v>
      </c>
      <c r="H60" s="56">
        <f>C60*0.1/10</f>
        <v>0.21379999999999999</v>
      </c>
      <c r="I60" s="55">
        <v>235.68</v>
      </c>
      <c r="J60" s="80">
        <f t="shared" si="15"/>
        <v>50.388384000000002</v>
      </c>
      <c r="L60" s="89" t="s">
        <v>275</v>
      </c>
      <c r="M60" s="31" t="s">
        <v>12</v>
      </c>
      <c r="N60" s="56">
        <f>H162+H254+H384+H498+H590</f>
        <v>63.96</v>
      </c>
      <c r="O60" s="188">
        <v>49.96</v>
      </c>
      <c r="P60" s="96">
        <f t="shared" si="18"/>
        <v>3195.4416000000001</v>
      </c>
      <c r="S60" s="89" t="s">
        <v>275</v>
      </c>
      <c r="T60" s="31" t="s">
        <v>12</v>
      </c>
      <c r="U60" s="56">
        <f>O162+O254+O384+O498+O590</f>
        <v>0</v>
      </c>
      <c r="V60" s="188">
        <v>49.96</v>
      </c>
      <c r="W60" s="96">
        <f t="shared" si="19"/>
        <v>0</v>
      </c>
    </row>
    <row r="61" spans="1:23" s="79" customFormat="1" ht="14.25" customHeight="1" x14ac:dyDescent="0.2">
      <c r="A61" s="87" t="s">
        <v>72</v>
      </c>
      <c r="B61" s="33" t="s">
        <v>12</v>
      </c>
      <c r="C61" s="28">
        <v>21.38</v>
      </c>
      <c r="D61" s="28">
        <v>30</v>
      </c>
      <c r="E61" s="28">
        <f t="shared" si="20"/>
        <v>641.4</v>
      </c>
      <c r="F61" s="32" t="s">
        <v>111</v>
      </c>
      <c r="G61" s="33" t="s">
        <v>26</v>
      </c>
      <c r="H61" s="28">
        <f>C61*0.15</f>
        <v>3.2069999999999999</v>
      </c>
      <c r="I61" s="28">
        <v>296.74</v>
      </c>
      <c r="J61" s="80">
        <f t="shared" si="15"/>
        <v>951.64517999999998</v>
      </c>
      <c r="L61" s="37" t="s">
        <v>274</v>
      </c>
      <c r="M61" s="31" t="s">
        <v>110</v>
      </c>
      <c r="N61" s="56">
        <f>H164+H256+H386+H500+H592</f>
        <v>15.99</v>
      </c>
      <c r="O61" s="56">
        <v>19</v>
      </c>
      <c r="P61" s="96">
        <f t="shared" si="18"/>
        <v>303.81</v>
      </c>
      <c r="S61" s="37" t="s">
        <v>274</v>
      </c>
      <c r="T61" s="31" t="s">
        <v>110</v>
      </c>
      <c r="U61" s="56">
        <f>O164+O256+O386+O500+O592</f>
        <v>0</v>
      </c>
      <c r="V61" s="56">
        <v>19</v>
      </c>
      <c r="W61" s="96">
        <f t="shared" si="19"/>
        <v>0</v>
      </c>
    </row>
    <row r="62" spans="1:23" s="86" customFormat="1" ht="14.25" customHeight="1" x14ac:dyDescent="0.2">
      <c r="A62" s="32" t="s">
        <v>27</v>
      </c>
      <c r="B62" s="33" t="s">
        <v>15</v>
      </c>
      <c r="C62" s="56">
        <v>47.41</v>
      </c>
      <c r="D62" s="83">
        <v>10</v>
      </c>
      <c r="E62" s="84">
        <f t="shared" si="20"/>
        <v>474.09999999999997</v>
      </c>
      <c r="F62" s="37" t="s">
        <v>73</v>
      </c>
      <c r="G62" s="31" t="s">
        <v>74</v>
      </c>
      <c r="H62" s="56">
        <f>C62*0.25/10</f>
        <v>1.1852499999999999</v>
      </c>
      <c r="I62" s="55">
        <v>402</v>
      </c>
      <c r="J62" s="80">
        <f t="shared" si="15"/>
        <v>476.47049999999996</v>
      </c>
      <c r="L62" s="37" t="s">
        <v>276</v>
      </c>
      <c r="M62" s="31" t="s">
        <v>15</v>
      </c>
      <c r="N62" s="100">
        <f>H281</f>
        <v>2.1960000000000002</v>
      </c>
      <c r="O62" s="193">
        <v>480</v>
      </c>
      <c r="P62" s="101">
        <f t="shared" si="18"/>
        <v>1054.0800000000002</v>
      </c>
      <c r="S62" s="37" t="s">
        <v>276</v>
      </c>
      <c r="T62" s="31" t="s">
        <v>15</v>
      </c>
      <c r="U62" s="100">
        <f>O281</f>
        <v>0</v>
      </c>
      <c r="V62" s="193">
        <v>480</v>
      </c>
      <c r="W62" s="101">
        <f t="shared" si="19"/>
        <v>0</v>
      </c>
    </row>
    <row r="63" spans="1:23" s="79" customFormat="1" ht="14.25" customHeight="1" x14ac:dyDescent="0.2">
      <c r="A63" s="87" t="s">
        <v>109</v>
      </c>
      <c r="B63" s="33" t="s">
        <v>15</v>
      </c>
      <c r="C63" s="28">
        <v>47.41</v>
      </c>
      <c r="D63" s="28">
        <v>45</v>
      </c>
      <c r="E63" s="28">
        <f>C63*D63</f>
        <v>2133.4499999999998</v>
      </c>
      <c r="F63" s="32" t="s">
        <v>108</v>
      </c>
      <c r="G63" s="33" t="s">
        <v>10</v>
      </c>
      <c r="H63" s="56">
        <f>C63*12.5/25</f>
        <v>23.704999999999998</v>
      </c>
      <c r="I63" s="28">
        <v>65</v>
      </c>
      <c r="J63" s="80">
        <f>H63*I63</f>
        <v>1540.8249999999998</v>
      </c>
      <c r="L63" s="37" t="s">
        <v>58</v>
      </c>
      <c r="M63" s="33" t="s">
        <v>26</v>
      </c>
      <c r="N63" s="100">
        <f>H282+H608+H681+H702+H791</f>
        <v>4.8933599999999995</v>
      </c>
      <c r="O63" s="100">
        <v>81</v>
      </c>
      <c r="P63" s="101">
        <f t="shared" si="18"/>
        <v>396.36215999999996</v>
      </c>
      <c r="S63" s="37" t="s">
        <v>58</v>
      </c>
      <c r="T63" s="33" t="s">
        <v>26</v>
      </c>
      <c r="U63" s="100">
        <f>O282+O608+O681+O702+O791</f>
        <v>0</v>
      </c>
      <c r="V63" s="100">
        <v>81</v>
      </c>
      <c r="W63" s="101">
        <f t="shared" si="19"/>
        <v>0</v>
      </c>
    </row>
    <row r="64" spans="1:23" s="86" customFormat="1" ht="14.25" customHeight="1" x14ac:dyDescent="0.2">
      <c r="A64" s="87" t="s">
        <v>143</v>
      </c>
      <c r="B64" s="33" t="s">
        <v>15</v>
      </c>
      <c r="C64" s="56">
        <v>47.41</v>
      </c>
      <c r="D64" s="83">
        <v>50</v>
      </c>
      <c r="E64" s="84">
        <f t="shared" si="20"/>
        <v>2370.5</v>
      </c>
      <c r="F64" s="32" t="s">
        <v>102</v>
      </c>
      <c r="G64" s="33" t="s">
        <v>18</v>
      </c>
      <c r="H64" s="56">
        <f>C64*10/30</f>
        <v>15.803333333333333</v>
      </c>
      <c r="I64" s="83">
        <v>130</v>
      </c>
      <c r="J64" s="82">
        <f t="shared" si="15"/>
        <v>2054.4333333333334</v>
      </c>
      <c r="L64" s="21" t="s">
        <v>57</v>
      </c>
      <c r="M64" s="22" t="s">
        <v>11</v>
      </c>
      <c r="N64" s="63">
        <f>H283+H609+H682+H703+H792</f>
        <v>15.113120000000002</v>
      </c>
      <c r="O64" s="194">
        <v>91.5</v>
      </c>
      <c r="P64" s="99">
        <f t="shared" si="18"/>
        <v>1382.8504800000003</v>
      </c>
      <c r="S64" s="21" t="s">
        <v>57</v>
      </c>
      <c r="T64" s="22" t="s">
        <v>11</v>
      </c>
      <c r="U64" s="63">
        <f>O283+O609+O682+O703+O792</f>
        <v>0</v>
      </c>
      <c r="V64" s="194">
        <v>91.5</v>
      </c>
      <c r="W64" s="99">
        <f t="shared" si="19"/>
        <v>0</v>
      </c>
    </row>
    <row r="65" spans="1:351" s="79" customFormat="1" ht="14.25" customHeight="1" x14ac:dyDescent="0.2">
      <c r="A65" s="87" t="s">
        <v>28</v>
      </c>
      <c r="B65" s="33" t="s">
        <v>15</v>
      </c>
      <c r="C65" s="56">
        <f>C64</f>
        <v>47.41</v>
      </c>
      <c r="D65" s="83">
        <v>55</v>
      </c>
      <c r="E65" s="84">
        <f>C65*D65</f>
        <v>2607.5499999999997</v>
      </c>
      <c r="F65" s="32" t="s">
        <v>20</v>
      </c>
      <c r="G65" s="33" t="s">
        <v>11</v>
      </c>
      <c r="H65" s="56">
        <f>C65*1.2/25</f>
        <v>2.2756799999999999</v>
      </c>
      <c r="I65" s="83">
        <v>108</v>
      </c>
      <c r="J65" s="82">
        <f t="shared" si="15"/>
        <v>245.77343999999999</v>
      </c>
      <c r="L65" s="125" t="s">
        <v>53</v>
      </c>
      <c r="M65" s="126" t="s">
        <v>39</v>
      </c>
      <c r="N65" s="63">
        <f>H284+H610+H683+H704+H793</f>
        <v>461.23</v>
      </c>
      <c r="O65" s="127">
        <v>0.18</v>
      </c>
      <c r="P65" s="99">
        <f t="shared" si="18"/>
        <v>83.0214</v>
      </c>
      <c r="S65" s="125" t="s">
        <v>53</v>
      </c>
      <c r="T65" s="126" t="s">
        <v>39</v>
      </c>
      <c r="U65" s="63">
        <f>O284+O610+O683+O704+O793</f>
        <v>0</v>
      </c>
      <c r="V65" s="127">
        <v>0.18</v>
      </c>
      <c r="W65" s="99">
        <f t="shared" si="19"/>
        <v>0</v>
      </c>
    </row>
    <row r="66" spans="1:351" ht="14.25" customHeight="1" x14ac:dyDescent="0.2">
      <c r="A66" s="32"/>
      <c r="B66" s="33"/>
      <c r="C66" s="28"/>
      <c r="D66" s="83"/>
      <c r="E66" s="84"/>
      <c r="F66" s="32" t="s">
        <v>22</v>
      </c>
      <c r="G66" s="33" t="s">
        <v>11</v>
      </c>
      <c r="H66" s="56">
        <f>C65*0.8/25</f>
        <v>1.5171199999999998</v>
      </c>
      <c r="I66" s="83">
        <v>183.45</v>
      </c>
      <c r="J66" s="82">
        <f t="shared" si="15"/>
        <v>278.31566399999997</v>
      </c>
      <c r="L66" s="21" t="s">
        <v>55</v>
      </c>
      <c r="M66" s="22" t="s">
        <v>56</v>
      </c>
      <c r="N66" s="63">
        <f>H287+H613+H687+H707+H797</f>
        <v>12.579000000000001</v>
      </c>
      <c r="O66" s="63">
        <v>69</v>
      </c>
      <c r="P66" s="128">
        <f t="shared" si="18"/>
        <v>867.95100000000002</v>
      </c>
      <c r="S66" s="21" t="s">
        <v>55</v>
      </c>
      <c r="T66" s="22" t="s">
        <v>56</v>
      </c>
      <c r="U66" s="63">
        <f>O287+O613+O687+O707+O797</f>
        <v>0</v>
      </c>
      <c r="V66" s="63">
        <v>69</v>
      </c>
      <c r="W66" s="128">
        <f t="shared" si="19"/>
        <v>0</v>
      </c>
    </row>
    <row r="67" spans="1:351" s="86" customFormat="1" ht="14.25" customHeight="1" x14ac:dyDescent="0.25">
      <c r="A67" s="87" t="s">
        <v>29</v>
      </c>
      <c r="B67" s="33" t="s">
        <v>15</v>
      </c>
      <c r="C67" s="56">
        <f>C65</f>
        <v>47.41</v>
      </c>
      <c r="D67" s="83">
        <v>20</v>
      </c>
      <c r="E67" s="84">
        <f>C67*D67</f>
        <v>948.19999999999993</v>
      </c>
      <c r="F67" s="32" t="s">
        <v>24</v>
      </c>
      <c r="G67" s="177" t="s">
        <v>12</v>
      </c>
      <c r="H67" s="178">
        <f>C67*0.15</f>
        <v>7.1114999999999995</v>
      </c>
      <c r="I67" s="168">
        <v>14</v>
      </c>
      <c r="J67" s="85">
        <f t="shared" si="15"/>
        <v>99.560999999999993</v>
      </c>
      <c r="L67" s="21" t="s">
        <v>245</v>
      </c>
      <c r="M67" s="78" t="s">
        <v>11</v>
      </c>
      <c r="N67" s="95">
        <f>H676+H786</f>
        <v>3.6735999999999995</v>
      </c>
      <c r="O67" s="55">
        <v>304.5</v>
      </c>
      <c r="P67" s="80">
        <f>N67*O67</f>
        <v>1118.6111999999998</v>
      </c>
      <c r="S67" s="21" t="s">
        <v>245</v>
      </c>
      <c r="T67" s="78" t="s">
        <v>11</v>
      </c>
      <c r="U67" s="95">
        <f>O676+O786</f>
        <v>0</v>
      </c>
      <c r="V67" s="55">
        <v>304.5</v>
      </c>
      <c r="W67" s="80">
        <f>U67*V67</f>
        <v>0</v>
      </c>
    </row>
    <row r="68" spans="1:351" ht="14.25" customHeight="1" x14ac:dyDescent="0.25">
      <c r="A68" s="87" t="s">
        <v>30</v>
      </c>
      <c r="B68" s="33" t="s">
        <v>15</v>
      </c>
      <c r="C68" s="28">
        <f>C67</f>
        <v>47.41</v>
      </c>
      <c r="D68" s="83">
        <v>8</v>
      </c>
      <c r="E68" s="84">
        <f>C68*D68</f>
        <v>379.28</v>
      </c>
      <c r="F68" s="37" t="s">
        <v>16</v>
      </c>
      <c r="G68" s="31" t="s">
        <v>17</v>
      </c>
      <c r="H68" s="56">
        <f>C68*0.15/10</f>
        <v>0.71114999999999995</v>
      </c>
      <c r="I68" s="55">
        <v>235.68</v>
      </c>
      <c r="J68" s="85">
        <f t="shared" si="15"/>
        <v>167.60383199999998</v>
      </c>
      <c r="L68" s="21" t="s">
        <v>242</v>
      </c>
      <c r="M68" s="78" t="s">
        <v>15</v>
      </c>
      <c r="N68" s="95">
        <f>H677+H787</f>
        <v>9.5040000000000013</v>
      </c>
      <c r="O68" s="55">
        <v>16.2</v>
      </c>
      <c r="P68" s="80">
        <f>N68*O68</f>
        <v>153.96480000000003</v>
      </c>
      <c r="S68" s="21" t="s">
        <v>242</v>
      </c>
      <c r="T68" s="78" t="s">
        <v>15</v>
      </c>
      <c r="U68" s="95">
        <f>O677+O787</f>
        <v>0</v>
      </c>
      <c r="V68" s="55">
        <v>16.2</v>
      </c>
      <c r="W68" s="80">
        <f>U68*V68</f>
        <v>0</v>
      </c>
    </row>
    <row r="69" spans="1:351" s="79" customFormat="1" ht="14.25" customHeight="1" x14ac:dyDescent="0.2">
      <c r="A69" s="87" t="s">
        <v>201</v>
      </c>
      <c r="B69" s="33" t="s">
        <v>15</v>
      </c>
      <c r="C69" s="28">
        <v>40.36</v>
      </c>
      <c r="D69" s="28">
        <v>50</v>
      </c>
      <c r="E69" s="28">
        <f>C69*D69</f>
        <v>2018</v>
      </c>
      <c r="F69" s="32" t="s">
        <v>111</v>
      </c>
      <c r="G69" s="33" t="s">
        <v>26</v>
      </c>
      <c r="H69" s="28">
        <f>C69*0.3</f>
        <v>12.107999999999999</v>
      </c>
      <c r="I69" s="28">
        <v>296.74</v>
      </c>
      <c r="J69" s="80">
        <f t="shared" si="15"/>
        <v>3592.9279199999996</v>
      </c>
      <c r="L69" s="37" t="s">
        <v>277</v>
      </c>
      <c r="M69" s="31" t="s">
        <v>15</v>
      </c>
      <c r="N69" s="100">
        <v>6.14</v>
      </c>
      <c r="O69" s="193">
        <v>480</v>
      </c>
      <c r="P69" s="101">
        <f t="shared" ref="P69:P72" si="21">N69*O69</f>
        <v>2947.2</v>
      </c>
      <c r="S69" s="37" t="s">
        <v>277</v>
      </c>
      <c r="T69" s="31" t="s">
        <v>15</v>
      </c>
      <c r="U69" s="100">
        <v>0</v>
      </c>
      <c r="V69" s="193">
        <v>480</v>
      </c>
      <c r="W69" s="101">
        <f t="shared" ref="W69:W72" si="22">U69*V69</f>
        <v>0</v>
      </c>
    </row>
    <row r="70" spans="1:351" s="79" customFormat="1" ht="14.25" customHeight="1" x14ac:dyDescent="0.2">
      <c r="A70" s="87" t="s">
        <v>202</v>
      </c>
      <c r="B70" s="33" t="s">
        <v>15</v>
      </c>
      <c r="C70" s="28">
        <v>7.05</v>
      </c>
      <c r="D70" s="28">
        <v>65</v>
      </c>
      <c r="E70" s="28">
        <f>C70*D70</f>
        <v>458.25</v>
      </c>
      <c r="F70" s="32" t="s">
        <v>203</v>
      </c>
      <c r="G70" s="33" t="s">
        <v>15</v>
      </c>
      <c r="H70" s="28">
        <f>C70*1.2</f>
        <v>8.4599999999999991</v>
      </c>
      <c r="I70" s="190">
        <v>215</v>
      </c>
      <c r="J70" s="80">
        <f>H70*I70</f>
        <v>1818.8999999999999</v>
      </c>
      <c r="L70" s="37" t="s">
        <v>278</v>
      </c>
      <c r="M70" s="31" t="s">
        <v>15</v>
      </c>
      <c r="N70" s="100">
        <v>3.17</v>
      </c>
      <c r="O70" s="100">
        <v>280</v>
      </c>
      <c r="P70" s="101">
        <f t="shared" si="21"/>
        <v>887.6</v>
      </c>
      <c r="S70" s="37" t="s">
        <v>278</v>
      </c>
      <c r="T70" s="31" t="s">
        <v>15</v>
      </c>
      <c r="U70" s="100">
        <v>0</v>
      </c>
      <c r="V70" s="100">
        <v>280</v>
      </c>
      <c r="W70" s="101">
        <f t="shared" si="22"/>
        <v>0</v>
      </c>
    </row>
    <row r="71" spans="1:351" ht="14.25" customHeight="1" x14ac:dyDescent="0.2">
      <c r="A71" s="32"/>
      <c r="B71" s="33"/>
      <c r="C71" s="28"/>
      <c r="D71" s="83"/>
      <c r="E71" s="84"/>
      <c r="F71" s="32" t="s">
        <v>144</v>
      </c>
      <c r="G71" s="33" t="s">
        <v>145</v>
      </c>
      <c r="H71" s="56">
        <f>C70/25</f>
        <v>0.28199999999999997</v>
      </c>
      <c r="I71" s="189">
        <v>89.79</v>
      </c>
      <c r="J71" s="82">
        <f t="shared" ref="J71:J75" si="23">H71*I71</f>
        <v>25.320779999999999</v>
      </c>
      <c r="L71" s="37" t="s">
        <v>279</v>
      </c>
      <c r="M71" s="31" t="s">
        <v>15</v>
      </c>
      <c r="N71" s="100">
        <v>31.61</v>
      </c>
      <c r="O71" s="193">
        <v>480</v>
      </c>
      <c r="P71" s="101">
        <f t="shared" si="21"/>
        <v>15172.8</v>
      </c>
      <c r="S71" s="37" t="s">
        <v>279</v>
      </c>
      <c r="T71" s="31" t="s">
        <v>15</v>
      </c>
      <c r="U71" s="100">
        <v>0</v>
      </c>
      <c r="V71" s="193">
        <v>480</v>
      </c>
      <c r="W71" s="101">
        <f t="shared" si="22"/>
        <v>0</v>
      </c>
    </row>
    <row r="72" spans="1:351" ht="13.5" customHeight="1" x14ac:dyDescent="0.2">
      <c r="A72" s="81" t="s">
        <v>31</v>
      </c>
      <c r="B72" s="38" t="s">
        <v>10</v>
      </c>
      <c r="C72" s="23">
        <v>1</v>
      </c>
      <c r="D72" s="34">
        <v>650</v>
      </c>
      <c r="E72" s="35">
        <f>C72*D72</f>
        <v>650</v>
      </c>
      <c r="F72" s="19" t="s">
        <v>32</v>
      </c>
      <c r="G72" s="38" t="s">
        <v>10</v>
      </c>
      <c r="H72" s="23">
        <f>C72</f>
        <v>1</v>
      </c>
      <c r="I72" s="192">
        <v>2700</v>
      </c>
      <c r="J72" s="36">
        <f t="shared" si="23"/>
        <v>2700</v>
      </c>
      <c r="L72" s="37" t="s">
        <v>280</v>
      </c>
      <c r="M72" s="31" t="s">
        <v>15</v>
      </c>
      <c r="N72" s="100">
        <v>7.2</v>
      </c>
      <c r="O72" s="100">
        <v>280</v>
      </c>
      <c r="P72" s="101">
        <f t="shared" si="21"/>
        <v>2016</v>
      </c>
      <c r="S72" s="37" t="s">
        <v>280</v>
      </c>
      <c r="T72" s="31" t="s">
        <v>15</v>
      </c>
      <c r="U72" s="100">
        <v>0</v>
      </c>
      <c r="V72" s="100">
        <v>280</v>
      </c>
      <c r="W72" s="101">
        <f t="shared" si="22"/>
        <v>0</v>
      </c>
    </row>
    <row r="73" spans="1:351" ht="13.5" customHeight="1" x14ac:dyDescent="0.2">
      <c r="A73" s="81"/>
      <c r="B73" s="38"/>
      <c r="C73" s="23"/>
      <c r="D73" s="34"/>
      <c r="E73" s="35"/>
      <c r="F73" s="19" t="s">
        <v>33</v>
      </c>
      <c r="G73" s="38" t="s">
        <v>10</v>
      </c>
      <c r="H73" s="20">
        <f>C72*1.2</f>
        <v>1.2</v>
      </c>
      <c r="I73" s="20">
        <v>138.9</v>
      </c>
      <c r="J73" s="25">
        <f t="shared" si="23"/>
        <v>166.68</v>
      </c>
      <c r="L73" s="139" t="s">
        <v>129</v>
      </c>
      <c r="M73" s="140" t="s">
        <v>12</v>
      </c>
      <c r="N73" s="63">
        <v>75</v>
      </c>
      <c r="O73" s="141">
        <v>9.6</v>
      </c>
      <c r="P73" s="112">
        <f t="shared" ref="P73:P79" si="24">O73*N73</f>
        <v>720</v>
      </c>
      <c r="S73" s="139" t="s">
        <v>129</v>
      </c>
      <c r="T73" s="140" t="s">
        <v>12</v>
      </c>
      <c r="U73" s="63">
        <v>75</v>
      </c>
      <c r="V73" s="141">
        <v>9.6</v>
      </c>
      <c r="W73" s="112">
        <f t="shared" ref="W73:W79" si="25">V73*U73</f>
        <v>720</v>
      </c>
    </row>
    <row r="74" spans="1:351" ht="13.5" customHeight="1" x14ac:dyDescent="0.2">
      <c r="A74" s="19" t="s">
        <v>34</v>
      </c>
      <c r="B74" s="38" t="s">
        <v>12</v>
      </c>
      <c r="C74" s="23">
        <f>(2.1+2.1+1)*(C72)*2</f>
        <v>10.4</v>
      </c>
      <c r="D74" s="34">
        <v>25</v>
      </c>
      <c r="E74" s="35">
        <f>C74*D74</f>
        <v>260</v>
      </c>
      <c r="F74" s="19" t="s">
        <v>35</v>
      </c>
      <c r="G74" s="38" t="s">
        <v>12</v>
      </c>
      <c r="H74" s="23">
        <f>(2.1+2.1+0.9)*C72*2</f>
        <v>10.200000000000001</v>
      </c>
      <c r="I74" s="192">
        <v>79</v>
      </c>
      <c r="J74" s="36">
        <f t="shared" si="23"/>
        <v>805.80000000000007</v>
      </c>
      <c r="L74" s="139" t="s">
        <v>175</v>
      </c>
      <c r="M74" s="140" t="s">
        <v>12</v>
      </c>
      <c r="N74" s="63">
        <v>100</v>
      </c>
      <c r="O74" s="141">
        <v>11.55</v>
      </c>
      <c r="P74" s="105">
        <f t="shared" si="24"/>
        <v>1155</v>
      </c>
      <c r="S74" s="139" t="s">
        <v>175</v>
      </c>
      <c r="T74" s="140" t="s">
        <v>12</v>
      </c>
      <c r="U74" s="63">
        <v>100</v>
      </c>
      <c r="V74" s="141">
        <v>11.55</v>
      </c>
      <c r="W74" s="105">
        <f t="shared" si="25"/>
        <v>1155</v>
      </c>
    </row>
    <row r="75" spans="1:351" ht="13.5" customHeight="1" x14ac:dyDescent="0.2">
      <c r="A75" s="19" t="s">
        <v>36</v>
      </c>
      <c r="B75" s="38" t="s">
        <v>10</v>
      </c>
      <c r="C75" s="23">
        <v>1</v>
      </c>
      <c r="D75" s="34">
        <v>220</v>
      </c>
      <c r="E75" s="35">
        <f>C75*D75</f>
        <v>220</v>
      </c>
      <c r="F75" s="19" t="s">
        <v>37</v>
      </c>
      <c r="G75" s="38" t="s">
        <v>10</v>
      </c>
      <c r="H75" s="23">
        <f>C75</f>
        <v>1</v>
      </c>
      <c r="I75" s="192">
        <v>712.13</v>
      </c>
      <c r="J75" s="36">
        <f t="shared" si="23"/>
        <v>712.13</v>
      </c>
      <c r="L75" s="109" t="s">
        <v>256</v>
      </c>
      <c r="M75" s="114" t="s">
        <v>12</v>
      </c>
      <c r="N75" s="115">
        <v>15</v>
      </c>
      <c r="O75" s="110">
        <v>54.9</v>
      </c>
      <c r="P75" s="105">
        <f t="shared" si="24"/>
        <v>823.5</v>
      </c>
      <c r="S75" s="109" t="s">
        <v>256</v>
      </c>
      <c r="T75" s="114" t="s">
        <v>12</v>
      </c>
      <c r="U75" s="115">
        <v>15</v>
      </c>
      <c r="V75" s="110">
        <v>54.9</v>
      </c>
      <c r="W75" s="105">
        <f t="shared" si="25"/>
        <v>823.5</v>
      </c>
    </row>
    <row r="76" spans="1:351" ht="14.25" customHeight="1" x14ac:dyDescent="0.2">
      <c r="A76" s="26" t="s">
        <v>13</v>
      </c>
      <c r="B76" s="39"/>
      <c r="C76" s="27"/>
      <c r="D76" s="28"/>
      <c r="E76" s="27">
        <f>SUM(E52:E75)</f>
        <v>17073.27</v>
      </c>
      <c r="F76" s="29" t="s">
        <v>13</v>
      </c>
      <c r="G76" s="39"/>
      <c r="H76" s="27"/>
      <c r="I76" s="27"/>
      <c r="J76" s="30">
        <f>SUM(J52:J75)</f>
        <v>16933.722198666663</v>
      </c>
      <c r="L76" s="109" t="s">
        <v>130</v>
      </c>
      <c r="M76" s="114" t="s">
        <v>12</v>
      </c>
      <c r="N76" s="115">
        <v>420</v>
      </c>
      <c r="O76" s="110">
        <v>26.15</v>
      </c>
      <c r="P76" s="105">
        <f t="shared" si="24"/>
        <v>10983</v>
      </c>
      <c r="S76" s="109" t="s">
        <v>130</v>
      </c>
      <c r="T76" s="114" t="s">
        <v>12</v>
      </c>
      <c r="U76" s="115">
        <v>420</v>
      </c>
      <c r="V76" s="110">
        <v>26.15</v>
      </c>
      <c r="W76" s="105">
        <f t="shared" si="25"/>
        <v>10983</v>
      </c>
    </row>
    <row r="77" spans="1:351" ht="14.25" customHeight="1" x14ac:dyDescent="0.2">
      <c r="A77" s="214" t="s">
        <v>38</v>
      </c>
      <c r="B77" s="215"/>
      <c r="C77" s="215"/>
      <c r="D77" s="215"/>
      <c r="E77" s="215"/>
      <c r="F77" s="215"/>
      <c r="G77" s="215"/>
      <c r="H77" s="215"/>
      <c r="I77" s="215"/>
      <c r="J77" s="223"/>
      <c r="L77" s="109" t="s">
        <v>131</v>
      </c>
      <c r="M77" s="114" t="s">
        <v>12</v>
      </c>
      <c r="N77" s="115">
        <v>795</v>
      </c>
      <c r="O77" s="110">
        <v>16.899999999999999</v>
      </c>
      <c r="P77" s="105">
        <f t="shared" si="24"/>
        <v>13435.499999999998</v>
      </c>
      <c r="S77" s="109" t="s">
        <v>131</v>
      </c>
      <c r="T77" s="114" t="s">
        <v>12</v>
      </c>
      <c r="U77" s="115">
        <v>795</v>
      </c>
      <c r="V77" s="110">
        <v>16.899999999999999</v>
      </c>
      <c r="W77" s="105">
        <f t="shared" si="25"/>
        <v>13435.499999999998</v>
      </c>
    </row>
    <row r="78" spans="1:351" s="170" customFormat="1" ht="14.25" customHeight="1" outlineLevel="1" x14ac:dyDescent="0.2">
      <c r="A78" s="161" t="s">
        <v>209</v>
      </c>
      <c r="B78" s="162" t="s">
        <v>12</v>
      </c>
      <c r="C78" s="163">
        <v>2.77</v>
      </c>
      <c r="D78" s="163">
        <v>180</v>
      </c>
      <c r="E78" s="164">
        <f>C78*D78</f>
        <v>498.6</v>
      </c>
      <c r="F78" s="165" t="s">
        <v>146</v>
      </c>
      <c r="G78" s="166" t="s">
        <v>15</v>
      </c>
      <c r="H78" s="167">
        <f>C78*1.2</f>
        <v>3.3239999999999998</v>
      </c>
      <c r="I78" s="168">
        <v>30.4</v>
      </c>
      <c r="J78" s="164">
        <f t="shared" ref="J78" si="26">H78*I78</f>
        <v>101.04959999999998</v>
      </c>
      <c r="K78" s="169"/>
      <c r="L78" s="109" t="s">
        <v>251</v>
      </c>
      <c r="M78" s="114" t="s">
        <v>10</v>
      </c>
      <c r="N78" s="115">
        <v>300</v>
      </c>
      <c r="O78" s="110">
        <v>0.63</v>
      </c>
      <c r="P78" s="105">
        <f t="shared" si="24"/>
        <v>189</v>
      </c>
      <c r="Q78" s="169"/>
      <c r="R78" s="169"/>
      <c r="S78" s="109" t="s">
        <v>251</v>
      </c>
      <c r="T78" s="114" t="s">
        <v>10</v>
      </c>
      <c r="U78" s="115">
        <v>300</v>
      </c>
      <c r="V78" s="110">
        <v>0.63</v>
      </c>
      <c r="W78" s="105">
        <f t="shared" si="25"/>
        <v>189</v>
      </c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  <c r="IW78" s="169"/>
      <c r="IX78" s="169"/>
      <c r="IY78" s="169"/>
      <c r="IZ78" s="169"/>
      <c r="JA78" s="169"/>
      <c r="JB78" s="169"/>
      <c r="JC78" s="169"/>
      <c r="JD78" s="169"/>
      <c r="JE78" s="169"/>
      <c r="JF78" s="169"/>
      <c r="JG78" s="169"/>
      <c r="JH78" s="169"/>
      <c r="JI78" s="169"/>
      <c r="JJ78" s="169"/>
      <c r="JK78" s="169"/>
      <c r="JL78" s="169"/>
      <c r="JM78" s="169"/>
      <c r="JN78" s="169"/>
      <c r="JO78" s="169"/>
      <c r="JP78" s="169"/>
      <c r="JQ78" s="169"/>
      <c r="JR78" s="169"/>
      <c r="JS78" s="169"/>
      <c r="JT78" s="169"/>
      <c r="JU78" s="169"/>
      <c r="JV78" s="169"/>
      <c r="JW78" s="169"/>
      <c r="JX78" s="169"/>
      <c r="JY78" s="169"/>
      <c r="JZ78" s="169"/>
      <c r="KA78" s="169"/>
      <c r="KB78" s="169"/>
      <c r="KC78" s="169"/>
      <c r="KD78" s="169"/>
      <c r="KE78" s="169"/>
      <c r="KF78" s="169"/>
      <c r="KG78" s="169"/>
      <c r="KH78" s="169"/>
      <c r="KI78" s="169"/>
      <c r="KJ78" s="169"/>
      <c r="KK78" s="169"/>
      <c r="KL78" s="169"/>
      <c r="KM78" s="169"/>
      <c r="KN78" s="169"/>
      <c r="KO78" s="169"/>
      <c r="KP78" s="169"/>
      <c r="KQ78" s="169"/>
      <c r="KR78" s="169"/>
      <c r="KS78" s="169"/>
      <c r="KT78" s="169"/>
      <c r="KU78" s="169"/>
      <c r="KV78" s="169"/>
      <c r="KW78" s="169"/>
      <c r="KX78" s="169"/>
      <c r="KY78" s="169"/>
      <c r="KZ78" s="169"/>
      <c r="LA78" s="169"/>
      <c r="LB78" s="169"/>
      <c r="LC78" s="169"/>
      <c r="LD78" s="169"/>
      <c r="LE78" s="169"/>
      <c r="LF78" s="169"/>
      <c r="LG78" s="169"/>
      <c r="LH78" s="169"/>
      <c r="LI78" s="169"/>
      <c r="LJ78" s="169"/>
      <c r="LK78" s="169"/>
      <c r="LL78" s="169"/>
      <c r="LM78" s="169"/>
      <c r="LN78" s="169"/>
      <c r="LO78" s="169"/>
      <c r="LP78" s="169"/>
      <c r="LQ78" s="169"/>
      <c r="LR78" s="169"/>
      <c r="LS78" s="169"/>
      <c r="LT78" s="169"/>
      <c r="LU78" s="169"/>
      <c r="LV78" s="169"/>
      <c r="LW78" s="169"/>
      <c r="LX78" s="169"/>
      <c r="LY78" s="169"/>
      <c r="LZ78" s="169"/>
      <c r="MA78" s="169"/>
      <c r="MB78" s="169"/>
      <c r="MC78" s="169"/>
      <c r="MD78" s="169"/>
      <c r="ME78" s="169"/>
      <c r="MF78" s="169"/>
      <c r="MG78" s="169"/>
      <c r="MH78" s="169"/>
      <c r="MI78" s="169"/>
      <c r="MJ78" s="169"/>
      <c r="MK78" s="169"/>
      <c r="ML78" s="169"/>
      <c r="MM78" s="169"/>
    </row>
    <row r="79" spans="1:351" s="170" customFormat="1" ht="12.75" customHeight="1" outlineLevel="1" x14ac:dyDescent="0.2">
      <c r="A79" s="171"/>
      <c r="B79" s="172"/>
      <c r="C79" s="172"/>
      <c r="D79" s="172"/>
      <c r="E79" s="173"/>
      <c r="F79" s="174" t="s">
        <v>147</v>
      </c>
      <c r="G79" s="175" t="s">
        <v>12</v>
      </c>
      <c r="H79" s="167">
        <f>C78*1.6</f>
        <v>4.4320000000000004</v>
      </c>
      <c r="I79" s="168">
        <v>11.64</v>
      </c>
      <c r="J79" s="164">
        <f>H79*I79</f>
        <v>51.588480000000004</v>
      </c>
      <c r="K79" s="169"/>
      <c r="L79" s="109" t="s">
        <v>86</v>
      </c>
      <c r="M79" s="114" t="s">
        <v>10</v>
      </c>
      <c r="N79" s="115">
        <v>300</v>
      </c>
      <c r="O79" s="110">
        <v>0.27</v>
      </c>
      <c r="P79" s="105">
        <f t="shared" si="24"/>
        <v>81</v>
      </c>
      <c r="Q79" s="169"/>
      <c r="R79" s="169"/>
      <c r="S79" s="109" t="s">
        <v>86</v>
      </c>
      <c r="T79" s="114" t="s">
        <v>10</v>
      </c>
      <c r="U79" s="115">
        <v>300</v>
      </c>
      <c r="V79" s="110">
        <v>0.27</v>
      </c>
      <c r="W79" s="105">
        <f t="shared" si="25"/>
        <v>81</v>
      </c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  <c r="IW79" s="169"/>
      <c r="IX79" s="169"/>
      <c r="IY79" s="169"/>
      <c r="IZ79" s="169"/>
      <c r="JA79" s="169"/>
      <c r="JB79" s="169"/>
      <c r="JC79" s="169"/>
      <c r="JD79" s="169"/>
      <c r="JE79" s="169"/>
      <c r="JF79" s="169"/>
      <c r="JG79" s="169"/>
      <c r="JH79" s="169"/>
      <c r="JI79" s="169"/>
      <c r="JJ79" s="169"/>
      <c r="JK79" s="169"/>
      <c r="JL79" s="169"/>
      <c r="JM79" s="169"/>
      <c r="JN79" s="169"/>
      <c r="JO79" s="169"/>
      <c r="JP79" s="169"/>
      <c r="JQ79" s="169"/>
      <c r="JR79" s="169"/>
      <c r="JS79" s="169"/>
      <c r="JT79" s="169"/>
      <c r="JU79" s="169"/>
      <c r="JV79" s="169"/>
      <c r="JW79" s="169"/>
      <c r="JX79" s="169"/>
      <c r="JY79" s="169"/>
      <c r="JZ79" s="169"/>
      <c r="KA79" s="169"/>
      <c r="KB79" s="169"/>
      <c r="KC79" s="169"/>
      <c r="KD79" s="169"/>
      <c r="KE79" s="169"/>
      <c r="KF79" s="169"/>
      <c r="KG79" s="169"/>
      <c r="KH79" s="169"/>
      <c r="KI79" s="169"/>
      <c r="KJ79" s="169"/>
      <c r="KK79" s="169"/>
      <c r="KL79" s="169"/>
      <c r="KM79" s="169"/>
      <c r="KN79" s="169"/>
      <c r="KO79" s="169"/>
      <c r="KP79" s="169"/>
      <c r="KQ79" s="169"/>
      <c r="KR79" s="169"/>
      <c r="KS79" s="169"/>
      <c r="KT79" s="169"/>
      <c r="KU79" s="169"/>
      <c r="KV79" s="169"/>
      <c r="KW79" s="169"/>
      <c r="KX79" s="169"/>
      <c r="KY79" s="169"/>
      <c r="KZ79" s="169"/>
      <c r="LA79" s="169"/>
      <c r="LB79" s="169"/>
      <c r="LC79" s="169"/>
      <c r="LD79" s="169"/>
      <c r="LE79" s="169"/>
      <c r="LF79" s="169"/>
      <c r="LG79" s="169"/>
      <c r="LH79" s="169"/>
      <c r="LI79" s="169"/>
      <c r="LJ79" s="169"/>
      <c r="LK79" s="169"/>
      <c r="LL79" s="169"/>
      <c r="LM79" s="169"/>
      <c r="LN79" s="169"/>
      <c r="LO79" s="169"/>
      <c r="LP79" s="169"/>
      <c r="LQ79" s="169"/>
      <c r="LR79" s="169"/>
      <c r="LS79" s="169"/>
      <c r="LT79" s="169"/>
      <c r="LU79" s="169"/>
      <c r="LV79" s="169"/>
      <c r="LW79" s="169"/>
      <c r="LX79" s="169"/>
      <c r="LY79" s="169"/>
      <c r="LZ79" s="169"/>
      <c r="MA79" s="169"/>
      <c r="MB79" s="169"/>
      <c r="MC79" s="169"/>
      <c r="MD79" s="169"/>
      <c r="ME79" s="169"/>
      <c r="MF79" s="169"/>
      <c r="MG79" s="169"/>
      <c r="MH79" s="169"/>
      <c r="MI79" s="169"/>
      <c r="MJ79" s="169"/>
      <c r="MK79" s="169"/>
      <c r="ML79" s="169"/>
      <c r="MM79" s="169"/>
    </row>
    <row r="80" spans="1:351" s="170" customFormat="1" ht="15" customHeight="1" outlineLevel="1" x14ac:dyDescent="0.25">
      <c r="A80" s="161"/>
      <c r="B80" s="162"/>
      <c r="C80" s="163"/>
      <c r="D80" s="163"/>
      <c r="E80" s="164"/>
      <c r="F80" s="174" t="s">
        <v>148</v>
      </c>
      <c r="G80" s="175" t="s">
        <v>12</v>
      </c>
      <c r="H80" s="167">
        <f>C78*2.9</f>
        <v>8.0329999999999995</v>
      </c>
      <c r="I80" s="168">
        <v>18.04</v>
      </c>
      <c r="J80" s="164">
        <f>H80*I80</f>
        <v>144.91531999999998</v>
      </c>
      <c r="K80" s="169"/>
      <c r="L80" s="156" t="s">
        <v>253</v>
      </c>
      <c r="M80" s="157" t="s">
        <v>10</v>
      </c>
      <c r="N80" s="185">
        <v>4</v>
      </c>
      <c r="O80" s="187">
        <v>990</v>
      </c>
      <c r="P80" s="186">
        <f>N80*O80</f>
        <v>3960</v>
      </c>
      <c r="Q80" s="169"/>
      <c r="R80" s="169"/>
      <c r="S80" s="156" t="s">
        <v>253</v>
      </c>
      <c r="T80" s="157" t="s">
        <v>10</v>
      </c>
      <c r="U80" s="185">
        <v>0</v>
      </c>
      <c r="V80" s="187">
        <v>990</v>
      </c>
      <c r="W80" s="186">
        <f>U80*V80</f>
        <v>0</v>
      </c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</row>
    <row r="81" spans="1:351" s="170" customFormat="1" ht="15" customHeight="1" outlineLevel="1" x14ac:dyDescent="0.25">
      <c r="A81" s="161"/>
      <c r="B81" s="162"/>
      <c r="C81" s="163"/>
      <c r="D81" s="163"/>
      <c r="E81" s="164"/>
      <c r="F81" s="174" t="s">
        <v>149</v>
      </c>
      <c r="G81" s="175" t="s">
        <v>39</v>
      </c>
      <c r="H81" s="167">
        <f>C78*0.8</f>
        <v>2.2160000000000002</v>
      </c>
      <c r="I81" s="168">
        <v>3.3</v>
      </c>
      <c r="J81" s="164">
        <f t="shared" ref="J81:J115" si="27">H81*I81</f>
        <v>7.3128000000000002</v>
      </c>
      <c r="K81" s="169"/>
      <c r="L81" s="156" t="s">
        <v>252</v>
      </c>
      <c r="M81" s="157" t="s">
        <v>10</v>
      </c>
      <c r="N81" s="185">
        <v>12</v>
      </c>
      <c r="O81" s="187">
        <v>150</v>
      </c>
      <c r="P81" s="186">
        <f t="shared" ref="P81:P87" si="28">N81*O81</f>
        <v>1800</v>
      </c>
      <c r="Q81" s="169"/>
      <c r="R81" s="169"/>
      <c r="S81" s="156" t="s">
        <v>252</v>
      </c>
      <c r="T81" s="157" t="s">
        <v>10</v>
      </c>
      <c r="U81" s="185">
        <v>0</v>
      </c>
      <c r="V81" s="187">
        <v>150</v>
      </c>
      <c r="W81" s="186">
        <f t="shared" ref="W81:W87" si="29">U81*V81</f>
        <v>0</v>
      </c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  <c r="IW81" s="169"/>
      <c r="IX81" s="169"/>
      <c r="IY81" s="169"/>
      <c r="IZ81" s="169"/>
      <c r="JA81" s="169"/>
      <c r="JB81" s="169"/>
      <c r="JC81" s="169"/>
      <c r="JD81" s="169"/>
      <c r="JE81" s="169"/>
      <c r="JF81" s="169"/>
      <c r="JG81" s="169"/>
      <c r="JH81" s="169"/>
      <c r="JI81" s="169"/>
      <c r="JJ81" s="169"/>
      <c r="JK81" s="169"/>
      <c r="JL81" s="169"/>
      <c r="JM81" s="169"/>
      <c r="JN81" s="169"/>
      <c r="JO81" s="169"/>
      <c r="JP81" s="169"/>
      <c r="JQ81" s="169"/>
      <c r="JR81" s="169"/>
      <c r="JS81" s="169"/>
      <c r="JT81" s="169"/>
      <c r="JU81" s="169"/>
      <c r="JV81" s="169"/>
      <c r="JW81" s="169"/>
      <c r="JX81" s="169"/>
      <c r="JY81" s="169"/>
      <c r="JZ81" s="169"/>
      <c r="KA81" s="169"/>
      <c r="KB81" s="169"/>
      <c r="KC81" s="169"/>
      <c r="KD81" s="169"/>
      <c r="KE81" s="169"/>
      <c r="KF81" s="169"/>
      <c r="KG81" s="169"/>
      <c r="KH81" s="169"/>
      <c r="KI81" s="169"/>
      <c r="KJ81" s="169"/>
      <c r="KK81" s="169"/>
      <c r="KL81" s="169"/>
      <c r="KM81" s="169"/>
      <c r="KN81" s="169"/>
      <c r="KO81" s="169"/>
      <c r="KP81" s="169"/>
      <c r="KQ81" s="169"/>
      <c r="KR81" s="169"/>
      <c r="KS81" s="169"/>
      <c r="KT81" s="169"/>
      <c r="KU81" s="169"/>
      <c r="KV81" s="169"/>
      <c r="KW81" s="169"/>
      <c r="KX81" s="169"/>
      <c r="KY81" s="169"/>
      <c r="KZ81" s="169"/>
      <c r="LA81" s="169"/>
      <c r="LB81" s="169"/>
      <c r="LC81" s="169"/>
      <c r="LD81" s="169"/>
      <c r="LE81" s="169"/>
      <c r="LF81" s="169"/>
      <c r="LG81" s="169"/>
      <c r="LH81" s="169"/>
      <c r="LI81" s="169"/>
      <c r="LJ81" s="169"/>
      <c r="LK81" s="169"/>
      <c r="LL81" s="169"/>
      <c r="LM81" s="169"/>
      <c r="LN81" s="169"/>
      <c r="LO81" s="169"/>
      <c r="LP81" s="169"/>
      <c r="LQ81" s="169"/>
      <c r="LR81" s="169"/>
      <c r="LS81" s="169"/>
      <c r="LT81" s="169"/>
      <c r="LU81" s="169"/>
      <c r="LV81" s="169"/>
      <c r="LW81" s="169"/>
      <c r="LX81" s="169"/>
      <c r="LY81" s="169"/>
      <c r="LZ81" s="169"/>
      <c r="MA81" s="169"/>
      <c r="MB81" s="169"/>
      <c r="MC81" s="169"/>
      <c r="MD81" s="169"/>
      <c r="ME81" s="169"/>
      <c r="MF81" s="169"/>
      <c r="MG81" s="169"/>
      <c r="MH81" s="169"/>
      <c r="MI81" s="169"/>
      <c r="MJ81" s="169"/>
      <c r="MK81" s="169"/>
      <c r="ML81" s="169"/>
      <c r="MM81" s="169"/>
    </row>
    <row r="82" spans="1:351" s="170" customFormat="1" ht="15" customHeight="1" outlineLevel="1" x14ac:dyDescent="0.25">
      <c r="A82" s="161"/>
      <c r="B82" s="162"/>
      <c r="C82" s="163"/>
      <c r="D82" s="163"/>
      <c r="E82" s="164"/>
      <c r="F82" s="174" t="s">
        <v>150</v>
      </c>
      <c r="G82" s="175" t="s">
        <v>39</v>
      </c>
      <c r="H82" s="167">
        <f>C78*0.8</f>
        <v>2.2160000000000002</v>
      </c>
      <c r="I82" s="168">
        <v>1.5</v>
      </c>
      <c r="J82" s="164">
        <f t="shared" si="27"/>
        <v>3.3240000000000003</v>
      </c>
      <c r="K82" s="169"/>
      <c r="L82" s="156" t="s">
        <v>254</v>
      </c>
      <c r="M82" s="157" t="s">
        <v>10</v>
      </c>
      <c r="N82" s="185">
        <v>1</v>
      </c>
      <c r="O82" s="187">
        <v>399.2</v>
      </c>
      <c r="P82" s="186">
        <f t="shared" si="28"/>
        <v>399.2</v>
      </c>
      <c r="Q82" s="169"/>
      <c r="R82" s="169"/>
      <c r="S82" s="156" t="s">
        <v>254</v>
      </c>
      <c r="T82" s="157" t="s">
        <v>10</v>
      </c>
      <c r="U82" s="185">
        <v>0</v>
      </c>
      <c r="V82" s="187">
        <v>399.2</v>
      </c>
      <c r="W82" s="186">
        <f t="shared" si="29"/>
        <v>0</v>
      </c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  <c r="IW82" s="169"/>
      <c r="IX82" s="169"/>
      <c r="IY82" s="169"/>
      <c r="IZ82" s="169"/>
      <c r="JA82" s="169"/>
      <c r="JB82" s="169"/>
      <c r="JC82" s="169"/>
      <c r="JD82" s="169"/>
      <c r="JE82" s="169"/>
      <c r="JF82" s="169"/>
      <c r="JG82" s="169"/>
      <c r="JH82" s="169"/>
      <c r="JI82" s="169"/>
      <c r="JJ82" s="169"/>
      <c r="JK82" s="169"/>
      <c r="JL82" s="169"/>
      <c r="JM82" s="169"/>
      <c r="JN82" s="169"/>
      <c r="JO82" s="169"/>
      <c r="JP82" s="169"/>
      <c r="JQ82" s="169"/>
      <c r="JR82" s="169"/>
      <c r="JS82" s="169"/>
      <c r="JT82" s="169"/>
      <c r="JU82" s="169"/>
      <c r="JV82" s="169"/>
      <c r="JW82" s="169"/>
      <c r="JX82" s="169"/>
      <c r="JY82" s="169"/>
      <c r="JZ82" s="169"/>
      <c r="KA82" s="169"/>
      <c r="KB82" s="169"/>
      <c r="KC82" s="169"/>
      <c r="KD82" s="169"/>
      <c r="KE82" s="169"/>
      <c r="KF82" s="169"/>
      <c r="KG82" s="169"/>
      <c r="KH82" s="169"/>
      <c r="KI82" s="169"/>
      <c r="KJ82" s="169"/>
      <c r="KK82" s="169"/>
      <c r="KL82" s="169"/>
      <c r="KM82" s="169"/>
      <c r="KN82" s="169"/>
      <c r="KO82" s="169"/>
      <c r="KP82" s="169"/>
      <c r="KQ82" s="169"/>
      <c r="KR82" s="169"/>
      <c r="KS82" s="169"/>
      <c r="KT82" s="169"/>
      <c r="KU82" s="169"/>
      <c r="KV82" s="169"/>
      <c r="KW82" s="169"/>
      <c r="KX82" s="169"/>
      <c r="KY82" s="169"/>
      <c r="KZ82" s="169"/>
      <c r="LA82" s="169"/>
      <c r="LB82" s="169"/>
      <c r="LC82" s="169"/>
      <c r="LD82" s="169"/>
      <c r="LE82" s="169"/>
      <c r="LF82" s="169"/>
      <c r="LG82" s="169"/>
      <c r="LH82" s="169"/>
      <c r="LI82" s="169"/>
      <c r="LJ82" s="169"/>
      <c r="LK82" s="169"/>
      <c r="LL82" s="169"/>
      <c r="LM82" s="169"/>
      <c r="LN82" s="169"/>
      <c r="LO82" s="169"/>
      <c r="LP82" s="169"/>
      <c r="LQ82" s="169"/>
      <c r="LR82" s="169"/>
      <c r="LS82" s="169"/>
      <c r="LT82" s="169"/>
      <c r="LU82" s="169"/>
      <c r="LV82" s="169"/>
      <c r="LW82" s="169"/>
      <c r="LX82" s="169"/>
      <c r="LY82" s="169"/>
      <c r="LZ82" s="169"/>
      <c r="MA82" s="169"/>
      <c r="MB82" s="169"/>
      <c r="MC82" s="169"/>
      <c r="MD82" s="169"/>
      <c r="ME82" s="169"/>
      <c r="MF82" s="169"/>
      <c r="MG82" s="169"/>
      <c r="MH82" s="169"/>
      <c r="MI82" s="169"/>
      <c r="MJ82" s="169"/>
      <c r="MK82" s="169"/>
      <c r="ML82" s="169"/>
      <c r="MM82" s="169"/>
    </row>
    <row r="83" spans="1:351" s="170" customFormat="1" ht="15" customHeight="1" outlineLevel="1" x14ac:dyDescent="0.25">
      <c r="A83" s="161"/>
      <c r="B83" s="162"/>
      <c r="C83" s="163"/>
      <c r="D83" s="163"/>
      <c r="E83" s="164"/>
      <c r="F83" s="174" t="s">
        <v>151</v>
      </c>
      <c r="G83" s="175" t="s">
        <v>39</v>
      </c>
      <c r="H83" s="167">
        <f>C78*0.8</f>
        <v>2.2160000000000002</v>
      </c>
      <c r="I83" s="168">
        <v>1.2</v>
      </c>
      <c r="J83" s="164">
        <f t="shared" si="27"/>
        <v>2.6592000000000002</v>
      </c>
      <c r="K83" s="169"/>
      <c r="L83" s="156" t="s">
        <v>255</v>
      </c>
      <c r="M83" s="157" t="s">
        <v>10</v>
      </c>
      <c r="N83" s="185">
        <v>1</v>
      </c>
      <c r="O83" s="187">
        <v>614.79999999999995</v>
      </c>
      <c r="P83" s="186">
        <f t="shared" si="28"/>
        <v>614.79999999999995</v>
      </c>
      <c r="Q83" s="169"/>
      <c r="R83" s="169"/>
      <c r="S83" s="156" t="s">
        <v>255</v>
      </c>
      <c r="T83" s="157" t="s">
        <v>10</v>
      </c>
      <c r="U83" s="185">
        <v>0</v>
      </c>
      <c r="V83" s="187">
        <v>614.79999999999995</v>
      </c>
      <c r="W83" s="186">
        <f t="shared" si="29"/>
        <v>0</v>
      </c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69"/>
      <c r="JB83" s="169"/>
      <c r="JC83" s="169"/>
      <c r="JD83" s="169"/>
      <c r="JE83" s="169"/>
      <c r="JF83" s="169"/>
      <c r="JG83" s="169"/>
      <c r="JH83" s="169"/>
      <c r="JI83" s="169"/>
      <c r="JJ83" s="169"/>
      <c r="JK83" s="169"/>
      <c r="JL83" s="169"/>
      <c r="JM83" s="169"/>
      <c r="JN83" s="169"/>
      <c r="JO83" s="169"/>
      <c r="JP83" s="169"/>
      <c r="JQ83" s="169"/>
      <c r="JR83" s="169"/>
      <c r="JS83" s="169"/>
      <c r="JT83" s="169"/>
      <c r="JU83" s="169"/>
      <c r="JV83" s="169"/>
      <c r="JW83" s="169"/>
      <c r="JX83" s="169"/>
      <c r="JY83" s="169"/>
      <c r="JZ83" s="169"/>
      <c r="KA83" s="169"/>
      <c r="KB83" s="169"/>
      <c r="KC83" s="169"/>
      <c r="KD83" s="169"/>
      <c r="KE83" s="169"/>
      <c r="KF83" s="169"/>
      <c r="KG83" s="169"/>
      <c r="KH83" s="169"/>
      <c r="KI83" s="169"/>
      <c r="KJ83" s="169"/>
      <c r="KK83" s="169"/>
      <c r="KL83" s="169"/>
      <c r="KM83" s="169"/>
      <c r="KN83" s="169"/>
      <c r="KO83" s="169"/>
      <c r="KP83" s="169"/>
      <c r="KQ83" s="169"/>
      <c r="KR83" s="169"/>
      <c r="KS83" s="169"/>
      <c r="KT83" s="169"/>
      <c r="KU83" s="169"/>
      <c r="KV83" s="169"/>
      <c r="KW83" s="169"/>
      <c r="KX83" s="169"/>
      <c r="KY83" s="169"/>
      <c r="KZ83" s="169"/>
      <c r="LA83" s="169"/>
      <c r="LB83" s="169"/>
      <c r="LC83" s="169"/>
      <c r="LD83" s="169"/>
      <c r="LE83" s="169"/>
      <c r="LF83" s="169"/>
      <c r="LG83" s="169"/>
      <c r="LH83" s="169"/>
      <c r="LI83" s="169"/>
      <c r="LJ83" s="169"/>
      <c r="LK83" s="169"/>
      <c r="LL83" s="169"/>
      <c r="LM83" s="169"/>
      <c r="LN83" s="169"/>
      <c r="LO83" s="169"/>
      <c r="LP83" s="169"/>
      <c r="LQ83" s="169"/>
      <c r="LR83" s="169"/>
      <c r="LS83" s="169"/>
      <c r="LT83" s="169"/>
      <c r="LU83" s="169"/>
      <c r="LV83" s="169"/>
      <c r="LW83" s="169"/>
      <c r="LX83" s="169"/>
      <c r="LY83" s="169"/>
      <c r="LZ83" s="169"/>
      <c r="MA83" s="169"/>
      <c r="MB83" s="169"/>
      <c r="MC83" s="169"/>
      <c r="MD83" s="169"/>
      <c r="ME83" s="169"/>
      <c r="MF83" s="169"/>
      <c r="MG83" s="169"/>
      <c r="MH83" s="169"/>
      <c r="MI83" s="169"/>
      <c r="MJ83" s="169"/>
      <c r="MK83" s="169"/>
      <c r="ML83" s="169"/>
      <c r="MM83" s="169"/>
    </row>
    <row r="84" spans="1:351" s="170" customFormat="1" ht="15" customHeight="1" outlineLevel="1" x14ac:dyDescent="0.25">
      <c r="A84" s="161"/>
      <c r="B84" s="162"/>
      <c r="C84" s="163"/>
      <c r="D84" s="163"/>
      <c r="E84" s="164"/>
      <c r="F84" s="174" t="s">
        <v>152</v>
      </c>
      <c r="G84" s="175" t="s">
        <v>39</v>
      </c>
      <c r="H84" s="167">
        <f>C78*0.8</f>
        <v>2.2160000000000002</v>
      </c>
      <c r="I84" s="168">
        <v>1.05</v>
      </c>
      <c r="J84" s="164">
        <f t="shared" si="27"/>
        <v>2.3268000000000004</v>
      </c>
      <c r="K84" s="169"/>
      <c r="L84" s="156" t="s">
        <v>177</v>
      </c>
      <c r="M84" s="157" t="s">
        <v>10</v>
      </c>
      <c r="N84" s="185">
        <v>6</v>
      </c>
      <c r="O84" s="187">
        <v>139.84</v>
      </c>
      <c r="P84" s="186">
        <f t="shared" si="28"/>
        <v>839.04</v>
      </c>
      <c r="Q84" s="169"/>
      <c r="R84" s="169"/>
      <c r="S84" s="156" t="s">
        <v>177</v>
      </c>
      <c r="T84" s="157" t="s">
        <v>10</v>
      </c>
      <c r="U84" s="185">
        <v>0</v>
      </c>
      <c r="V84" s="187">
        <v>139.84</v>
      </c>
      <c r="W84" s="186">
        <f t="shared" si="29"/>
        <v>0</v>
      </c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  <c r="IW84" s="169"/>
      <c r="IX84" s="169"/>
      <c r="IY84" s="169"/>
      <c r="IZ84" s="169"/>
      <c r="JA84" s="169"/>
      <c r="JB84" s="169"/>
      <c r="JC84" s="169"/>
      <c r="JD84" s="169"/>
      <c r="JE84" s="169"/>
      <c r="JF84" s="169"/>
      <c r="JG84" s="169"/>
      <c r="JH84" s="169"/>
      <c r="JI84" s="169"/>
      <c r="JJ84" s="169"/>
      <c r="JK84" s="169"/>
      <c r="JL84" s="169"/>
      <c r="JM84" s="169"/>
      <c r="JN84" s="169"/>
      <c r="JO84" s="169"/>
      <c r="JP84" s="169"/>
      <c r="JQ84" s="169"/>
      <c r="JR84" s="169"/>
      <c r="JS84" s="169"/>
      <c r="JT84" s="169"/>
      <c r="JU84" s="169"/>
      <c r="JV84" s="169"/>
      <c r="JW84" s="169"/>
      <c r="JX84" s="169"/>
      <c r="JY84" s="169"/>
      <c r="JZ84" s="169"/>
      <c r="KA84" s="169"/>
      <c r="KB84" s="169"/>
      <c r="KC84" s="169"/>
      <c r="KD84" s="169"/>
      <c r="KE84" s="169"/>
      <c r="KF84" s="169"/>
      <c r="KG84" s="169"/>
      <c r="KH84" s="169"/>
      <c r="KI84" s="169"/>
      <c r="KJ84" s="169"/>
      <c r="KK84" s="169"/>
      <c r="KL84" s="169"/>
      <c r="KM84" s="169"/>
      <c r="KN84" s="169"/>
      <c r="KO84" s="169"/>
      <c r="KP84" s="169"/>
      <c r="KQ84" s="169"/>
      <c r="KR84" s="169"/>
      <c r="KS84" s="169"/>
      <c r="KT84" s="169"/>
      <c r="KU84" s="169"/>
      <c r="KV84" s="169"/>
      <c r="KW84" s="169"/>
      <c r="KX84" s="169"/>
      <c r="KY84" s="169"/>
      <c r="KZ84" s="169"/>
      <c r="LA84" s="169"/>
      <c r="LB84" s="169"/>
      <c r="LC84" s="169"/>
      <c r="LD84" s="169"/>
      <c r="LE84" s="169"/>
      <c r="LF84" s="169"/>
      <c r="LG84" s="169"/>
      <c r="LH84" s="169"/>
      <c r="LI84" s="169"/>
      <c r="LJ84" s="169"/>
      <c r="LK84" s="169"/>
      <c r="LL84" s="169"/>
      <c r="LM84" s="169"/>
      <c r="LN84" s="169"/>
      <c r="LO84" s="169"/>
      <c r="LP84" s="169"/>
      <c r="LQ84" s="169"/>
      <c r="LR84" s="169"/>
      <c r="LS84" s="169"/>
      <c r="LT84" s="169"/>
      <c r="LU84" s="169"/>
      <c r="LV84" s="169"/>
      <c r="LW84" s="169"/>
      <c r="LX84" s="169"/>
      <c r="LY84" s="169"/>
      <c r="LZ84" s="169"/>
      <c r="MA84" s="169"/>
      <c r="MB84" s="169"/>
      <c r="MC84" s="169"/>
      <c r="MD84" s="169"/>
      <c r="ME84" s="169"/>
      <c r="MF84" s="169"/>
      <c r="MG84" s="169"/>
      <c r="MH84" s="169"/>
      <c r="MI84" s="169"/>
      <c r="MJ84" s="169"/>
      <c r="MK84" s="169"/>
      <c r="ML84" s="169"/>
      <c r="MM84" s="169"/>
    </row>
    <row r="85" spans="1:351" s="170" customFormat="1" ht="15" customHeight="1" outlineLevel="1" x14ac:dyDescent="0.25">
      <c r="A85" s="161"/>
      <c r="B85" s="162"/>
      <c r="C85" s="163"/>
      <c r="D85" s="163"/>
      <c r="E85" s="164"/>
      <c r="F85" s="174" t="s">
        <v>153</v>
      </c>
      <c r="G85" s="175" t="s">
        <v>39</v>
      </c>
      <c r="H85" s="167">
        <f>C78*0.2</f>
        <v>0.55400000000000005</v>
      </c>
      <c r="I85" s="168">
        <v>2.5499999999999998</v>
      </c>
      <c r="J85" s="164">
        <f t="shared" si="27"/>
        <v>1.4127000000000001</v>
      </c>
      <c r="K85" s="169"/>
      <c r="L85" s="156" t="s">
        <v>178</v>
      </c>
      <c r="M85" s="157" t="s">
        <v>10</v>
      </c>
      <c r="N85" s="185">
        <v>1</v>
      </c>
      <c r="O85" s="187">
        <v>980</v>
      </c>
      <c r="P85" s="186">
        <f t="shared" si="28"/>
        <v>980</v>
      </c>
      <c r="Q85" s="169"/>
      <c r="R85" s="169"/>
      <c r="S85" s="156" t="s">
        <v>178</v>
      </c>
      <c r="T85" s="157" t="s">
        <v>10</v>
      </c>
      <c r="U85" s="185">
        <v>1</v>
      </c>
      <c r="V85" s="187">
        <v>980</v>
      </c>
      <c r="W85" s="186">
        <f t="shared" si="29"/>
        <v>980</v>
      </c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  <c r="IW85" s="169"/>
      <c r="IX85" s="169"/>
      <c r="IY85" s="169"/>
      <c r="IZ85" s="169"/>
      <c r="JA85" s="169"/>
      <c r="JB85" s="169"/>
      <c r="JC85" s="169"/>
      <c r="JD85" s="169"/>
      <c r="JE85" s="169"/>
      <c r="JF85" s="169"/>
      <c r="JG85" s="169"/>
      <c r="JH85" s="169"/>
      <c r="JI85" s="169"/>
      <c r="JJ85" s="169"/>
      <c r="JK85" s="169"/>
      <c r="JL85" s="169"/>
      <c r="JM85" s="169"/>
      <c r="JN85" s="169"/>
      <c r="JO85" s="169"/>
      <c r="JP85" s="169"/>
      <c r="JQ85" s="169"/>
      <c r="JR85" s="169"/>
      <c r="JS85" s="169"/>
      <c r="JT85" s="169"/>
      <c r="JU85" s="169"/>
      <c r="JV85" s="169"/>
      <c r="JW85" s="169"/>
      <c r="JX85" s="169"/>
      <c r="JY85" s="169"/>
      <c r="JZ85" s="169"/>
      <c r="KA85" s="169"/>
      <c r="KB85" s="169"/>
      <c r="KC85" s="169"/>
      <c r="KD85" s="169"/>
      <c r="KE85" s="169"/>
      <c r="KF85" s="169"/>
      <c r="KG85" s="169"/>
      <c r="KH85" s="169"/>
      <c r="KI85" s="169"/>
      <c r="KJ85" s="169"/>
      <c r="KK85" s="169"/>
      <c r="KL85" s="169"/>
      <c r="KM85" s="169"/>
      <c r="KN85" s="169"/>
      <c r="KO85" s="169"/>
      <c r="KP85" s="169"/>
      <c r="KQ85" s="169"/>
      <c r="KR85" s="169"/>
      <c r="KS85" s="169"/>
      <c r="KT85" s="169"/>
      <c r="KU85" s="169"/>
      <c r="KV85" s="169"/>
      <c r="KW85" s="169"/>
      <c r="KX85" s="169"/>
      <c r="KY85" s="169"/>
      <c r="KZ85" s="169"/>
      <c r="LA85" s="169"/>
      <c r="LB85" s="169"/>
      <c r="LC85" s="169"/>
      <c r="LD85" s="169"/>
      <c r="LE85" s="169"/>
      <c r="LF85" s="169"/>
      <c r="LG85" s="169"/>
      <c r="LH85" s="169"/>
      <c r="LI85" s="169"/>
      <c r="LJ85" s="169"/>
      <c r="LK85" s="169"/>
      <c r="LL85" s="169"/>
      <c r="LM85" s="169"/>
      <c r="LN85" s="169"/>
      <c r="LO85" s="169"/>
      <c r="LP85" s="169"/>
      <c r="LQ85" s="169"/>
      <c r="LR85" s="169"/>
      <c r="LS85" s="169"/>
      <c r="LT85" s="169"/>
      <c r="LU85" s="169"/>
      <c r="LV85" s="169"/>
      <c r="LW85" s="169"/>
      <c r="LX85" s="169"/>
      <c r="LY85" s="169"/>
      <c r="LZ85" s="169"/>
      <c r="MA85" s="169"/>
      <c r="MB85" s="169"/>
      <c r="MC85" s="169"/>
      <c r="MD85" s="169"/>
      <c r="ME85" s="169"/>
      <c r="MF85" s="169"/>
      <c r="MG85" s="169"/>
      <c r="MH85" s="169"/>
      <c r="MI85" s="169"/>
      <c r="MJ85" s="169"/>
      <c r="MK85" s="169"/>
      <c r="ML85" s="169"/>
      <c r="MM85" s="169"/>
    </row>
    <row r="86" spans="1:351" s="170" customFormat="1" ht="15" customHeight="1" outlineLevel="1" x14ac:dyDescent="0.2">
      <c r="A86" s="161"/>
      <c r="B86" s="162"/>
      <c r="C86" s="163"/>
      <c r="D86" s="163"/>
      <c r="E86" s="164"/>
      <c r="F86" s="174" t="s">
        <v>154</v>
      </c>
      <c r="G86" s="175" t="s">
        <v>39</v>
      </c>
      <c r="H86" s="167">
        <f>C78*0.8</f>
        <v>2.2160000000000002</v>
      </c>
      <c r="I86" s="168">
        <v>3</v>
      </c>
      <c r="J86" s="164">
        <f t="shared" si="27"/>
        <v>6.6480000000000006</v>
      </c>
      <c r="K86" s="169"/>
      <c r="L86" s="21" t="s">
        <v>248</v>
      </c>
      <c r="M86" s="22" t="s">
        <v>15</v>
      </c>
      <c r="N86" s="195">
        <v>2.5</v>
      </c>
      <c r="O86" s="196">
        <v>1600</v>
      </c>
      <c r="P86" s="186">
        <f t="shared" si="28"/>
        <v>4000</v>
      </c>
      <c r="Q86" s="169"/>
      <c r="R86" s="169"/>
      <c r="S86" s="21" t="s">
        <v>248</v>
      </c>
      <c r="T86" s="22" t="s">
        <v>15</v>
      </c>
      <c r="U86" s="195">
        <v>0</v>
      </c>
      <c r="V86" s="196">
        <v>1600</v>
      </c>
      <c r="W86" s="186">
        <f t="shared" si="29"/>
        <v>0</v>
      </c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  <c r="KB86" s="169"/>
      <c r="KC86" s="169"/>
      <c r="KD86" s="169"/>
      <c r="KE86" s="169"/>
      <c r="KF86" s="169"/>
      <c r="KG86" s="169"/>
      <c r="KH86" s="169"/>
      <c r="KI86" s="169"/>
      <c r="KJ86" s="169"/>
      <c r="KK86" s="169"/>
      <c r="KL86" s="169"/>
      <c r="KM86" s="169"/>
      <c r="KN86" s="169"/>
      <c r="KO86" s="169"/>
      <c r="KP86" s="169"/>
      <c r="KQ86" s="169"/>
      <c r="KR86" s="169"/>
      <c r="KS86" s="169"/>
      <c r="KT86" s="169"/>
      <c r="KU86" s="169"/>
      <c r="KV86" s="169"/>
      <c r="KW86" s="169"/>
      <c r="KX86" s="169"/>
      <c r="KY86" s="169"/>
      <c r="KZ86" s="169"/>
      <c r="LA86" s="169"/>
      <c r="LB86" s="169"/>
      <c r="LC86" s="169"/>
      <c r="LD86" s="169"/>
      <c r="LE86" s="169"/>
      <c r="LF86" s="169"/>
      <c r="LG86" s="169"/>
      <c r="LH86" s="169"/>
      <c r="LI86" s="169"/>
      <c r="LJ86" s="169"/>
      <c r="LK86" s="169"/>
      <c r="LL86" s="169"/>
      <c r="LM86" s="169"/>
      <c r="LN86" s="169"/>
      <c r="LO86" s="169"/>
      <c r="LP86" s="169"/>
      <c r="LQ86" s="169"/>
      <c r="LR86" s="169"/>
      <c r="LS86" s="169"/>
      <c r="LT86" s="169"/>
      <c r="LU86" s="169"/>
      <c r="LV86" s="169"/>
      <c r="LW86" s="169"/>
      <c r="LX86" s="169"/>
      <c r="LY86" s="169"/>
      <c r="LZ86" s="169"/>
      <c r="MA86" s="169"/>
      <c r="MB86" s="169"/>
      <c r="MC86" s="169"/>
      <c r="MD86" s="169"/>
      <c r="ME86" s="169"/>
      <c r="MF86" s="169"/>
      <c r="MG86" s="169"/>
      <c r="MH86" s="169"/>
      <c r="MI86" s="169"/>
      <c r="MJ86" s="169"/>
      <c r="MK86" s="169"/>
      <c r="ML86" s="169"/>
      <c r="MM86" s="169"/>
    </row>
    <row r="87" spans="1:351" s="170" customFormat="1" ht="15" customHeight="1" outlineLevel="1" x14ac:dyDescent="0.2">
      <c r="A87" s="161"/>
      <c r="B87" s="162"/>
      <c r="C87" s="163"/>
      <c r="D87" s="163"/>
      <c r="E87" s="164"/>
      <c r="F87" s="174" t="s">
        <v>155</v>
      </c>
      <c r="G87" s="175" t="s">
        <v>39</v>
      </c>
      <c r="H87" s="167">
        <f>C78*7</f>
        <v>19.39</v>
      </c>
      <c r="I87" s="168">
        <v>0.12</v>
      </c>
      <c r="J87" s="164">
        <f t="shared" si="27"/>
        <v>2.3268</v>
      </c>
      <c r="K87" s="169"/>
      <c r="L87" s="21" t="s">
        <v>250</v>
      </c>
      <c r="M87" s="22" t="s">
        <v>10</v>
      </c>
      <c r="N87" s="195">
        <v>3</v>
      </c>
      <c r="O87" s="196">
        <v>1807</v>
      </c>
      <c r="P87" s="186">
        <f t="shared" si="28"/>
        <v>5421</v>
      </c>
      <c r="Q87" s="169"/>
      <c r="R87" s="169"/>
      <c r="S87" s="21" t="s">
        <v>250</v>
      </c>
      <c r="T87" s="22" t="s">
        <v>10</v>
      </c>
      <c r="U87" s="195">
        <v>0</v>
      </c>
      <c r="V87" s="196">
        <v>1807</v>
      </c>
      <c r="W87" s="186">
        <f t="shared" si="29"/>
        <v>0</v>
      </c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  <c r="KB87" s="169"/>
      <c r="KC87" s="169"/>
      <c r="KD87" s="169"/>
      <c r="KE87" s="169"/>
      <c r="KF87" s="169"/>
      <c r="KG87" s="169"/>
      <c r="KH87" s="169"/>
      <c r="KI87" s="169"/>
      <c r="KJ87" s="169"/>
      <c r="KK87" s="169"/>
      <c r="KL87" s="169"/>
      <c r="KM87" s="169"/>
      <c r="KN87" s="169"/>
      <c r="KO87" s="169"/>
      <c r="KP87" s="169"/>
      <c r="KQ87" s="169"/>
      <c r="KR87" s="169"/>
      <c r="KS87" s="169"/>
      <c r="KT87" s="169"/>
      <c r="KU87" s="169"/>
      <c r="KV87" s="169"/>
      <c r="KW87" s="169"/>
      <c r="KX87" s="169"/>
      <c r="KY87" s="169"/>
      <c r="KZ87" s="169"/>
      <c r="LA87" s="169"/>
      <c r="LB87" s="169"/>
      <c r="LC87" s="169"/>
      <c r="LD87" s="169"/>
      <c r="LE87" s="169"/>
      <c r="LF87" s="169"/>
      <c r="LG87" s="169"/>
      <c r="LH87" s="169"/>
      <c r="LI87" s="169"/>
      <c r="LJ87" s="169"/>
      <c r="LK87" s="169"/>
      <c r="LL87" s="169"/>
      <c r="LM87" s="169"/>
      <c r="LN87" s="169"/>
      <c r="LO87" s="169"/>
      <c r="LP87" s="169"/>
      <c r="LQ87" s="169"/>
      <c r="LR87" s="169"/>
      <c r="LS87" s="169"/>
      <c r="LT87" s="169"/>
      <c r="LU87" s="169"/>
      <c r="LV87" s="169"/>
      <c r="LW87" s="169"/>
      <c r="LX87" s="169"/>
      <c r="LY87" s="169"/>
      <c r="LZ87" s="169"/>
      <c r="MA87" s="169"/>
      <c r="MB87" s="169"/>
      <c r="MC87" s="169"/>
      <c r="MD87" s="169"/>
      <c r="ME87" s="169"/>
      <c r="MF87" s="169"/>
      <c r="MG87" s="169"/>
      <c r="MH87" s="169"/>
      <c r="MI87" s="169"/>
      <c r="MJ87" s="169"/>
      <c r="MK87" s="169"/>
      <c r="ML87" s="169"/>
      <c r="MM87" s="169"/>
    </row>
    <row r="88" spans="1:351" s="170" customFormat="1" ht="15" customHeight="1" outlineLevel="1" x14ac:dyDescent="0.2">
      <c r="A88" s="161"/>
      <c r="B88" s="162"/>
      <c r="C88" s="163"/>
      <c r="D88" s="163"/>
      <c r="E88" s="164"/>
      <c r="F88" s="174" t="s">
        <v>156</v>
      </c>
      <c r="G88" s="175" t="s">
        <v>39</v>
      </c>
      <c r="H88" s="167">
        <f>C78*0.8</f>
        <v>2.2160000000000002</v>
      </c>
      <c r="I88" s="168">
        <v>1.77</v>
      </c>
      <c r="J88" s="164">
        <f t="shared" si="27"/>
        <v>3.9223200000000005</v>
      </c>
      <c r="K88" s="169"/>
      <c r="L88" s="21"/>
      <c r="M88" s="22"/>
      <c r="N88" s="63"/>
      <c r="O88" s="24"/>
      <c r="P88" s="55"/>
      <c r="Q88" s="169"/>
      <c r="R88" s="169"/>
      <c r="S88" s="21"/>
      <c r="T88" s="22"/>
      <c r="U88" s="63"/>
      <c r="V88" s="24"/>
      <c r="W88" s="55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</row>
    <row r="89" spans="1:351" s="181" customFormat="1" x14ac:dyDescent="0.2">
      <c r="A89" s="176"/>
      <c r="B89" s="177"/>
      <c r="C89" s="178"/>
      <c r="D89" s="168"/>
      <c r="E89" s="179"/>
      <c r="F89" s="180" t="s">
        <v>157</v>
      </c>
      <c r="G89" s="177" t="s">
        <v>10</v>
      </c>
      <c r="H89" s="178">
        <f>C78*40</f>
        <v>110.8</v>
      </c>
      <c r="I89" s="168">
        <v>0.19</v>
      </c>
      <c r="J89" s="179">
        <f t="shared" si="27"/>
        <v>21.052</v>
      </c>
      <c r="L89" s="21" t="s">
        <v>138</v>
      </c>
      <c r="M89" s="22" t="s">
        <v>12</v>
      </c>
      <c r="N89" s="24">
        <v>103</v>
      </c>
      <c r="O89" s="24">
        <v>125</v>
      </c>
      <c r="P89" s="55">
        <f t="shared" ref="P89" si="30">O89*N89</f>
        <v>12875</v>
      </c>
      <c r="S89" s="21" t="s">
        <v>138</v>
      </c>
      <c r="T89" s="22" t="s">
        <v>12</v>
      </c>
      <c r="U89" s="24">
        <v>0</v>
      </c>
      <c r="V89" s="24">
        <v>125</v>
      </c>
      <c r="W89" s="55">
        <f t="shared" ref="W89" si="31">V89*U89</f>
        <v>0</v>
      </c>
    </row>
    <row r="90" spans="1:351" s="170" customFormat="1" ht="15" customHeight="1" outlineLevel="1" x14ac:dyDescent="0.2">
      <c r="A90" s="161"/>
      <c r="B90" s="162"/>
      <c r="C90" s="163"/>
      <c r="D90" s="163"/>
      <c r="E90" s="164"/>
      <c r="F90" s="174" t="s">
        <v>158</v>
      </c>
      <c r="G90" s="175" t="s">
        <v>39</v>
      </c>
      <c r="H90" s="167">
        <f>C78*7</f>
        <v>19.39</v>
      </c>
      <c r="I90" s="168">
        <v>0.27</v>
      </c>
      <c r="J90" s="164">
        <f t="shared" si="27"/>
        <v>5.2353000000000005</v>
      </c>
      <c r="K90" s="169"/>
      <c r="L90" s="21" t="s">
        <v>138</v>
      </c>
      <c r="M90" s="22" t="s">
        <v>12</v>
      </c>
      <c r="N90" s="24">
        <v>4.2</v>
      </c>
      <c r="O90" s="24">
        <v>70</v>
      </c>
      <c r="P90" s="55">
        <f>O90*N90</f>
        <v>294</v>
      </c>
      <c r="Q90" s="169"/>
      <c r="R90" s="169"/>
      <c r="S90" s="21" t="s">
        <v>138</v>
      </c>
      <c r="T90" s="22" t="s">
        <v>12</v>
      </c>
      <c r="U90" s="24">
        <v>0</v>
      </c>
      <c r="V90" s="24">
        <v>70</v>
      </c>
      <c r="W90" s="55">
        <f>V90*U90</f>
        <v>0</v>
      </c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</row>
    <row r="91" spans="1:351" s="181" customFormat="1" x14ac:dyDescent="0.2">
      <c r="A91" s="176"/>
      <c r="B91" s="177"/>
      <c r="C91" s="178"/>
      <c r="D91" s="168"/>
      <c r="E91" s="179"/>
      <c r="F91" s="180" t="s">
        <v>160</v>
      </c>
      <c r="G91" s="177" t="s">
        <v>110</v>
      </c>
      <c r="H91" s="182">
        <f>C78*0.5</f>
        <v>1.385</v>
      </c>
      <c r="I91" s="168">
        <v>24.68</v>
      </c>
      <c r="J91" s="179">
        <f t="shared" si="27"/>
        <v>34.181800000000003</v>
      </c>
      <c r="L91" s="117" t="s">
        <v>107</v>
      </c>
      <c r="M91" s="118" t="s">
        <v>10</v>
      </c>
      <c r="N91" s="24">
        <v>96</v>
      </c>
      <c r="O91" s="202">
        <v>84.7</v>
      </c>
      <c r="P91" s="55">
        <f>O91*N91</f>
        <v>8131.2000000000007</v>
      </c>
      <c r="S91" s="117" t="s">
        <v>107</v>
      </c>
      <c r="T91" s="118" t="s">
        <v>10</v>
      </c>
      <c r="U91" s="24">
        <v>0</v>
      </c>
      <c r="V91" s="202">
        <v>84.7</v>
      </c>
      <c r="W91" s="55">
        <f>V91*U91</f>
        <v>0</v>
      </c>
    </row>
    <row r="92" spans="1:351" s="181" customFormat="1" x14ac:dyDescent="0.2">
      <c r="A92" s="176"/>
      <c r="B92" s="177"/>
      <c r="C92" s="178"/>
      <c r="D92" s="168"/>
      <c r="E92" s="179"/>
      <c r="F92" s="165" t="s">
        <v>161</v>
      </c>
      <c r="G92" s="177" t="s">
        <v>162</v>
      </c>
      <c r="H92" s="178">
        <f>C78*1</f>
        <v>2.77</v>
      </c>
      <c r="I92" s="168">
        <v>1.33</v>
      </c>
      <c r="J92" s="179">
        <f t="shared" si="27"/>
        <v>3.6841000000000004</v>
      </c>
      <c r="L92" s="37"/>
      <c r="M92" s="111"/>
      <c r="N92" s="112"/>
      <c r="O92" s="112"/>
      <c r="P92" s="94"/>
      <c r="S92" s="37"/>
      <c r="T92" s="111"/>
      <c r="U92" s="112"/>
      <c r="V92" s="112"/>
      <c r="W92" s="94"/>
    </row>
    <row r="93" spans="1:351" s="181" customFormat="1" ht="17.25" customHeight="1" x14ac:dyDescent="0.25">
      <c r="A93" s="176"/>
      <c r="B93" s="177"/>
      <c r="C93" s="178"/>
      <c r="D93" s="168"/>
      <c r="E93" s="179"/>
      <c r="F93" s="180" t="s">
        <v>163</v>
      </c>
      <c r="G93" s="177" t="s">
        <v>12</v>
      </c>
      <c r="H93" s="178">
        <f>C78*0.15</f>
        <v>0.41549999999999998</v>
      </c>
      <c r="I93" s="168">
        <v>14</v>
      </c>
      <c r="J93" s="179">
        <f t="shared" si="27"/>
        <v>5.8170000000000002</v>
      </c>
      <c r="L93" s="19" t="s">
        <v>179</v>
      </c>
      <c r="M93" s="78" t="s">
        <v>18</v>
      </c>
      <c r="N93" s="20">
        <v>19.45</v>
      </c>
      <c r="O93" s="20">
        <v>88.2</v>
      </c>
      <c r="P93" s="94">
        <f>N93*O93</f>
        <v>1715.49</v>
      </c>
      <c r="S93" s="19" t="s">
        <v>179</v>
      </c>
      <c r="T93" s="78" t="s">
        <v>18</v>
      </c>
      <c r="U93" s="20">
        <v>10</v>
      </c>
      <c r="V93" s="20">
        <v>88.2</v>
      </c>
      <c r="W93" s="94">
        <f>U93*V93</f>
        <v>882</v>
      </c>
    </row>
    <row r="94" spans="1:351" s="170" customFormat="1" ht="19.5" customHeight="1" outlineLevel="1" x14ac:dyDescent="0.25">
      <c r="A94" s="161" t="s">
        <v>210</v>
      </c>
      <c r="B94" s="162" t="s">
        <v>12</v>
      </c>
      <c r="C94" s="163">
        <v>6.66</v>
      </c>
      <c r="D94" s="163">
        <v>120</v>
      </c>
      <c r="E94" s="164">
        <f>C94*D94</f>
        <v>799.2</v>
      </c>
      <c r="F94" s="165" t="s">
        <v>146</v>
      </c>
      <c r="G94" s="166" t="s">
        <v>15</v>
      </c>
      <c r="H94" s="167">
        <f>C94*0.3</f>
        <v>1.998</v>
      </c>
      <c r="I94" s="168">
        <v>30.4</v>
      </c>
      <c r="J94" s="164">
        <f t="shared" si="27"/>
        <v>60.739199999999997</v>
      </c>
      <c r="K94" s="169"/>
      <c r="L94" s="165" t="s">
        <v>260</v>
      </c>
      <c r="M94" s="166" t="s">
        <v>10</v>
      </c>
      <c r="N94" s="198">
        <v>38</v>
      </c>
      <c r="O94" s="199">
        <v>39.1</v>
      </c>
      <c r="P94" s="200">
        <f t="shared" ref="P94:P95" si="32">N94*O94</f>
        <v>1485.8</v>
      </c>
      <c r="Q94" s="169"/>
      <c r="R94" s="169"/>
      <c r="S94" s="165" t="s">
        <v>260</v>
      </c>
      <c r="T94" s="166" t="s">
        <v>10</v>
      </c>
      <c r="U94" s="198">
        <v>38</v>
      </c>
      <c r="V94" s="199">
        <v>39.1</v>
      </c>
      <c r="W94" s="200">
        <f t="shared" ref="W94:W95" si="33">U94*V94</f>
        <v>1485.8</v>
      </c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</row>
    <row r="95" spans="1:351" s="170" customFormat="1" ht="24.75" customHeight="1" outlineLevel="1" x14ac:dyDescent="0.25">
      <c r="A95" s="171"/>
      <c r="B95" s="172"/>
      <c r="C95" s="172"/>
      <c r="D95" s="172"/>
      <c r="E95" s="173"/>
      <c r="F95" s="174" t="s">
        <v>147</v>
      </c>
      <c r="G95" s="175" t="s">
        <v>12</v>
      </c>
      <c r="H95" s="167">
        <f>C94*0.6</f>
        <v>3.996</v>
      </c>
      <c r="I95" s="168">
        <v>11.64</v>
      </c>
      <c r="J95" s="164">
        <f>H95*I95</f>
        <v>46.513440000000003</v>
      </c>
      <c r="K95" s="169"/>
      <c r="L95" s="201" t="s">
        <v>257</v>
      </c>
      <c r="M95" s="177" t="s">
        <v>10</v>
      </c>
      <c r="N95" s="177">
        <f>N94*3</f>
        <v>114</v>
      </c>
      <c r="O95" s="182">
        <v>13.35</v>
      </c>
      <c r="P95" s="200">
        <f t="shared" si="32"/>
        <v>1521.8999999999999</v>
      </c>
      <c r="Q95" s="169"/>
      <c r="R95" s="169"/>
      <c r="S95" s="201" t="s">
        <v>257</v>
      </c>
      <c r="T95" s="177" t="s">
        <v>10</v>
      </c>
      <c r="U95" s="177">
        <f>U94*3</f>
        <v>114</v>
      </c>
      <c r="V95" s="182">
        <v>13.35</v>
      </c>
      <c r="W95" s="200">
        <f t="shared" si="33"/>
        <v>1521.8999999999999</v>
      </c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  <c r="IW95" s="169"/>
      <c r="IX95" s="169"/>
      <c r="IY95" s="169"/>
      <c r="IZ95" s="169"/>
      <c r="JA95" s="169"/>
      <c r="JB95" s="169"/>
      <c r="JC95" s="169"/>
      <c r="JD95" s="169"/>
      <c r="JE95" s="169"/>
      <c r="JF95" s="169"/>
      <c r="JG95" s="169"/>
      <c r="JH95" s="169"/>
      <c r="JI95" s="169"/>
      <c r="JJ95" s="169"/>
      <c r="JK95" s="169"/>
      <c r="JL95" s="169"/>
      <c r="JM95" s="169"/>
      <c r="JN95" s="169"/>
      <c r="JO95" s="169"/>
      <c r="JP95" s="169"/>
      <c r="JQ95" s="169"/>
      <c r="JR95" s="169"/>
      <c r="JS95" s="169"/>
      <c r="JT95" s="169"/>
      <c r="JU95" s="169"/>
      <c r="JV95" s="169"/>
      <c r="JW95" s="169"/>
      <c r="JX95" s="169"/>
      <c r="JY95" s="169"/>
      <c r="JZ95" s="169"/>
      <c r="KA95" s="169"/>
      <c r="KB95" s="169"/>
      <c r="KC95" s="169"/>
      <c r="KD95" s="169"/>
      <c r="KE95" s="169"/>
      <c r="KF95" s="169"/>
      <c r="KG95" s="169"/>
      <c r="KH95" s="169"/>
      <c r="KI95" s="169"/>
      <c r="KJ95" s="169"/>
      <c r="KK95" s="169"/>
      <c r="KL95" s="169"/>
      <c r="KM95" s="169"/>
      <c r="KN95" s="169"/>
      <c r="KO95" s="169"/>
      <c r="KP95" s="169"/>
      <c r="KQ95" s="169"/>
      <c r="KR95" s="169"/>
      <c r="KS95" s="169"/>
      <c r="KT95" s="169"/>
      <c r="KU95" s="169"/>
      <c r="KV95" s="169"/>
      <c r="KW95" s="169"/>
      <c r="KX95" s="169"/>
      <c r="KY95" s="169"/>
      <c r="KZ95" s="169"/>
      <c r="LA95" s="169"/>
      <c r="LB95" s="169"/>
      <c r="LC95" s="169"/>
      <c r="LD95" s="169"/>
      <c r="LE95" s="169"/>
      <c r="LF95" s="169"/>
      <c r="LG95" s="169"/>
      <c r="LH95" s="169"/>
      <c r="LI95" s="169"/>
      <c r="LJ95" s="169"/>
      <c r="LK95" s="169"/>
      <c r="LL95" s="169"/>
      <c r="LM95" s="169"/>
      <c r="LN95" s="169"/>
      <c r="LO95" s="169"/>
      <c r="LP95" s="169"/>
      <c r="LQ95" s="169"/>
      <c r="LR95" s="169"/>
      <c r="LS95" s="169"/>
      <c r="LT95" s="169"/>
      <c r="LU95" s="169"/>
      <c r="LV95" s="169"/>
      <c r="LW95" s="169"/>
      <c r="LX95" s="169"/>
      <c r="LY95" s="169"/>
      <c r="LZ95" s="169"/>
      <c r="MA95" s="169"/>
      <c r="MB95" s="169"/>
      <c r="MC95" s="169"/>
      <c r="MD95" s="169"/>
      <c r="ME95" s="169"/>
      <c r="MF95" s="169"/>
      <c r="MG95" s="169"/>
      <c r="MH95" s="169"/>
      <c r="MI95" s="169"/>
      <c r="MJ95" s="169"/>
      <c r="MK95" s="169"/>
      <c r="ML95" s="169"/>
      <c r="MM95" s="169"/>
    </row>
    <row r="96" spans="1:351" s="170" customFormat="1" ht="15" customHeight="1" outlineLevel="1" x14ac:dyDescent="0.2">
      <c r="A96" s="161"/>
      <c r="B96" s="162"/>
      <c r="C96" s="163"/>
      <c r="D96" s="163"/>
      <c r="E96" s="164"/>
      <c r="F96" s="174" t="s">
        <v>148</v>
      </c>
      <c r="G96" s="175" t="s">
        <v>12</v>
      </c>
      <c r="H96" s="167">
        <f>C94*0.9</f>
        <v>5.9940000000000007</v>
      </c>
      <c r="I96" s="168">
        <v>18.04</v>
      </c>
      <c r="J96" s="164">
        <f>H96*I96</f>
        <v>108.13176</v>
      </c>
      <c r="K96" s="169"/>
      <c r="L96" s="21" t="s">
        <v>105</v>
      </c>
      <c r="M96" s="22" t="s">
        <v>10</v>
      </c>
      <c r="N96" s="63">
        <v>96</v>
      </c>
      <c r="O96" s="24">
        <v>7.1</v>
      </c>
      <c r="P96" s="55">
        <f>O96*N96</f>
        <v>681.59999999999991</v>
      </c>
      <c r="Q96" s="169"/>
      <c r="R96" s="169"/>
      <c r="S96" s="21" t="s">
        <v>105</v>
      </c>
      <c r="T96" s="22" t="s">
        <v>10</v>
      </c>
      <c r="U96" s="63">
        <v>96</v>
      </c>
      <c r="V96" s="24">
        <v>7.1</v>
      </c>
      <c r="W96" s="55">
        <f>V96*U96</f>
        <v>681.59999999999991</v>
      </c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</row>
    <row r="97" spans="1:351" s="170" customFormat="1" ht="15" customHeight="1" outlineLevel="1" x14ac:dyDescent="0.2">
      <c r="A97" s="161"/>
      <c r="B97" s="162"/>
      <c r="C97" s="163"/>
      <c r="D97" s="163"/>
      <c r="E97" s="164"/>
      <c r="F97" s="174" t="s">
        <v>149</v>
      </c>
      <c r="G97" s="175" t="s">
        <v>39</v>
      </c>
      <c r="H97" s="167">
        <f>C94*0.8</f>
        <v>5.3280000000000003</v>
      </c>
      <c r="I97" s="168">
        <v>3.3</v>
      </c>
      <c r="J97" s="164">
        <f t="shared" ref="J97:J110" si="34">H97*I97</f>
        <v>17.5824</v>
      </c>
      <c r="K97" s="169"/>
      <c r="L97" s="117"/>
      <c r="M97" s="118"/>
      <c r="N97" s="24"/>
      <c r="O97" s="24"/>
      <c r="P97" s="55"/>
      <c r="Q97" s="169"/>
      <c r="R97" s="169"/>
      <c r="S97" s="117"/>
      <c r="T97" s="118"/>
      <c r="U97" s="24"/>
      <c r="V97" s="24"/>
      <c r="W97" s="55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</row>
    <row r="98" spans="1:351" s="170" customFormat="1" ht="15" customHeight="1" outlineLevel="1" x14ac:dyDescent="0.2">
      <c r="A98" s="161"/>
      <c r="B98" s="162"/>
      <c r="C98" s="163"/>
      <c r="D98" s="163"/>
      <c r="E98" s="164"/>
      <c r="F98" s="174" t="s">
        <v>150</v>
      </c>
      <c r="G98" s="175" t="s">
        <v>39</v>
      </c>
      <c r="H98" s="167">
        <f>C94*0.8</f>
        <v>5.3280000000000003</v>
      </c>
      <c r="I98" s="168">
        <v>1.5</v>
      </c>
      <c r="J98" s="164">
        <f t="shared" si="34"/>
        <v>7.9920000000000009</v>
      </c>
      <c r="K98" s="169"/>
      <c r="L98" s="21" t="s">
        <v>138</v>
      </c>
      <c r="M98" s="22" t="s">
        <v>12</v>
      </c>
      <c r="N98" s="24">
        <v>3</v>
      </c>
      <c r="O98" s="24">
        <v>250</v>
      </c>
      <c r="P98" s="55">
        <f t="shared" ref="P98:P105" si="35">O98*N98</f>
        <v>750</v>
      </c>
      <c r="Q98" s="169"/>
      <c r="R98" s="169"/>
      <c r="S98" s="21" t="s">
        <v>138</v>
      </c>
      <c r="T98" s="22" t="s">
        <v>12</v>
      </c>
      <c r="U98" s="24">
        <v>0</v>
      </c>
      <c r="V98" s="24">
        <v>250</v>
      </c>
      <c r="W98" s="55">
        <f t="shared" ref="W98:W105" si="36">V98*U98</f>
        <v>0</v>
      </c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  <c r="IW98" s="169"/>
      <c r="IX98" s="169"/>
      <c r="IY98" s="169"/>
      <c r="IZ98" s="169"/>
      <c r="JA98" s="169"/>
      <c r="JB98" s="169"/>
      <c r="JC98" s="169"/>
      <c r="JD98" s="169"/>
      <c r="JE98" s="169"/>
      <c r="JF98" s="169"/>
      <c r="JG98" s="169"/>
      <c r="JH98" s="169"/>
      <c r="JI98" s="169"/>
      <c r="JJ98" s="169"/>
      <c r="JK98" s="169"/>
      <c r="JL98" s="169"/>
      <c r="JM98" s="169"/>
      <c r="JN98" s="169"/>
      <c r="JO98" s="169"/>
      <c r="JP98" s="169"/>
      <c r="JQ98" s="169"/>
      <c r="JR98" s="169"/>
      <c r="JS98" s="169"/>
      <c r="JT98" s="169"/>
      <c r="JU98" s="169"/>
      <c r="JV98" s="169"/>
      <c r="JW98" s="169"/>
      <c r="JX98" s="169"/>
      <c r="JY98" s="169"/>
      <c r="JZ98" s="169"/>
      <c r="KA98" s="169"/>
      <c r="KB98" s="169"/>
      <c r="KC98" s="169"/>
      <c r="KD98" s="169"/>
      <c r="KE98" s="169"/>
      <c r="KF98" s="169"/>
      <c r="KG98" s="169"/>
      <c r="KH98" s="169"/>
      <c r="KI98" s="169"/>
      <c r="KJ98" s="169"/>
      <c r="KK98" s="169"/>
      <c r="KL98" s="169"/>
      <c r="KM98" s="169"/>
      <c r="KN98" s="169"/>
      <c r="KO98" s="169"/>
      <c r="KP98" s="169"/>
      <c r="KQ98" s="169"/>
      <c r="KR98" s="169"/>
      <c r="KS98" s="169"/>
      <c r="KT98" s="169"/>
      <c r="KU98" s="169"/>
      <c r="KV98" s="169"/>
      <c r="KW98" s="169"/>
      <c r="KX98" s="169"/>
      <c r="KY98" s="169"/>
      <c r="KZ98" s="169"/>
      <c r="LA98" s="169"/>
      <c r="LB98" s="169"/>
      <c r="LC98" s="169"/>
      <c r="LD98" s="169"/>
      <c r="LE98" s="169"/>
      <c r="LF98" s="169"/>
      <c r="LG98" s="169"/>
      <c r="LH98" s="169"/>
      <c r="LI98" s="169"/>
      <c r="LJ98" s="169"/>
      <c r="LK98" s="169"/>
      <c r="LL98" s="169"/>
      <c r="LM98" s="169"/>
      <c r="LN98" s="169"/>
      <c r="LO98" s="169"/>
      <c r="LP98" s="169"/>
      <c r="LQ98" s="169"/>
      <c r="LR98" s="169"/>
      <c r="LS98" s="169"/>
      <c r="LT98" s="169"/>
      <c r="LU98" s="169"/>
      <c r="LV98" s="169"/>
      <c r="LW98" s="169"/>
      <c r="LX98" s="169"/>
      <c r="LY98" s="169"/>
      <c r="LZ98" s="169"/>
      <c r="MA98" s="169"/>
      <c r="MB98" s="169"/>
      <c r="MC98" s="169"/>
      <c r="MD98" s="169"/>
      <c r="ME98" s="169"/>
      <c r="MF98" s="169"/>
      <c r="MG98" s="169"/>
      <c r="MH98" s="169"/>
      <c r="MI98" s="169"/>
      <c r="MJ98" s="169"/>
      <c r="MK98" s="169"/>
      <c r="ML98" s="169"/>
      <c r="MM98" s="169"/>
    </row>
    <row r="99" spans="1:351" s="170" customFormat="1" ht="15" customHeight="1" outlineLevel="1" x14ac:dyDescent="0.2">
      <c r="A99" s="161"/>
      <c r="B99" s="162"/>
      <c r="C99" s="163"/>
      <c r="D99" s="163"/>
      <c r="E99" s="164"/>
      <c r="F99" s="174" t="s">
        <v>151</v>
      </c>
      <c r="G99" s="175" t="s">
        <v>39</v>
      </c>
      <c r="H99" s="167">
        <f>C94*0.8</f>
        <v>5.3280000000000003</v>
      </c>
      <c r="I99" s="168">
        <v>1.2</v>
      </c>
      <c r="J99" s="164">
        <f t="shared" si="34"/>
        <v>6.3936000000000002</v>
      </c>
      <c r="K99" s="169"/>
      <c r="L99" s="117" t="s">
        <v>88</v>
      </c>
      <c r="M99" s="118" t="s">
        <v>10</v>
      </c>
      <c r="N99" s="24">
        <v>2</v>
      </c>
      <c r="O99" s="24">
        <v>591.9</v>
      </c>
      <c r="P99" s="55">
        <f t="shared" si="35"/>
        <v>1183.8</v>
      </c>
      <c r="Q99" s="169"/>
      <c r="R99" s="169"/>
      <c r="S99" s="117" t="s">
        <v>88</v>
      </c>
      <c r="T99" s="118" t="s">
        <v>10</v>
      </c>
      <c r="U99" s="24">
        <v>0</v>
      </c>
      <c r="V99" s="24">
        <v>591.9</v>
      </c>
      <c r="W99" s="55">
        <f t="shared" si="36"/>
        <v>0</v>
      </c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169"/>
      <c r="JQ99" s="169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169"/>
      <c r="LF99" s="169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</row>
    <row r="100" spans="1:351" s="170" customFormat="1" ht="15" customHeight="1" outlineLevel="1" x14ac:dyDescent="0.2">
      <c r="A100" s="161"/>
      <c r="B100" s="162"/>
      <c r="C100" s="163"/>
      <c r="D100" s="163"/>
      <c r="E100" s="164"/>
      <c r="F100" s="174" t="s">
        <v>152</v>
      </c>
      <c r="G100" s="175" t="s">
        <v>39</v>
      </c>
      <c r="H100" s="167">
        <f>C94*0.8</f>
        <v>5.3280000000000003</v>
      </c>
      <c r="I100" s="168">
        <v>1.05</v>
      </c>
      <c r="J100" s="164">
        <f t="shared" si="34"/>
        <v>5.5944000000000003</v>
      </c>
      <c r="K100" s="169"/>
      <c r="L100" s="117" t="s">
        <v>90</v>
      </c>
      <c r="M100" s="118" t="s">
        <v>10</v>
      </c>
      <c r="N100" s="24">
        <v>10</v>
      </c>
      <c r="O100" s="202">
        <v>950</v>
      </c>
      <c r="P100" s="55">
        <f t="shared" si="35"/>
        <v>9500</v>
      </c>
      <c r="Q100" s="169"/>
      <c r="R100" s="169"/>
      <c r="S100" s="117" t="s">
        <v>90</v>
      </c>
      <c r="T100" s="118" t="s">
        <v>10</v>
      </c>
      <c r="U100" s="24">
        <v>0</v>
      </c>
      <c r="V100" s="202">
        <v>950</v>
      </c>
      <c r="W100" s="55">
        <f t="shared" si="36"/>
        <v>0</v>
      </c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169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169"/>
      <c r="LF100" s="169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</row>
    <row r="101" spans="1:351" s="170" customFormat="1" ht="15" customHeight="1" outlineLevel="1" x14ac:dyDescent="0.2">
      <c r="A101" s="161"/>
      <c r="B101" s="162"/>
      <c r="C101" s="163"/>
      <c r="D101" s="163"/>
      <c r="E101" s="164"/>
      <c r="F101" s="174" t="s">
        <v>153</v>
      </c>
      <c r="G101" s="175" t="s">
        <v>39</v>
      </c>
      <c r="H101" s="167">
        <f>C94*0.2</f>
        <v>1.3320000000000001</v>
      </c>
      <c r="I101" s="168">
        <v>2.5499999999999998</v>
      </c>
      <c r="J101" s="164">
        <f t="shared" si="34"/>
        <v>3.3965999999999998</v>
      </c>
      <c r="K101" s="169"/>
      <c r="L101" s="117" t="s">
        <v>90</v>
      </c>
      <c r="M101" s="118" t="s">
        <v>10</v>
      </c>
      <c r="N101" s="24">
        <v>63</v>
      </c>
      <c r="O101" s="202">
        <v>95</v>
      </c>
      <c r="P101" s="55">
        <f t="shared" si="35"/>
        <v>5985</v>
      </c>
      <c r="Q101" s="169"/>
      <c r="R101" s="169"/>
      <c r="S101" s="117" t="s">
        <v>90</v>
      </c>
      <c r="T101" s="118" t="s">
        <v>10</v>
      </c>
      <c r="U101" s="24">
        <v>0</v>
      </c>
      <c r="V101" s="202">
        <v>95</v>
      </c>
      <c r="W101" s="55">
        <f t="shared" si="36"/>
        <v>0</v>
      </c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169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169"/>
      <c r="LF101" s="169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</row>
    <row r="102" spans="1:351" s="170" customFormat="1" ht="15" customHeight="1" outlineLevel="1" x14ac:dyDescent="0.2">
      <c r="A102" s="161"/>
      <c r="B102" s="162"/>
      <c r="C102" s="163"/>
      <c r="D102" s="163"/>
      <c r="E102" s="164"/>
      <c r="F102" s="174" t="s">
        <v>154</v>
      </c>
      <c r="G102" s="175" t="s">
        <v>39</v>
      </c>
      <c r="H102" s="167">
        <f>C94*0.8</f>
        <v>5.3280000000000003</v>
      </c>
      <c r="I102" s="168">
        <v>3</v>
      </c>
      <c r="J102" s="164">
        <f t="shared" si="34"/>
        <v>15.984000000000002</v>
      </c>
      <c r="K102" s="169"/>
      <c r="L102" s="117" t="s">
        <v>90</v>
      </c>
      <c r="M102" s="118" t="s">
        <v>10</v>
      </c>
      <c r="N102" s="24">
        <v>4</v>
      </c>
      <c r="O102" s="202">
        <v>620</v>
      </c>
      <c r="P102" s="55">
        <f t="shared" si="35"/>
        <v>2480</v>
      </c>
      <c r="Q102" s="169"/>
      <c r="R102" s="169"/>
      <c r="S102" s="117" t="s">
        <v>90</v>
      </c>
      <c r="T102" s="118" t="s">
        <v>10</v>
      </c>
      <c r="U102" s="24">
        <v>0</v>
      </c>
      <c r="V102" s="202">
        <v>620</v>
      </c>
      <c r="W102" s="55">
        <f t="shared" si="36"/>
        <v>0</v>
      </c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169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169"/>
      <c r="LF102" s="169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</row>
    <row r="103" spans="1:351" s="170" customFormat="1" ht="15" customHeight="1" outlineLevel="1" x14ac:dyDescent="0.2">
      <c r="A103" s="161"/>
      <c r="B103" s="162"/>
      <c r="C103" s="163"/>
      <c r="D103" s="163"/>
      <c r="E103" s="164"/>
      <c r="F103" s="174" t="s">
        <v>155</v>
      </c>
      <c r="G103" s="175" t="s">
        <v>39</v>
      </c>
      <c r="H103" s="167">
        <f>C94*7</f>
        <v>46.620000000000005</v>
      </c>
      <c r="I103" s="168">
        <v>0.12</v>
      </c>
      <c r="J103" s="164">
        <f t="shared" si="34"/>
        <v>5.5944000000000003</v>
      </c>
      <c r="K103" s="169"/>
      <c r="L103" s="117" t="s">
        <v>262</v>
      </c>
      <c r="M103" s="118" t="s">
        <v>10</v>
      </c>
      <c r="N103" s="24">
        <v>1</v>
      </c>
      <c r="O103" s="202">
        <v>300</v>
      </c>
      <c r="P103" s="55">
        <f t="shared" si="35"/>
        <v>300</v>
      </c>
      <c r="Q103" s="169"/>
      <c r="R103" s="169"/>
      <c r="S103" s="117" t="s">
        <v>262</v>
      </c>
      <c r="T103" s="118" t="s">
        <v>10</v>
      </c>
      <c r="U103" s="24">
        <v>0</v>
      </c>
      <c r="V103" s="202">
        <v>300</v>
      </c>
      <c r="W103" s="55">
        <f t="shared" si="36"/>
        <v>0</v>
      </c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169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169"/>
      <c r="LF103" s="169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</row>
    <row r="104" spans="1:351" s="170" customFormat="1" ht="15" customHeight="1" outlineLevel="1" x14ac:dyDescent="0.2">
      <c r="A104" s="161"/>
      <c r="B104" s="162"/>
      <c r="C104" s="163"/>
      <c r="D104" s="163"/>
      <c r="E104" s="164"/>
      <c r="F104" s="174" t="s">
        <v>156</v>
      </c>
      <c r="G104" s="175" t="s">
        <v>39</v>
      </c>
      <c r="H104" s="167">
        <f>C94*0.8</f>
        <v>5.3280000000000003</v>
      </c>
      <c r="I104" s="168">
        <v>1.77</v>
      </c>
      <c r="J104" s="164">
        <f t="shared" si="34"/>
        <v>9.4305599999999998</v>
      </c>
      <c r="K104" s="169"/>
      <c r="L104" s="37" t="s">
        <v>264</v>
      </c>
      <c r="M104" s="118" t="s">
        <v>12</v>
      </c>
      <c r="N104" s="24">
        <v>60</v>
      </c>
      <c r="O104" s="202">
        <v>84</v>
      </c>
      <c r="P104" s="55">
        <f t="shared" si="35"/>
        <v>5040</v>
      </c>
      <c r="Q104" s="169"/>
      <c r="R104" s="169"/>
      <c r="S104" s="37" t="s">
        <v>264</v>
      </c>
      <c r="T104" s="118" t="s">
        <v>12</v>
      </c>
      <c r="U104" s="24">
        <v>0</v>
      </c>
      <c r="V104" s="202">
        <v>84</v>
      </c>
      <c r="W104" s="55">
        <f t="shared" si="36"/>
        <v>0</v>
      </c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</row>
    <row r="105" spans="1:351" s="181" customFormat="1" x14ac:dyDescent="0.2">
      <c r="A105" s="176"/>
      <c r="B105" s="177"/>
      <c r="C105" s="178"/>
      <c r="D105" s="168"/>
      <c r="E105" s="179"/>
      <c r="F105" s="180" t="s">
        <v>157</v>
      </c>
      <c r="G105" s="177" t="s">
        <v>10</v>
      </c>
      <c r="H105" s="178">
        <f>C94*40</f>
        <v>266.39999999999998</v>
      </c>
      <c r="I105" s="168">
        <v>0.19</v>
      </c>
      <c r="J105" s="179">
        <f t="shared" si="34"/>
        <v>50.616</v>
      </c>
      <c r="L105" s="117" t="s">
        <v>266</v>
      </c>
      <c r="M105" s="118" t="s">
        <v>10</v>
      </c>
      <c r="N105" s="24">
        <v>8</v>
      </c>
      <c r="O105" s="202">
        <v>420</v>
      </c>
      <c r="P105" s="55">
        <f t="shared" si="35"/>
        <v>3360</v>
      </c>
      <c r="S105" s="117" t="s">
        <v>266</v>
      </c>
      <c r="T105" s="118" t="s">
        <v>10</v>
      </c>
      <c r="U105" s="24">
        <v>0</v>
      </c>
      <c r="V105" s="202">
        <v>420</v>
      </c>
      <c r="W105" s="55">
        <f t="shared" si="36"/>
        <v>0</v>
      </c>
    </row>
    <row r="106" spans="1:351" s="170" customFormat="1" ht="15" customHeight="1" outlineLevel="1" x14ac:dyDescent="0.2">
      <c r="A106" s="161"/>
      <c r="B106" s="162"/>
      <c r="C106" s="163"/>
      <c r="D106" s="163"/>
      <c r="E106" s="164"/>
      <c r="F106" s="174" t="s">
        <v>158</v>
      </c>
      <c r="G106" s="175" t="s">
        <v>39</v>
      </c>
      <c r="H106" s="167">
        <f>C94*7</f>
        <v>46.620000000000005</v>
      </c>
      <c r="I106" s="168">
        <v>0.27</v>
      </c>
      <c r="J106" s="164">
        <f t="shared" si="34"/>
        <v>12.587400000000002</v>
      </c>
      <c r="K106" s="169"/>
      <c r="L106" s="117"/>
      <c r="M106" s="118"/>
      <c r="N106" s="24"/>
      <c r="O106" s="24"/>
      <c r="P106" s="55"/>
      <c r="Q106" s="169"/>
      <c r="R106" s="169"/>
      <c r="S106" s="117"/>
      <c r="T106" s="118"/>
      <c r="U106" s="24"/>
      <c r="V106" s="24"/>
      <c r="W106" s="55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  <c r="LC106" s="169"/>
      <c r="LD106" s="169"/>
      <c r="LE106" s="169"/>
      <c r="LF106" s="169"/>
      <c r="LG106" s="169"/>
      <c r="LH106" s="169"/>
      <c r="LI106" s="169"/>
      <c r="LJ106" s="169"/>
      <c r="LK106" s="169"/>
      <c r="LL106" s="169"/>
      <c r="LM106" s="169"/>
      <c r="LN106" s="169"/>
      <c r="LO106" s="169"/>
      <c r="LP106" s="169"/>
      <c r="LQ106" s="169"/>
      <c r="LR106" s="169"/>
      <c r="LS106" s="169"/>
      <c r="LT106" s="169"/>
      <c r="LU106" s="169"/>
      <c r="LV106" s="169"/>
      <c r="LW106" s="169"/>
      <c r="LX106" s="169"/>
      <c r="LY106" s="169"/>
      <c r="LZ106" s="169"/>
      <c r="MA106" s="169"/>
      <c r="MB106" s="169"/>
      <c r="MC106" s="169"/>
      <c r="MD106" s="169"/>
      <c r="ME106" s="169"/>
      <c r="MF106" s="169"/>
      <c r="MG106" s="169"/>
      <c r="MH106" s="169"/>
      <c r="MI106" s="169"/>
      <c r="MJ106" s="169"/>
      <c r="MK106" s="169"/>
      <c r="ML106" s="169"/>
      <c r="MM106" s="169"/>
    </row>
    <row r="107" spans="1:351" s="181" customFormat="1" x14ac:dyDescent="0.2">
      <c r="A107" s="176"/>
      <c r="B107" s="177"/>
      <c r="C107" s="178"/>
      <c r="D107" s="168"/>
      <c r="E107" s="179"/>
      <c r="F107" s="180" t="s">
        <v>160</v>
      </c>
      <c r="G107" s="177" t="s">
        <v>110</v>
      </c>
      <c r="H107" s="182">
        <f>C94*0.5</f>
        <v>3.33</v>
      </c>
      <c r="I107" s="168">
        <v>24.68</v>
      </c>
      <c r="J107" s="179">
        <f t="shared" si="34"/>
        <v>82.184399999999997</v>
      </c>
      <c r="L107" s="117" t="s">
        <v>269</v>
      </c>
      <c r="M107" s="118" t="s">
        <v>10</v>
      </c>
      <c r="N107" s="24">
        <v>1</v>
      </c>
      <c r="O107" s="202">
        <v>1673.52</v>
      </c>
      <c r="P107" s="55">
        <f t="shared" ref="P107:P108" si="37">O107*N107</f>
        <v>1673.52</v>
      </c>
      <c r="S107" s="117" t="s">
        <v>269</v>
      </c>
      <c r="T107" s="118" t="s">
        <v>10</v>
      </c>
      <c r="U107" s="24">
        <v>0</v>
      </c>
      <c r="V107" s="202">
        <v>1673.52</v>
      </c>
      <c r="W107" s="55">
        <f t="shared" ref="W107:W108" si="38">V107*U107</f>
        <v>0</v>
      </c>
    </row>
    <row r="108" spans="1:351" s="181" customFormat="1" x14ac:dyDescent="0.2">
      <c r="A108" s="176"/>
      <c r="B108" s="177"/>
      <c r="C108" s="178"/>
      <c r="D108" s="168"/>
      <c r="E108" s="179"/>
      <c r="F108" s="165" t="s">
        <v>161</v>
      </c>
      <c r="G108" s="177" t="s">
        <v>162</v>
      </c>
      <c r="H108" s="178">
        <f>C94*1</f>
        <v>6.66</v>
      </c>
      <c r="I108" s="168">
        <v>1.33</v>
      </c>
      <c r="J108" s="179">
        <f t="shared" si="34"/>
        <v>8.857800000000001</v>
      </c>
      <c r="L108" s="117" t="s">
        <v>137</v>
      </c>
      <c r="M108" s="118" t="s">
        <v>10</v>
      </c>
      <c r="N108" s="24">
        <v>1</v>
      </c>
      <c r="O108" s="202">
        <v>4673.5200000000004</v>
      </c>
      <c r="P108" s="55">
        <f t="shared" si="37"/>
        <v>4673.5200000000004</v>
      </c>
      <c r="S108" s="117" t="s">
        <v>137</v>
      </c>
      <c r="T108" s="118" t="s">
        <v>10</v>
      </c>
      <c r="U108" s="24">
        <v>0</v>
      </c>
      <c r="V108" s="202">
        <v>4673.5200000000004</v>
      </c>
      <c r="W108" s="55">
        <f t="shared" si="38"/>
        <v>0</v>
      </c>
    </row>
    <row r="109" spans="1:351" s="181" customFormat="1" x14ac:dyDescent="0.2">
      <c r="A109" s="176"/>
      <c r="B109" s="177"/>
      <c r="C109" s="178"/>
      <c r="D109" s="168"/>
      <c r="E109" s="179"/>
      <c r="F109" s="180" t="s">
        <v>163</v>
      </c>
      <c r="G109" s="177" t="s">
        <v>12</v>
      </c>
      <c r="H109" s="178">
        <f>C94*0.15</f>
        <v>0.999</v>
      </c>
      <c r="I109" s="168">
        <v>14</v>
      </c>
      <c r="J109" s="179">
        <f t="shared" si="34"/>
        <v>13.986000000000001</v>
      </c>
      <c r="L109" s="117"/>
      <c r="M109" s="118"/>
      <c r="N109" s="24"/>
      <c r="O109" s="202"/>
      <c r="P109" s="55"/>
      <c r="S109" s="117"/>
      <c r="T109" s="118"/>
      <c r="U109" s="24"/>
      <c r="V109" s="202"/>
      <c r="W109" s="55"/>
    </row>
    <row r="110" spans="1:351" s="170" customFormat="1" outlineLevel="1" x14ac:dyDescent="0.2">
      <c r="A110" s="161" t="s">
        <v>211</v>
      </c>
      <c r="B110" s="162" t="s">
        <v>12</v>
      </c>
      <c r="C110" s="163">
        <v>6.66</v>
      </c>
      <c r="D110" s="163">
        <v>70</v>
      </c>
      <c r="E110" s="164">
        <f>C110*D110</f>
        <v>466.2</v>
      </c>
      <c r="F110" s="165" t="s">
        <v>212</v>
      </c>
      <c r="G110" s="166" t="s">
        <v>12</v>
      </c>
      <c r="H110" s="167">
        <f>C110*1.1</f>
        <v>7.3260000000000005</v>
      </c>
      <c r="I110" s="168">
        <v>50.4</v>
      </c>
      <c r="J110" s="164">
        <f t="shared" si="34"/>
        <v>369.23040000000003</v>
      </c>
      <c r="K110" s="169"/>
      <c r="L110" s="117" t="s">
        <v>92</v>
      </c>
      <c r="M110" s="118" t="s">
        <v>10</v>
      </c>
      <c r="N110" s="24">
        <v>2</v>
      </c>
      <c r="O110" s="202">
        <v>4673.5200000000004</v>
      </c>
      <c r="P110" s="55">
        <f t="shared" ref="P110:P117" si="39">O110*N110</f>
        <v>9347.0400000000009</v>
      </c>
      <c r="Q110" s="169"/>
      <c r="R110" s="169"/>
      <c r="S110" s="117" t="s">
        <v>92</v>
      </c>
      <c r="T110" s="118" t="s">
        <v>10</v>
      </c>
      <c r="U110" s="24">
        <v>0</v>
      </c>
      <c r="V110" s="202">
        <v>4673.5200000000004</v>
      </c>
      <c r="W110" s="55">
        <f t="shared" ref="W110:W117" si="40">V110*U110</f>
        <v>0</v>
      </c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</row>
    <row r="111" spans="1:351" s="170" customFormat="1" ht="24.75" customHeight="1" outlineLevel="1" x14ac:dyDescent="0.2">
      <c r="A111" s="171"/>
      <c r="B111" s="172"/>
      <c r="C111" s="172"/>
      <c r="D111" s="172"/>
      <c r="E111" s="173"/>
      <c r="F111" s="174" t="s">
        <v>213</v>
      </c>
      <c r="G111" s="175" t="s">
        <v>10</v>
      </c>
      <c r="H111" s="167">
        <f>C110*2</f>
        <v>13.32</v>
      </c>
      <c r="I111" s="168">
        <v>17.100000000000001</v>
      </c>
      <c r="J111" s="164">
        <f>H111*I111</f>
        <v>227.77200000000002</v>
      </c>
      <c r="K111" s="169"/>
      <c r="L111" s="117" t="s">
        <v>93</v>
      </c>
      <c r="M111" s="118" t="s">
        <v>10</v>
      </c>
      <c r="N111" s="24">
        <v>2</v>
      </c>
      <c r="O111" s="202">
        <v>1272</v>
      </c>
      <c r="P111" s="55">
        <f t="shared" si="39"/>
        <v>2544</v>
      </c>
      <c r="Q111" s="169"/>
      <c r="R111" s="169"/>
      <c r="S111" s="117" t="s">
        <v>93</v>
      </c>
      <c r="T111" s="118" t="s">
        <v>10</v>
      </c>
      <c r="U111" s="24">
        <v>0</v>
      </c>
      <c r="V111" s="202">
        <v>1272</v>
      </c>
      <c r="W111" s="55">
        <f t="shared" si="40"/>
        <v>0</v>
      </c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</row>
    <row r="112" spans="1:351" s="170" customFormat="1" outlineLevel="1" x14ac:dyDescent="0.2">
      <c r="A112" s="161" t="s">
        <v>214</v>
      </c>
      <c r="B112" s="162" t="s">
        <v>12</v>
      </c>
      <c r="C112" s="163">
        <v>3.33</v>
      </c>
      <c r="D112" s="163">
        <v>70</v>
      </c>
      <c r="E112" s="164">
        <f>C112*D112</f>
        <v>233.1</v>
      </c>
      <c r="F112" s="165" t="s">
        <v>215</v>
      </c>
      <c r="G112" s="166" t="s">
        <v>12</v>
      </c>
      <c r="H112" s="167">
        <f>C112*1.1</f>
        <v>3.6630000000000003</v>
      </c>
      <c r="I112" s="168">
        <v>6.8</v>
      </c>
      <c r="J112" s="164">
        <f t="shared" ref="J112" si="41">H112*I112</f>
        <v>24.9084</v>
      </c>
      <c r="K112" s="169"/>
      <c r="L112" s="117" t="s">
        <v>181</v>
      </c>
      <c r="M112" s="118" t="s">
        <v>10</v>
      </c>
      <c r="N112" s="24">
        <v>2</v>
      </c>
      <c r="O112" s="202">
        <v>1020.3</v>
      </c>
      <c r="P112" s="55">
        <f t="shared" si="39"/>
        <v>2040.6</v>
      </c>
      <c r="Q112" s="169"/>
      <c r="R112" s="169"/>
      <c r="S112" s="117" t="s">
        <v>181</v>
      </c>
      <c r="T112" s="118" t="s">
        <v>10</v>
      </c>
      <c r="U112" s="24">
        <v>0</v>
      </c>
      <c r="V112" s="202">
        <v>1020.3</v>
      </c>
      <c r="W112" s="55">
        <f t="shared" si="40"/>
        <v>0</v>
      </c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</row>
    <row r="113" spans="1:351" s="170" customFormat="1" ht="24.75" customHeight="1" outlineLevel="1" x14ac:dyDescent="0.2">
      <c r="A113" s="171"/>
      <c r="B113" s="172"/>
      <c r="C113" s="172"/>
      <c r="D113" s="172"/>
      <c r="E113" s="173"/>
      <c r="F113" s="174" t="s">
        <v>216</v>
      </c>
      <c r="G113" s="175" t="s">
        <v>10</v>
      </c>
      <c r="H113" s="167">
        <f>C112*2</f>
        <v>6.66</v>
      </c>
      <c r="I113" s="168">
        <v>5.3</v>
      </c>
      <c r="J113" s="164">
        <f>H113*I113</f>
        <v>35.298000000000002</v>
      </c>
      <c r="K113" s="169"/>
      <c r="L113" s="117" t="s">
        <v>182</v>
      </c>
      <c r="M113" s="118" t="s">
        <v>10</v>
      </c>
      <c r="N113" s="24">
        <v>7</v>
      </c>
      <c r="O113" s="24">
        <v>61.26</v>
      </c>
      <c r="P113" s="55">
        <f t="shared" si="39"/>
        <v>428.82</v>
      </c>
      <c r="Q113" s="169"/>
      <c r="R113" s="169"/>
      <c r="S113" s="117" t="s">
        <v>182</v>
      </c>
      <c r="T113" s="118" t="s">
        <v>10</v>
      </c>
      <c r="U113" s="24">
        <v>0</v>
      </c>
      <c r="V113" s="24">
        <v>61.26</v>
      </c>
      <c r="W113" s="55">
        <f t="shared" si="40"/>
        <v>0</v>
      </c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</row>
    <row r="114" spans="1:351" s="181" customFormat="1" x14ac:dyDescent="0.2">
      <c r="A114" s="176" t="s">
        <v>204</v>
      </c>
      <c r="B114" s="177" t="s">
        <v>159</v>
      </c>
      <c r="C114" s="178">
        <v>8.61</v>
      </c>
      <c r="D114" s="168">
        <v>25</v>
      </c>
      <c r="E114" s="179">
        <f>C114*D114</f>
        <v>215.25</v>
      </c>
      <c r="F114" s="19" t="s">
        <v>33</v>
      </c>
      <c r="G114" s="38" t="s">
        <v>10</v>
      </c>
      <c r="H114" s="20">
        <f>C114*0.1</f>
        <v>0.86099999999999999</v>
      </c>
      <c r="I114" s="20">
        <v>138.9</v>
      </c>
      <c r="J114" s="25">
        <f t="shared" si="27"/>
        <v>119.5929</v>
      </c>
      <c r="L114" s="117" t="s">
        <v>271</v>
      </c>
      <c r="M114" s="118" t="s">
        <v>10</v>
      </c>
      <c r="N114" s="24">
        <v>1</v>
      </c>
      <c r="O114" s="202">
        <v>5000</v>
      </c>
      <c r="P114" s="55">
        <f t="shared" si="39"/>
        <v>5000</v>
      </c>
      <c r="S114" s="117" t="s">
        <v>271</v>
      </c>
      <c r="T114" s="118" t="s">
        <v>10</v>
      </c>
      <c r="U114" s="24">
        <v>0</v>
      </c>
      <c r="V114" s="202">
        <v>5000</v>
      </c>
      <c r="W114" s="55">
        <f t="shared" si="40"/>
        <v>0</v>
      </c>
    </row>
    <row r="115" spans="1:351" s="170" customFormat="1" ht="17.25" customHeight="1" outlineLevel="1" x14ac:dyDescent="0.2">
      <c r="A115" s="161" t="s">
        <v>205</v>
      </c>
      <c r="B115" s="162" t="s">
        <v>12</v>
      </c>
      <c r="C115" s="163">
        <v>19.2</v>
      </c>
      <c r="D115" s="163">
        <v>120</v>
      </c>
      <c r="E115" s="164">
        <f>C115*D115</f>
        <v>2304</v>
      </c>
      <c r="F115" s="165" t="s">
        <v>146</v>
      </c>
      <c r="G115" s="166" t="s">
        <v>15</v>
      </c>
      <c r="H115" s="167">
        <f>C115*1.2</f>
        <v>23.04</v>
      </c>
      <c r="I115" s="168">
        <v>30.4</v>
      </c>
      <c r="J115" s="164">
        <f t="shared" si="27"/>
        <v>700.41599999999994</v>
      </c>
      <c r="K115" s="169"/>
      <c r="L115" s="117" t="s">
        <v>133</v>
      </c>
      <c r="M115" s="118" t="s">
        <v>10</v>
      </c>
      <c r="N115" s="24">
        <v>1</v>
      </c>
      <c r="O115" s="202">
        <v>5000</v>
      </c>
      <c r="P115" s="55">
        <f t="shared" si="39"/>
        <v>5000</v>
      </c>
      <c r="Q115" s="169"/>
      <c r="R115" s="169"/>
      <c r="S115" s="117" t="s">
        <v>133</v>
      </c>
      <c r="T115" s="118" t="s">
        <v>10</v>
      </c>
      <c r="U115" s="24">
        <v>0</v>
      </c>
      <c r="V115" s="202">
        <v>5000</v>
      </c>
      <c r="W115" s="55">
        <f t="shared" si="40"/>
        <v>0</v>
      </c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  <c r="LC115" s="169"/>
      <c r="LD115" s="169"/>
      <c r="LE115" s="169"/>
      <c r="LF115" s="169"/>
      <c r="LG115" s="169"/>
      <c r="LH115" s="169"/>
      <c r="LI115" s="169"/>
      <c r="LJ115" s="169"/>
      <c r="LK115" s="169"/>
      <c r="LL115" s="169"/>
      <c r="LM115" s="169"/>
      <c r="LN115" s="169"/>
      <c r="LO115" s="169"/>
      <c r="LP115" s="169"/>
      <c r="LQ115" s="169"/>
      <c r="LR115" s="169"/>
      <c r="LS115" s="169"/>
      <c r="LT115" s="169"/>
      <c r="LU115" s="169"/>
      <c r="LV115" s="169"/>
      <c r="LW115" s="169"/>
      <c r="LX115" s="169"/>
      <c r="LY115" s="169"/>
      <c r="LZ115" s="169"/>
      <c r="MA115" s="169"/>
      <c r="MB115" s="169"/>
      <c r="MC115" s="169"/>
      <c r="MD115" s="169"/>
      <c r="ME115" s="169"/>
      <c r="MF115" s="169"/>
      <c r="MG115" s="169"/>
      <c r="MH115" s="169"/>
      <c r="MI115" s="169"/>
      <c r="MJ115" s="169"/>
      <c r="MK115" s="169"/>
      <c r="ML115" s="169"/>
      <c r="MM115" s="169"/>
    </row>
    <row r="116" spans="1:351" s="170" customFormat="1" ht="16.5" customHeight="1" outlineLevel="1" x14ac:dyDescent="0.2">
      <c r="A116" s="171"/>
      <c r="B116" s="172"/>
      <c r="C116" s="172"/>
      <c r="D116" s="172"/>
      <c r="E116" s="173"/>
      <c r="F116" s="174" t="s">
        <v>147</v>
      </c>
      <c r="G116" s="175" t="s">
        <v>12</v>
      </c>
      <c r="H116" s="167">
        <f>C115*1</f>
        <v>19.2</v>
      </c>
      <c r="I116" s="168">
        <v>11.64</v>
      </c>
      <c r="J116" s="164">
        <f>H116*I116</f>
        <v>223.488</v>
      </c>
      <c r="K116" s="169"/>
      <c r="L116" s="117" t="s">
        <v>180</v>
      </c>
      <c r="M116" s="118" t="s">
        <v>10</v>
      </c>
      <c r="N116" s="24">
        <v>2</v>
      </c>
      <c r="O116" s="24">
        <v>197.85</v>
      </c>
      <c r="P116" s="55">
        <f t="shared" si="39"/>
        <v>395.7</v>
      </c>
      <c r="Q116" s="169"/>
      <c r="R116" s="169"/>
      <c r="S116" s="117" t="s">
        <v>180</v>
      </c>
      <c r="T116" s="118" t="s">
        <v>10</v>
      </c>
      <c r="U116" s="24">
        <v>0</v>
      </c>
      <c r="V116" s="24">
        <v>197.85</v>
      </c>
      <c r="W116" s="55">
        <f t="shared" si="40"/>
        <v>0</v>
      </c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  <c r="LC116" s="169"/>
      <c r="LD116" s="169"/>
      <c r="LE116" s="169"/>
      <c r="LF116" s="169"/>
      <c r="LG116" s="169"/>
      <c r="LH116" s="169"/>
      <c r="LI116" s="169"/>
      <c r="LJ116" s="169"/>
      <c r="LK116" s="169"/>
      <c r="LL116" s="169"/>
      <c r="LM116" s="169"/>
      <c r="LN116" s="169"/>
      <c r="LO116" s="169"/>
      <c r="LP116" s="169"/>
      <c r="LQ116" s="169"/>
      <c r="LR116" s="169"/>
      <c r="LS116" s="169"/>
      <c r="LT116" s="169"/>
      <c r="LU116" s="169"/>
      <c r="LV116" s="169"/>
      <c r="LW116" s="169"/>
      <c r="LX116" s="169"/>
      <c r="LY116" s="169"/>
      <c r="LZ116" s="169"/>
      <c r="MA116" s="169"/>
      <c r="MB116" s="169"/>
      <c r="MC116" s="169"/>
      <c r="MD116" s="169"/>
      <c r="ME116" s="169"/>
      <c r="MF116" s="169"/>
      <c r="MG116" s="169"/>
      <c r="MH116" s="169"/>
      <c r="MI116" s="169"/>
      <c r="MJ116" s="169"/>
      <c r="MK116" s="169"/>
      <c r="ML116" s="169"/>
      <c r="MM116" s="169"/>
    </row>
    <row r="117" spans="1:351" s="191" customFormat="1" ht="14.25" customHeight="1" x14ac:dyDescent="0.2">
      <c r="A117" s="171"/>
      <c r="B117" s="145"/>
      <c r="C117" s="146"/>
      <c r="D117" s="145"/>
      <c r="E117" s="145"/>
      <c r="F117" s="142" t="s">
        <v>206</v>
      </c>
      <c r="G117" s="143" t="s">
        <v>15</v>
      </c>
      <c r="H117" s="144">
        <f>C115*1.1</f>
        <v>21.12</v>
      </c>
      <c r="I117" s="144">
        <v>30</v>
      </c>
      <c r="J117" s="144">
        <f>I117*H117</f>
        <v>633.6</v>
      </c>
      <c r="L117" s="117" t="s">
        <v>134</v>
      </c>
      <c r="M117" s="118" t="s">
        <v>10</v>
      </c>
      <c r="N117" s="24">
        <v>4</v>
      </c>
      <c r="O117" s="202">
        <v>1890</v>
      </c>
      <c r="P117" s="55">
        <f t="shared" si="39"/>
        <v>7560</v>
      </c>
      <c r="S117" s="117" t="s">
        <v>134</v>
      </c>
      <c r="T117" s="118" t="s">
        <v>10</v>
      </c>
      <c r="U117" s="24">
        <v>0</v>
      </c>
      <c r="V117" s="202">
        <v>1890</v>
      </c>
      <c r="W117" s="55">
        <f t="shared" si="40"/>
        <v>0</v>
      </c>
    </row>
    <row r="118" spans="1:351" s="191" customFormat="1" ht="14.25" customHeight="1" x14ac:dyDescent="0.2">
      <c r="A118" s="171"/>
      <c r="B118" s="145"/>
      <c r="C118" s="146"/>
      <c r="D118" s="145"/>
      <c r="E118" s="145"/>
      <c r="F118" s="142" t="s">
        <v>207</v>
      </c>
      <c r="G118" s="143" t="s">
        <v>12</v>
      </c>
      <c r="H118" s="144">
        <f>C115*1.2</f>
        <v>23.04</v>
      </c>
      <c r="I118" s="144">
        <v>5.08</v>
      </c>
      <c r="J118" s="144">
        <f>I118*H118</f>
        <v>117.0432</v>
      </c>
      <c r="L118" s="117"/>
      <c r="M118" s="118" t="s">
        <v>10</v>
      </c>
      <c r="N118" s="24">
        <v>3</v>
      </c>
      <c r="O118" s="24">
        <v>0</v>
      </c>
      <c r="P118" s="55">
        <f>O118*N118</f>
        <v>0</v>
      </c>
      <c r="S118" s="117"/>
      <c r="T118" s="118" t="s">
        <v>10</v>
      </c>
      <c r="U118" s="24">
        <v>0</v>
      </c>
      <c r="V118" s="24">
        <v>0</v>
      </c>
      <c r="W118" s="55">
        <f>V118*U118</f>
        <v>0</v>
      </c>
    </row>
    <row r="119" spans="1:351" s="191" customFormat="1" ht="14.25" customHeight="1" x14ac:dyDescent="0.2">
      <c r="A119" s="171"/>
      <c r="B119" s="145"/>
      <c r="C119" s="146"/>
      <c r="D119" s="145"/>
      <c r="E119" s="145"/>
      <c r="F119" s="142" t="s">
        <v>208</v>
      </c>
      <c r="G119" s="143" t="s">
        <v>15</v>
      </c>
      <c r="H119" s="144">
        <f>C115*1.1</f>
        <v>21.12</v>
      </c>
      <c r="I119" s="144">
        <v>4.45</v>
      </c>
      <c r="J119" s="144">
        <f>I119*H119</f>
        <v>93.984000000000009</v>
      </c>
      <c r="L119" s="117" t="s">
        <v>96</v>
      </c>
      <c r="M119" s="118" t="s">
        <v>10</v>
      </c>
      <c r="N119" s="24">
        <v>2</v>
      </c>
      <c r="O119" s="202">
        <v>2602.9</v>
      </c>
      <c r="P119" s="55">
        <f t="shared" ref="P119" si="42">O119*N119</f>
        <v>5205.8</v>
      </c>
      <c r="S119" s="117" t="s">
        <v>96</v>
      </c>
      <c r="T119" s="118" t="s">
        <v>10</v>
      </c>
      <c r="U119" s="24">
        <v>0</v>
      </c>
      <c r="V119" s="202">
        <v>2602.9</v>
      </c>
      <c r="W119" s="55">
        <f t="shared" ref="W119" si="43">V119*U119</f>
        <v>0</v>
      </c>
    </row>
    <row r="120" spans="1:351" s="170" customFormat="1" ht="15" customHeight="1" outlineLevel="1" x14ac:dyDescent="0.2">
      <c r="A120" s="161"/>
      <c r="B120" s="162"/>
      <c r="C120" s="163"/>
      <c r="D120" s="163"/>
      <c r="E120" s="164"/>
      <c r="F120" s="174" t="s">
        <v>148</v>
      </c>
      <c r="G120" s="175" t="s">
        <v>12</v>
      </c>
      <c r="H120" s="167">
        <f>C115*3.2</f>
        <v>61.44</v>
      </c>
      <c r="I120" s="168">
        <v>18.04</v>
      </c>
      <c r="J120" s="164">
        <f>H120*I120</f>
        <v>1108.3775999999998</v>
      </c>
      <c r="K120" s="169"/>
      <c r="L120" s="117" t="s">
        <v>100</v>
      </c>
      <c r="M120" s="118" t="s">
        <v>10</v>
      </c>
      <c r="N120" s="24">
        <v>2</v>
      </c>
      <c r="O120" s="202">
        <v>900</v>
      </c>
      <c r="P120" s="55">
        <f>O120*N120</f>
        <v>1800</v>
      </c>
      <c r="Q120" s="169"/>
      <c r="R120" s="169"/>
      <c r="S120" s="117" t="s">
        <v>100</v>
      </c>
      <c r="T120" s="118" t="s">
        <v>10</v>
      </c>
      <c r="U120" s="24">
        <v>0</v>
      </c>
      <c r="V120" s="202">
        <v>900</v>
      </c>
      <c r="W120" s="55">
        <f>V120*U120</f>
        <v>0</v>
      </c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  <c r="LC120" s="169"/>
      <c r="LD120" s="169"/>
      <c r="LE120" s="169"/>
      <c r="LF120" s="169"/>
      <c r="LG120" s="169"/>
      <c r="LH120" s="169"/>
      <c r="LI120" s="169"/>
      <c r="LJ120" s="169"/>
      <c r="LK120" s="169"/>
      <c r="LL120" s="169"/>
      <c r="LM120" s="169"/>
      <c r="LN120" s="169"/>
      <c r="LO120" s="169"/>
      <c r="LP120" s="169"/>
      <c r="LQ120" s="169"/>
      <c r="LR120" s="169"/>
      <c r="LS120" s="169"/>
      <c r="LT120" s="169"/>
      <c r="LU120" s="169"/>
      <c r="LV120" s="169"/>
      <c r="LW120" s="169"/>
      <c r="LX120" s="169"/>
      <c r="LY120" s="169"/>
      <c r="LZ120" s="169"/>
      <c r="MA120" s="169"/>
      <c r="MB120" s="169"/>
      <c r="MC120" s="169"/>
      <c r="MD120" s="169"/>
      <c r="ME120" s="169"/>
      <c r="MF120" s="169"/>
      <c r="MG120" s="169"/>
      <c r="MH120" s="169"/>
      <c r="MI120" s="169"/>
      <c r="MJ120" s="169"/>
      <c r="MK120" s="169"/>
      <c r="ML120" s="169"/>
      <c r="MM120" s="169"/>
    </row>
    <row r="121" spans="1:351" s="170" customFormat="1" ht="15" customHeight="1" outlineLevel="1" x14ac:dyDescent="0.2">
      <c r="A121" s="161"/>
      <c r="B121" s="162"/>
      <c r="C121" s="163"/>
      <c r="D121" s="163"/>
      <c r="E121" s="164"/>
      <c r="F121" s="174" t="s">
        <v>149</v>
      </c>
      <c r="G121" s="175" t="s">
        <v>39</v>
      </c>
      <c r="H121" s="167">
        <f>C115*0.8</f>
        <v>15.36</v>
      </c>
      <c r="I121" s="168">
        <v>3.3</v>
      </c>
      <c r="J121" s="164">
        <f t="shared" ref="J121:J134" si="44">H121*I121</f>
        <v>50.687999999999995</v>
      </c>
      <c r="K121" s="169"/>
      <c r="L121" s="117" t="s">
        <v>98</v>
      </c>
      <c r="M121" s="118" t="s">
        <v>10</v>
      </c>
      <c r="N121" s="24">
        <v>20</v>
      </c>
      <c r="O121" s="24">
        <v>145</v>
      </c>
      <c r="P121" s="55">
        <f t="shared" ref="P121" si="45">O121*N121</f>
        <v>2900</v>
      </c>
      <c r="Q121" s="169"/>
      <c r="R121" s="169"/>
      <c r="S121" s="117" t="s">
        <v>98</v>
      </c>
      <c r="T121" s="118" t="s">
        <v>10</v>
      </c>
      <c r="U121" s="24">
        <v>0</v>
      </c>
      <c r="V121" s="24">
        <v>145</v>
      </c>
      <c r="W121" s="55">
        <f t="shared" ref="W121" si="46">V121*U121</f>
        <v>0</v>
      </c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  <c r="LC121" s="169"/>
      <c r="LD121" s="169"/>
      <c r="LE121" s="169"/>
      <c r="LF121" s="169"/>
      <c r="LG121" s="169"/>
      <c r="LH121" s="169"/>
      <c r="LI121" s="169"/>
      <c r="LJ121" s="169"/>
      <c r="LK121" s="169"/>
      <c r="LL121" s="169"/>
      <c r="LM121" s="169"/>
      <c r="LN121" s="169"/>
      <c r="LO121" s="169"/>
      <c r="LP121" s="169"/>
      <c r="LQ121" s="169"/>
      <c r="LR121" s="169"/>
      <c r="LS121" s="169"/>
      <c r="LT121" s="169"/>
      <c r="LU121" s="169"/>
      <c r="LV121" s="169"/>
      <c r="LW121" s="169"/>
      <c r="LX121" s="169"/>
      <c r="LY121" s="169"/>
      <c r="LZ121" s="169"/>
      <c r="MA121" s="169"/>
      <c r="MB121" s="169"/>
      <c r="MC121" s="169"/>
      <c r="MD121" s="169"/>
      <c r="ME121" s="169"/>
      <c r="MF121" s="169"/>
      <c r="MG121" s="169"/>
      <c r="MH121" s="169"/>
      <c r="MI121" s="169"/>
      <c r="MJ121" s="169"/>
      <c r="MK121" s="169"/>
      <c r="ML121" s="169"/>
      <c r="MM121" s="169"/>
    </row>
    <row r="122" spans="1:351" s="170" customFormat="1" ht="15" customHeight="1" outlineLevel="1" x14ac:dyDescent="0.25">
      <c r="A122" s="161"/>
      <c r="B122" s="162"/>
      <c r="C122" s="163"/>
      <c r="D122" s="163"/>
      <c r="E122" s="164"/>
      <c r="F122" s="174" t="s">
        <v>150</v>
      </c>
      <c r="G122" s="175" t="s">
        <v>39</v>
      </c>
      <c r="H122" s="167">
        <f>C115*0.8</f>
        <v>15.36</v>
      </c>
      <c r="I122" s="168">
        <v>1.5</v>
      </c>
      <c r="J122" s="164">
        <f t="shared" si="44"/>
        <v>23.04</v>
      </c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  <c r="LC122" s="169"/>
      <c r="LD122" s="169"/>
      <c r="LE122" s="169"/>
      <c r="LF122" s="169"/>
      <c r="LG122" s="169"/>
      <c r="LH122" s="169"/>
      <c r="LI122" s="169"/>
      <c r="LJ122" s="169"/>
      <c r="LK122" s="169"/>
      <c r="LL122" s="169"/>
      <c r="LM122" s="169"/>
      <c r="LN122" s="169"/>
      <c r="LO122" s="169"/>
      <c r="LP122" s="169"/>
      <c r="LQ122" s="169"/>
      <c r="LR122" s="169"/>
      <c r="LS122" s="169"/>
      <c r="LT122" s="169"/>
      <c r="LU122" s="169"/>
      <c r="LV122" s="169"/>
      <c r="LW122" s="169"/>
      <c r="LX122" s="169"/>
      <c r="LY122" s="169"/>
      <c r="LZ122" s="169"/>
      <c r="MA122" s="169"/>
      <c r="MB122" s="169"/>
      <c r="MC122" s="169"/>
      <c r="MD122" s="169"/>
      <c r="ME122" s="169"/>
      <c r="MF122" s="169"/>
      <c r="MG122" s="169"/>
      <c r="MH122" s="169"/>
      <c r="MI122" s="169"/>
      <c r="MJ122" s="169"/>
      <c r="MK122" s="169"/>
      <c r="ML122" s="169"/>
      <c r="MM122" s="169"/>
    </row>
    <row r="123" spans="1:351" s="170" customFormat="1" ht="15" customHeight="1" outlineLevel="1" x14ac:dyDescent="0.25">
      <c r="A123" s="161"/>
      <c r="B123" s="162"/>
      <c r="C123" s="163"/>
      <c r="D123" s="163"/>
      <c r="E123" s="164"/>
      <c r="F123" s="174" t="s">
        <v>153</v>
      </c>
      <c r="G123" s="175" t="s">
        <v>39</v>
      </c>
      <c r="H123" s="167">
        <f>C115*0.2</f>
        <v>3.84</v>
      </c>
      <c r="I123" s="168">
        <v>2.5499999999999998</v>
      </c>
      <c r="J123" s="164">
        <f t="shared" si="44"/>
        <v>9.7919999999999998</v>
      </c>
      <c r="K123" s="169"/>
      <c r="L123" s="169"/>
      <c r="M123" s="169"/>
      <c r="N123" s="169"/>
      <c r="O123" s="169"/>
      <c r="P123" s="203">
        <f>SUM(P8:P122)</f>
        <v>456123.55421066668</v>
      </c>
      <c r="Q123" s="169"/>
      <c r="R123" s="169"/>
      <c r="S123" s="169"/>
      <c r="T123" s="169"/>
      <c r="U123" s="169"/>
      <c r="V123" s="169"/>
      <c r="W123" s="203">
        <f>SUM(W8:W122)</f>
        <v>51223.450199999999</v>
      </c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  <c r="LC123" s="169"/>
      <c r="LD123" s="169"/>
      <c r="LE123" s="169"/>
      <c r="LF123" s="169"/>
      <c r="LG123" s="169"/>
      <c r="LH123" s="169"/>
      <c r="LI123" s="169"/>
      <c r="LJ123" s="169"/>
      <c r="LK123" s="169"/>
      <c r="LL123" s="169"/>
      <c r="LM123" s="169"/>
      <c r="LN123" s="169"/>
      <c r="LO123" s="169"/>
      <c r="LP123" s="169"/>
      <c r="LQ123" s="169"/>
      <c r="LR123" s="169"/>
      <c r="LS123" s="169"/>
      <c r="LT123" s="169"/>
      <c r="LU123" s="169"/>
      <c r="LV123" s="169"/>
      <c r="LW123" s="169"/>
      <c r="LX123" s="169"/>
      <c r="LY123" s="169"/>
      <c r="LZ123" s="169"/>
      <c r="MA123" s="169"/>
      <c r="MB123" s="169"/>
      <c r="MC123" s="169"/>
      <c r="MD123" s="169"/>
      <c r="ME123" s="169"/>
      <c r="MF123" s="169"/>
      <c r="MG123" s="169"/>
      <c r="MH123" s="169"/>
      <c r="MI123" s="169"/>
      <c r="MJ123" s="169"/>
      <c r="MK123" s="169"/>
      <c r="ML123" s="169"/>
      <c r="MM123" s="169"/>
    </row>
    <row r="124" spans="1:351" s="170" customFormat="1" ht="15" customHeight="1" outlineLevel="1" x14ac:dyDescent="0.25">
      <c r="A124" s="161"/>
      <c r="B124" s="162"/>
      <c r="C124" s="163"/>
      <c r="D124" s="163"/>
      <c r="E124" s="164"/>
      <c r="F124" s="174" t="s">
        <v>154</v>
      </c>
      <c r="G124" s="175" t="s">
        <v>39</v>
      </c>
      <c r="H124" s="167">
        <f>C115*0.8</f>
        <v>15.36</v>
      </c>
      <c r="I124" s="168">
        <v>3</v>
      </c>
      <c r="J124" s="164">
        <f t="shared" si="44"/>
        <v>46.08</v>
      </c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</row>
    <row r="125" spans="1:351" s="170" customFormat="1" ht="15" customHeight="1" outlineLevel="1" x14ac:dyDescent="0.25">
      <c r="A125" s="161"/>
      <c r="B125" s="162"/>
      <c r="C125" s="163"/>
      <c r="D125" s="163"/>
      <c r="E125" s="164"/>
      <c r="F125" s="174" t="s">
        <v>155</v>
      </c>
      <c r="G125" s="175" t="s">
        <v>39</v>
      </c>
      <c r="H125" s="167">
        <f>C115*7</f>
        <v>134.4</v>
      </c>
      <c r="I125" s="168">
        <v>0.12</v>
      </c>
      <c r="J125" s="164">
        <f t="shared" si="44"/>
        <v>16.128</v>
      </c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  <c r="LC125" s="169"/>
      <c r="LD125" s="169"/>
      <c r="LE125" s="169"/>
      <c r="LF125" s="169"/>
      <c r="LG125" s="169"/>
      <c r="LH125" s="169"/>
      <c r="LI125" s="169"/>
      <c r="LJ125" s="169"/>
      <c r="LK125" s="169"/>
      <c r="LL125" s="169"/>
      <c r="LM125" s="169"/>
      <c r="LN125" s="169"/>
      <c r="LO125" s="169"/>
      <c r="LP125" s="169"/>
      <c r="LQ125" s="169"/>
      <c r="LR125" s="169"/>
      <c r="LS125" s="169"/>
      <c r="LT125" s="169"/>
      <c r="LU125" s="169"/>
      <c r="LV125" s="169"/>
      <c r="LW125" s="169"/>
      <c r="LX125" s="169"/>
      <c r="LY125" s="169"/>
      <c r="LZ125" s="169"/>
      <c r="MA125" s="169"/>
      <c r="MB125" s="169"/>
      <c r="MC125" s="169"/>
      <c r="MD125" s="169"/>
      <c r="ME125" s="169"/>
      <c r="MF125" s="169"/>
      <c r="MG125" s="169"/>
      <c r="MH125" s="169"/>
      <c r="MI125" s="169"/>
      <c r="MJ125" s="169"/>
      <c r="MK125" s="169"/>
      <c r="ML125" s="169"/>
      <c r="MM125" s="169"/>
    </row>
    <row r="126" spans="1:351" s="170" customFormat="1" ht="15" customHeight="1" outlineLevel="1" x14ac:dyDescent="0.25">
      <c r="A126" s="161"/>
      <c r="B126" s="162"/>
      <c r="C126" s="163"/>
      <c r="D126" s="163"/>
      <c r="E126" s="164"/>
      <c r="F126" s="174" t="s">
        <v>156</v>
      </c>
      <c r="G126" s="175" t="s">
        <v>39</v>
      </c>
      <c r="H126" s="167">
        <f>C115*0.8</f>
        <v>15.36</v>
      </c>
      <c r="I126" s="168">
        <v>1.77</v>
      </c>
      <c r="J126" s="164">
        <f t="shared" si="44"/>
        <v>27.187200000000001</v>
      </c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</row>
    <row r="127" spans="1:351" s="181" customFormat="1" x14ac:dyDescent="0.25">
      <c r="A127" s="176"/>
      <c r="B127" s="177"/>
      <c r="C127" s="178"/>
      <c r="D127" s="168"/>
      <c r="E127" s="179"/>
      <c r="F127" s="180" t="s">
        <v>157</v>
      </c>
      <c r="G127" s="177" t="s">
        <v>10</v>
      </c>
      <c r="H127" s="178">
        <f>C115*40</f>
        <v>768</v>
      </c>
      <c r="I127" s="168">
        <v>0.19</v>
      </c>
      <c r="J127" s="179">
        <f t="shared" si="44"/>
        <v>145.92000000000002</v>
      </c>
    </row>
    <row r="128" spans="1:351" s="170" customFormat="1" ht="15" customHeight="1" outlineLevel="1" x14ac:dyDescent="0.25">
      <c r="A128" s="161"/>
      <c r="B128" s="162"/>
      <c r="C128" s="163"/>
      <c r="D128" s="163"/>
      <c r="E128" s="164"/>
      <c r="F128" s="174" t="s">
        <v>158</v>
      </c>
      <c r="G128" s="175" t="s">
        <v>39</v>
      </c>
      <c r="H128" s="167">
        <f>C115*7</f>
        <v>134.4</v>
      </c>
      <c r="I128" s="168">
        <v>0.27</v>
      </c>
      <c r="J128" s="164">
        <f t="shared" si="44"/>
        <v>36.288000000000004</v>
      </c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</row>
    <row r="129" spans="1:10" s="79" customFormat="1" ht="14.25" customHeight="1" x14ac:dyDescent="0.2">
      <c r="A129" s="32"/>
      <c r="B129" s="33"/>
      <c r="C129" s="28"/>
      <c r="D129" s="28"/>
      <c r="E129" s="28"/>
      <c r="F129" s="37" t="s">
        <v>16</v>
      </c>
      <c r="G129" s="31" t="s">
        <v>17</v>
      </c>
      <c r="H129" s="56">
        <f>C115*0.15/10</f>
        <v>0.28799999999999998</v>
      </c>
      <c r="I129" s="55">
        <v>235.68</v>
      </c>
      <c r="J129" s="94">
        <f t="shared" si="44"/>
        <v>67.875839999999997</v>
      </c>
    </row>
    <row r="130" spans="1:10" s="181" customFormat="1" x14ac:dyDescent="0.25">
      <c r="A130" s="176"/>
      <c r="B130" s="177"/>
      <c r="C130" s="178"/>
      <c r="D130" s="168"/>
      <c r="E130" s="179"/>
      <c r="F130" s="180" t="s">
        <v>160</v>
      </c>
      <c r="G130" s="177" t="s">
        <v>110</v>
      </c>
      <c r="H130" s="182">
        <f>C115*0.5</f>
        <v>9.6</v>
      </c>
      <c r="I130" s="168">
        <v>24.68</v>
      </c>
      <c r="J130" s="179">
        <f t="shared" si="44"/>
        <v>236.928</v>
      </c>
    </row>
    <row r="131" spans="1:10" s="181" customFormat="1" x14ac:dyDescent="0.25">
      <c r="A131" s="176"/>
      <c r="B131" s="177"/>
      <c r="C131" s="178"/>
      <c r="D131" s="168"/>
      <c r="E131" s="179"/>
      <c r="F131" s="165" t="s">
        <v>161</v>
      </c>
      <c r="G131" s="177" t="s">
        <v>162</v>
      </c>
      <c r="H131" s="178">
        <f>C115*1</f>
        <v>19.2</v>
      </c>
      <c r="I131" s="168">
        <v>1.33</v>
      </c>
      <c r="J131" s="179">
        <f t="shared" si="44"/>
        <v>25.536000000000001</v>
      </c>
    </row>
    <row r="132" spans="1:10" s="181" customFormat="1" x14ac:dyDescent="0.25">
      <c r="A132" s="176"/>
      <c r="B132" s="177"/>
      <c r="C132" s="178"/>
      <c r="D132" s="168"/>
      <c r="E132" s="179"/>
      <c r="F132" s="180" t="s">
        <v>163</v>
      </c>
      <c r="G132" s="177" t="s">
        <v>12</v>
      </c>
      <c r="H132" s="178">
        <f>C115*0.15</f>
        <v>2.88</v>
      </c>
      <c r="I132" s="168">
        <v>14</v>
      </c>
      <c r="J132" s="179">
        <f t="shared" si="44"/>
        <v>40.32</v>
      </c>
    </row>
    <row r="133" spans="1:10" ht="14.25" customHeight="1" x14ac:dyDescent="0.2">
      <c r="A133" s="32" t="s">
        <v>119</v>
      </c>
      <c r="B133" s="33" t="s">
        <v>12</v>
      </c>
      <c r="C133" s="28">
        <v>12.59</v>
      </c>
      <c r="D133" s="28">
        <v>25</v>
      </c>
      <c r="E133" s="28">
        <f>C133*D133</f>
        <v>314.75</v>
      </c>
      <c r="F133" s="32" t="s">
        <v>19</v>
      </c>
      <c r="G133" s="33" t="s">
        <v>12</v>
      </c>
      <c r="H133" s="28">
        <f>C133*1.2</f>
        <v>15.107999999999999</v>
      </c>
      <c r="I133" s="28">
        <v>5.63</v>
      </c>
      <c r="J133" s="80">
        <f t="shared" si="44"/>
        <v>85.058039999999991</v>
      </c>
    </row>
    <row r="134" spans="1:10" ht="14.25" customHeight="1" x14ac:dyDescent="0.2">
      <c r="A134" s="32"/>
      <c r="B134" s="33"/>
      <c r="C134" s="28"/>
      <c r="D134" s="83"/>
      <c r="E134" s="84"/>
      <c r="F134" s="32" t="s">
        <v>20</v>
      </c>
      <c r="G134" s="33" t="s">
        <v>11</v>
      </c>
      <c r="H134" s="56">
        <f>C133*0.2/25</f>
        <v>0.10072</v>
      </c>
      <c r="I134" s="83">
        <v>108</v>
      </c>
      <c r="J134" s="82">
        <f t="shared" si="44"/>
        <v>10.87776</v>
      </c>
    </row>
    <row r="135" spans="1:10" ht="14.25" customHeight="1" x14ac:dyDescent="0.2">
      <c r="A135" s="32" t="s">
        <v>167</v>
      </c>
      <c r="B135" s="33" t="s">
        <v>12</v>
      </c>
      <c r="C135" s="28">
        <v>12.59</v>
      </c>
      <c r="D135" s="28">
        <v>8</v>
      </c>
      <c r="E135" s="28">
        <f>C135*D135</f>
        <v>100.72</v>
      </c>
      <c r="F135" s="37" t="s">
        <v>16</v>
      </c>
      <c r="G135" s="31" t="s">
        <v>17</v>
      </c>
      <c r="H135" s="56">
        <f>C135*0.1/10</f>
        <v>0.12590000000000001</v>
      </c>
      <c r="I135" s="55">
        <v>235.68</v>
      </c>
      <c r="J135" s="80">
        <f>H135*I135</f>
        <v>29.672112000000002</v>
      </c>
    </row>
    <row r="136" spans="1:10" s="86" customFormat="1" ht="14.25" customHeight="1" x14ac:dyDescent="0.2">
      <c r="A136" s="87" t="s">
        <v>168</v>
      </c>
      <c r="B136" s="33" t="s">
        <v>12</v>
      </c>
      <c r="C136" s="56">
        <f>C135</f>
        <v>12.59</v>
      </c>
      <c r="D136" s="83">
        <v>45</v>
      </c>
      <c r="E136" s="84">
        <f>C136*D136</f>
        <v>566.54999999999995</v>
      </c>
      <c r="F136" s="32" t="s">
        <v>102</v>
      </c>
      <c r="G136" s="33" t="s">
        <v>18</v>
      </c>
      <c r="H136" s="56">
        <f>C136*5/30</f>
        <v>2.0983333333333336</v>
      </c>
      <c r="I136" s="83">
        <v>130</v>
      </c>
      <c r="J136" s="82">
        <f>H136*I136</f>
        <v>272.78333333333336</v>
      </c>
    </row>
    <row r="137" spans="1:10" ht="14.25" customHeight="1" x14ac:dyDescent="0.2">
      <c r="A137" s="32" t="s">
        <v>169</v>
      </c>
      <c r="B137" s="33" t="s">
        <v>12</v>
      </c>
      <c r="C137" s="28">
        <f>C135</f>
        <v>12.59</v>
      </c>
      <c r="D137" s="83">
        <v>50</v>
      </c>
      <c r="E137" s="84">
        <f>C137*D137</f>
        <v>629.5</v>
      </c>
      <c r="F137" s="32" t="s">
        <v>20</v>
      </c>
      <c r="G137" s="33" t="s">
        <v>11</v>
      </c>
      <c r="H137" s="56">
        <f>C137*0.8/25</f>
        <v>0.40288000000000002</v>
      </c>
      <c r="I137" s="83">
        <v>108</v>
      </c>
      <c r="J137" s="82">
        <f t="shared" ref="J137:J151" si="47">H137*I137</f>
        <v>43.511040000000001</v>
      </c>
    </row>
    <row r="138" spans="1:10" ht="14.25" customHeight="1" x14ac:dyDescent="0.2">
      <c r="A138" s="32"/>
      <c r="B138" s="33"/>
      <c r="C138" s="28"/>
      <c r="D138" s="83"/>
      <c r="E138" s="84"/>
      <c r="F138" s="32" t="s">
        <v>22</v>
      </c>
      <c r="G138" s="33" t="s">
        <v>11</v>
      </c>
      <c r="H138" s="56">
        <f>C137*0.8/25</f>
        <v>0.40288000000000002</v>
      </c>
      <c r="I138" s="83">
        <v>183.45</v>
      </c>
      <c r="J138" s="82">
        <f t="shared" si="47"/>
        <v>73.908335999999991</v>
      </c>
    </row>
    <row r="139" spans="1:10" ht="14.25" customHeight="1" x14ac:dyDescent="0.2">
      <c r="A139" s="32" t="s">
        <v>170</v>
      </c>
      <c r="B139" s="33" t="s">
        <v>12</v>
      </c>
      <c r="C139" s="28">
        <f>C135</f>
        <v>12.59</v>
      </c>
      <c r="D139" s="83">
        <v>25</v>
      </c>
      <c r="E139" s="84">
        <f t="shared" ref="E139:E141" si="48">C139*D139</f>
        <v>314.75</v>
      </c>
      <c r="F139" s="32" t="s">
        <v>24</v>
      </c>
      <c r="G139" s="177" t="s">
        <v>12</v>
      </c>
      <c r="H139" s="178">
        <f>C139*0.15</f>
        <v>1.8884999999999998</v>
      </c>
      <c r="I139" s="168">
        <v>14</v>
      </c>
      <c r="J139" s="85">
        <f t="shared" si="47"/>
        <v>26.438999999999997</v>
      </c>
    </row>
    <row r="140" spans="1:10" ht="14.25" customHeight="1" x14ac:dyDescent="0.2">
      <c r="A140" s="32" t="s">
        <v>171</v>
      </c>
      <c r="B140" s="33" t="s">
        <v>12</v>
      </c>
      <c r="C140" s="28">
        <f>C135</f>
        <v>12.59</v>
      </c>
      <c r="D140" s="28">
        <v>5</v>
      </c>
      <c r="E140" s="28">
        <f t="shared" si="48"/>
        <v>62.95</v>
      </c>
      <c r="F140" s="37" t="s">
        <v>16</v>
      </c>
      <c r="G140" s="31" t="s">
        <v>17</v>
      </c>
      <c r="H140" s="56">
        <f>C140*0.1/10</f>
        <v>0.12590000000000001</v>
      </c>
      <c r="I140" s="55">
        <v>235.68</v>
      </c>
      <c r="J140" s="80">
        <f t="shared" si="47"/>
        <v>29.672112000000002</v>
      </c>
    </row>
    <row r="141" spans="1:10" s="79" customFormat="1" ht="14.25" customHeight="1" x14ac:dyDescent="0.2">
      <c r="A141" s="87" t="s">
        <v>172</v>
      </c>
      <c r="B141" s="33" t="s">
        <v>12</v>
      </c>
      <c r="C141" s="28">
        <f>C139</f>
        <v>12.59</v>
      </c>
      <c r="D141" s="28">
        <v>35</v>
      </c>
      <c r="E141" s="28">
        <f t="shared" si="48"/>
        <v>440.65</v>
      </c>
      <c r="F141" s="32" t="s">
        <v>111</v>
      </c>
      <c r="G141" s="33" t="s">
        <v>26</v>
      </c>
      <c r="H141" s="28">
        <f>C141*0.15</f>
        <v>1.8884999999999998</v>
      </c>
      <c r="I141" s="28">
        <v>296.74</v>
      </c>
      <c r="J141" s="80">
        <f t="shared" si="47"/>
        <v>560.39348999999993</v>
      </c>
    </row>
    <row r="142" spans="1:10" s="79" customFormat="1" ht="14.25" customHeight="1" x14ac:dyDescent="0.2">
      <c r="A142" s="32" t="s">
        <v>164</v>
      </c>
      <c r="B142" s="33" t="s">
        <v>12</v>
      </c>
      <c r="C142" s="56">
        <v>19.34</v>
      </c>
      <c r="D142" s="83">
        <v>25</v>
      </c>
      <c r="E142" s="84">
        <f>C142*D142</f>
        <v>483.5</v>
      </c>
      <c r="F142" s="32" t="s">
        <v>165</v>
      </c>
      <c r="G142" s="33" t="s">
        <v>12</v>
      </c>
      <c r="H142" s="56">
        <f>C142*1.2</f>
        <v>23.207999999999998</v>
      </c>
      <c r="I142" s="83">
        <v>8.94</v>
      </c>
      <c r="J142" s="160">
        <f t="shared" si="47"/>
        <v>207.47951999999998</v>
      </c>
    </row>
    <row r="143" spans="1:10" s="79" customFormat="1" ht="14.25" customHeight="1" x14ac:dyDescent="0.2">
      <c r="A143" s="32"/>
      <c r="B143" s="33"/>
      <c r="C143" s="28"/>
      <c r="D143" s="28"/>
      <c r="E143" s="84"/>
      <c r="F143" s="32" t="s">
        <v>20</v>
      </c>
      <c r="G143" s="33" t="s">
        <v>11</v>
      </c>
      <c r="H143" s="56">
        <f>C142*0.2/25</f>
        <v>0.15472000000000002</v>
      </c>
      <c r="I143" s="83">
        <v>108</v>
      </c>
      <c r="J143" s="80">
        <f t="shared" si="47"/>
        <v>16.709760000000003</v>
      </c>
    </row>
    <row r="144" spans="1:10" s="79" customFormat="1" ht="14.25" customHeight="1" x14ac:dyDescent="0.2">
      <c r="A144" s="32" t="s">
        <v>166</v>
      </c>
      <c r="B144" s="33" t="s">
        <v>12</v>
      </c>
      <c r="C144" s="28">
        <f>C142</f>
        <v>19.34</v>
      </c>
      <c r="D144" s="28">
        <v>30</v>
      </c>
      <c r="E144" s="28">
        <f>C144*D144</f>
        <v>580.20000000000005</v>
      </c>
      <c r="F144" s="32" t="s">
        <v>111</v>
      </c>
      <c r="G144" s="33" t="s">
        <v>26</v>
      </c>
      <c r="H144" s="28">
        <f>C144*0.1</f>
        <v>1.9340000000000002</v>
      </c>
      <c r="I144" s="28">
        <v>296.74</v>
      </c>
      <c r="J144" s="80">
        <f t="shared" si="47"/>
        <v>573.89516000000003</v>
      </c>
    </row>
    <row r="145" spans="1:10" s="79" customFormat="1" ht="14.25" customHeight="1" x14ac:dyDescent="0.2">
      <c r="A145" s="32" t="s">
        <v>43</v>
      </c>
      <c r="B145" s="33" t="s">
        <v>15</v>
      </c>
      <c r="C145" s="28">
        <v>19.2</v>
      </c>
      <c r="D145" s="28">
        <v>10</v>
      </c>
      <c r="E145" s="28">
        <f t="shared" ref="E145:E150" si="49">C145*D145</f>
        <v>192</v>
      </c>
      <c r="F145" s="37" t="s">
        <v>16</v>
      </c>
      <c r="G145" s="31" t="s">
        <v>17</v>
      </c>
      <c r="H145" s="56">
        <f>C145*0.15/10</f>
        <v>0.28799999999999998</v>
      </c>
      <c r="I145" s="55">
        <v>235.68</v>
      </c>
      <c r="J145" s="94">
        <f t="shared" si="47"/>
        <v>67.875839999999997</v>
      </c>
    </row>
    <row r="146" spans="1:10" s="40" customFormat="1" ht="14.25" customHeight="1" x14ac:dyDescent="0.25">
      <c r="A146" s="87" t="s">
        <v>40</v>
      </c>
      <c r="B146" s="33" t="s">
        <v>15</v>
      </c>
      <c r="C146" s="56">
        <v>19.2</v>
      </c>
      <c r="D146" s="83">
        <v>45</v>
      </c>
      <c r="E146" s="84">
        <f t="shared" si="49"/>
        <v>864</v>
      </c>
      <c r="F146" s="32" t="s">
        <v>102</v>
      </c>
      <c r="G146" s="33" t="s">
        <v>18</v>
      </c>
      <c r="H146" s="56">
        <f>C146*7/30</f>
        <v>4.4800000000000004</v>
      </c>
      <c r="I146" s="83">
        <v>130</v>
      </c>
      <c r="J146" s="82">
        <f t="shared" si="47"/>
        <v>582.40000000000009</v>
      </c>
    </row>
    <row r="147" spans="1:10" ht="14.25" customHeight="1" x14ac:dyDescent="0.2">
      <c r="A147" s="87" t="s">
        <v>41</v>
      </c>
      <c r="B147" s="33" t="s">
        <v>15</v>
      </c>
      <c r="C147" s="56">
        <f>C146</f>
        <v>19.2</v>
      </c>
      <c r="D147" s="83">
        <v>50</v>
      </c>
      <c r="E147" s="84">
        <f t="shared" si="49"/>
        <v>960</v>
      </c>
      <c r="F147" s="32" t="s">
        <v>20</v>
      </c>
      <c r="G147" s="33" t="s">
        <v>11</v>
      </c>
      <c r="H147" s="56">
        <f>C146*1.2/25</f>
        <v>0.92159999999999997</v>
      </c>
      <c r="I147" s="83">
        <v>108</v>
      </c>
      <c r="J147" s="82">
        <f t="shared" si="47"/>
        <v>99.532799999999995</v>
      </c>
    </row>
    <row r="148" spans="1:10" s="79" customFormat="1" ht="14.25" customHeight="1" x14ac:dyDescent="0.2">
      <c r="A148" s="32"/>
      <c r="B148" s="33"/>
      <c r="C148" s="28"/>
      <c r="D148" s="83"/>
      <c r="E148" s="84"/>
      <c r="F148" s="32" t="s">
        <v>22</v>
      </c>
      <c r="G148" s="33" t="s">
        <v>11</v>
      </c>
      <c r="H148" s="56">
        <f>C147*0.9/25</f>
        <v>0.69120000000000004</v>
      </c>
      <c r="I148" s="83">
        <v>183.45</v>
      </c>
      <c r="J148" s="82">
        <f t="shared" si="47"/>
        <v>126.80064</v>
      </c>
    </row>
    <row r="149" spans="1:10" s="93" customFormat="1" ht="14.25" customHeight="1" x14ac:dyDescent="0.25">
      <c r="A149" s="87" t="s">
        <v>42</v>
      </c>
      <c r="B149" s="33" t="s">
        <v>15</v>
      </c>
      <c r="C149" s="28">
        <f>C147</f>
        <v>19.2</v>
      </c>
      <c r="D149" s="83">
        <v>25</v>
      </c>
      <c r="E149" s="84">
        <f t="shared" si="49"/>
        <v>480</v>
      </c>
      <c r="F149" s="32" t="s">
        <v>24</v>
      </c>
      <c r="G149" s="177" t="s">
        <v>12</v>
      </c>
      <c r="H149" s="178">
        <f>C149*0.15</f>
        <v>2.88</v>
      </c>
      <c r="I149" s="168">
        <v>14</v>
      </c>
      <c r="J149" s="82">
        <f t="shared" si="47"/>
        <v>40.32</v>
      </c>
    </row>
    <row r="150" spans="1:10" s="79" customFormat="1" ht="14.25" customHeight="1" x14ac:dyDescent="0.2">
      <c r="A150" s="32" t="s">
        <v>43</v>
      </c>
      <c r="B150" s="33" t="s">
        <v>15</v>
      </c>
      <c r="C150" s="28">
        <f>C149</f>
        <v>19.2</v>
      </c>
      <c r="D150" s="28">
        <v>10</v>
      </c>
      <c r="E150" s="28">
        <f t="shared" si="49"/>
        <v>192</v>
      </c>
      <c r="F150" s="37" t="s">
        <v>16</v>
      </c>
      <c r="G150" s="31" t="s">
        <v>17</v>
      </c>
      <c r="H150" s="56">
        <f>C150*0.15/10</f>
        <v>0.28799999999999998</v>
      </c>
      <c r="I150" s="55">
        <v>235.68</v>
      </c>
      <c r="J150" s="94">
        <f t="shared" si="47"/>
        <v>67.875839999999997</v>
      </c>
    </row>
    <row r="151" spans="1:10" s="79" customFormat="1" ht="14.25" customHeight="1" x14ac:dyDescent="0.2">
      <c r="A151" s="32" t="s">
        <v>44</v>
      </c>
      <c r="B151" s="33" t="s">
        <v>15</v>
      </c>
      <c r="C151" s="28">
        <f>C150</f>
        <v>19.2</v>
      </c>
      <c r="D151" s="28">
        <v>50</v>
      </c>
      <c r="E151" s="28">
        <f>C151*D151</f>
        <v>960</v>
      </c>
      <c r="F151" s="32" t="s">
        <v>111</v>
      </c>
      <c r="G151" s="33" t="s">
        <v>26</v>
      </c>
      <c r="H151" s="28">
        <f>C151*0.3</f>
        <v>5.76</v>
      </c>
      <c r="I151" s="28">
        <v>296.74</v>
      </c>
      <c r="J151" s="80">
        <f t="shared" si="47"/>
        <v>1709.2223999999999</v>
      </c>
    </row>
    <row r="152" spans="1:10" s="79" customFormat="1" ht="14.25" customHeight="1" x14ac:dyDescent="0.2">
      <c r="A152" s="26" t="s">
        <v>13</v>
      </c>
      <c r="B152" s="41"/>
      <c r="C152" s="42"/>
      <c r="D152" s="42"/>
      <c r="E152" s="42">
        <f>SUM(E78:E151)</f>
        <v>11657.92</v>
      </c>
      <c r="F152" s="29" t="s">
        <v>13</v>
      </c>
      <c r="G152" s="41"/>
      <c r="H152" s="42"/>
      <c r="I152" s="42"/>
      <c r="J152" s="43">
        <f>SUM(J78:J151)</f>
        <v>9856.9609033333327</v>
      </c>
    </row>
    <row r="153" spans="1:10" s="79" customFormat="1" ht="14.25" customHeight="1" x14ac:dyDescent="0.2">
      <c r="A153" s="214" t="s">
        <v>45</v>
      </c>
      <c r="B153" s="215"/>
      <c r="C153" s="215"/>
      <c r="D153" s="215"/>
      <c r="E153" s="215"/>
      <c r="F153" s="215"/>
      <c r="G153" s="215"/>
      <c r="H153" s="215"/>
      <c r="I153" s="215"/>
      <c r="J153" s="223"/>
    </row>
    <row r="154" spans="1:10" s="79" customFormat="1" ht="14.25" customHeight="1" x14ac:dyDescent="0.2">
      <c r="A154" s="37" t="s">
        <v>46</v>
      </c>
      <c r="B154" s="31" t="s">
        <v>15</v>
      </c>
      <c r="C154" s="55">
        <v>19.2</v>
      </c>
      <c r="D154" s="55">
        <v>10</v>
      </c>
      <c r="E154" s="55">
        <f>C154*D154</f>
        <v>192</v>
      </c>
      <c r="F154" s="37" t="s">
        <v>16</v>
      </c>
      <c r="G154" s="31" t="s">
        <v>17</v>
      </c>
      <c r="H154" s="56">
        <f>C154*0.15/10</f>
        <v>0.28799999999999998</v>
      </c>
      <c r="I154" s="55">
        <v>235.68</v>
      </c>
      <c r="J154" s="80">
        <f>H154*I154</f>
        <v>67.875839999999997</v>
      </c>
    </row>
    <row r="155" spans="1:10" s="86" customFormat="1" ht="15" x14ac:dyDescent="0.25">
      <c r="A155" s="21" t="s">
        <v>217</v>
      </c>
      <c r="B155" s="22" t="s">
        <v>15</v>
      </c>
      <c r="C155" s="55">
        <f>C154</f>
        <v>19.2</v>
      </c>
      <c r="D155" s="24">
        <v>80</v>
      </c>
      <c r="E155" s="24">
        <f>C155*D155</f>
        <v>1536</v>
      </c>
      <c r="F155" s="21" t="s">
        <v>47</v>
      </c>
      <c r="G155" s="78" t="s">
        <v>11</v>
      </c>
      <c r="H155" s="95">
        <f>C155*70/25</f>
        <v>53.76</v>
      </c>
      <c r="I155" s="55">
        <v>168</v>
      </c>
      <c r="J155" s="80">
        <f>H155*I155</f>
        <v>9031.68</v>
      </c>
    </row>
    <row r="156" spans="1:10" s="97" customFormat="1" ht="14.25" customHeight="1" x14ac:dyDescent="0.2">
      <c r="A156" s="37" t="s">
        <v>218</v>
      </c>
      <c r="B156" s="31" t="s">
        <v>15</v>
      </c>
      <c r="C156" s="55">
        <v>19.2</v>
      </c>
      <c r="D156" s="55">
        <v>70</v>
      </c>
      <c r="E156" s="55">
        <f>C156*D156</f>
        <v>1344</v>
      </c>
      <c r="F156" s="37" t="s">
        <v>219</v>
      </c>
      <c r="G156" s="31" t="s">
        <v>15</v>
      </c>
      <c r="H156" s="56">
        <f>C156*1.1</f>
        <v>21.12</v>
      </c>
      <c r="I156" s="56">
        <v>112.88</v>
      </c>
      <c r="J156" s="96">
        <f t="shared" ref="J156:J164" si="50">H156*I156</f>
        <v>2384.0255999999999</v>
      </c>
    </row>
    <row r="157" spans="1:10" ht="14.25" customHeight="1" x14ac:dyDescent="0.2">
      <c r="A157" s="37"/>
      <c r="B157" s="31"/>
      <c r="C157" s="55"/>
      <c r="D157" s="55"/>
      <c r="E157" s="55"/>
      <c r="F157" s="37" t="s">
        <v>220</v>
      </c>
      <c r="G157" s="31" t="s">
        <v>110</v>
      </c>
      <c r="H157" s="56">
        <f>H156</f>
        <v>21.12</v>
      </c>
      <c r="I157" s="56">
        <v>79</v>
      </c>
      <c r="J157" s="96">
        <f t="shared" si="50"/>
        <v>1668.48</v>
      </c>
    </row>
    <row r="158" spans="1:10" s="97" customFormat="1" ht="14.25" customHeight="1" x14ac:dyDescent="0.2">
      <c r="A158" s="37" t="s">
        <v>222</v>
      </c>
      <c r="B158" s="31" t="s">
        <v>15</v>
      </c>
      <c r="C158" s="55">
        <f>C154</f>
        <v>19.2</v>
      </c>
      <c r="D158" s="55">
        <v>180</v>
      </c>
      <c r="E158" s="55">
        <f>C158*D158</f>
        <v>3456</v>
      </c>
      <c r="F158" s="37" t="s">
        <v>221</v>
      </c>
      <c r="G158" s="31" t="s">
        <v>15</v>
      </c>
      <c r="H158" s="56">
        <f>C158*1.1</f>
        <v>21.12</v>
      </c>
      <c r="I158" s="188">
        <v>625</v>
      </c>
      <c r="J158" s="96">
        <f t="shared" si="50"/>
        <v>13200</v>
      </c>
    </row>
    <row r="159" spans="1:10" ht="14.25" customHeight="1" x14ac:dyDescent="0.2">
      <c r="A159" s="37"/>
      <c r="B159" s="31"/>
      <c r="C159" s="55"/>
      <c r="D159" s="55"/>
      <c r="E159" s="55"/>
      <c r="F159" s="37" t="s">
        <v>220</v>
      </c>
      <c r="G159" s="31" t="s">
        <v>110</v>
      </c>
      <c r="H159" s="56">
        <f>H158</f>
        <v>21.12</v>
      </c>
      <c r="I159" s="56">
        <v>79</v>
      </c>
      <c r="J159" s="96">
        <f t="shared" si="50"/>
        <v>1668.48</v>
      </c>
    </row>
    <row r="160" spans="1:10" ht="14.25" customHeight="1" x14ac:dyDescent="0.2">
      <c r="A160" s="37" t="s">
        <v>48</v>
      </c>
      <c r="B160" s="77" t="s">
        <v>12</v>
      </c>
      <c r="C160" s="55">
        <v>0.9</v>
      </c>
      <c r="D160" s="55">
        <v>40</v>
      </c>
      <c r="E160" s="55">
        <f>C160*D160</f>
        <v>36</v>
      </c>
      <c r="F160" s="37" t="s">
        <v>49</v>
      </c>
      <c r="G160" s="77" t="s">
        <v>12</v>
      </c>
      <c r="H160" s="56">
        <f>C160*1.1</f>
        <v>0.9900000000000001</v>
      </c>
      <c r="I160" s="56">
        <v>50</v>
      </c>
      <c r="J160" s="96">
        <f t="shared" si="50"/>
        <v>49.500000000000007</v>
      </c>
    </row>
    <row r="161" spans="1:10" ht="14.25" customHeight="1" x14ac:dyDescent="0.2">
      <c r="A161" s="91"/>
      <c r="B161" s="92"/>
      <c r="C161" s="74"/>
      <c r="D161" s="74"/>
      <c r="E161" s="74"/>
      <c r="F161" s="89" t="s">
        <v>50</v>
      </c>
      <c r="G161" s="98" t="s">
        <v>39</v>
      </c>
      <c r="H161" s="56">
        <f>C160*10</f>
        <v>9</v>
      </c>
      <c r="I161" s="90">
        <v>0.27</v>
      </c>
      <c r="J161" s="96">
        <f t="shared" si="50"/>
        <v>2.4300000000000002</v>
      </c>
    </row>
    <row r="162" spans="1:10" ht="14.25" customHeight="1" x14ac:dyDescent="0.2">
      <c r="A162" s="37" t="s">
        <v>223</v>
      </c>
      <c r="B162" s="31" t="s">
        <v>12</v>
      </c>
      <c r="C162" s="73">
        <v>13.6</v>
      </c>
      <c r="D162" s="73">
        <v>30</v>
      </c>
      <c r="E162" s="73">
        <f>D162*C162</f>
        <v>408</v>
      </c>
      <c r="F162" s="89" t="s">
        <v>224</v>
      </c>
      <c r="G162" s="31" t="s">
        <v>12</v>
      </c>
      <c r="H162" s="56">
        <f>C162*1.2</f>
        <v>16.32</v>
      </c>
      <c r="I162" s="188">
        <v>49.96</v>
      </c>
      <c r="J162" s="96">
        <f t="shared" si="50"/>
        <v>815.34720000000004</v>
      </c>
    </row>
    <row r="163" spans="1:10" ht="14.25" customHeight="1" x14ac:dyDescent="0.2">
      <c r="A163" s="91"/>
      <c r="B163" s="88"/>
      <c r="C163" s="74"/>
      <c r="D163" s="74"/>
      <c r="E163" s="74"/>
      <c r="F163" s="32" t="s">
        <v>111</v>
      </c>
      <c r="G163" s="33" t="s">
        <v>26</v>
      </c>
      <c r="H163" s="28">
        <f>C162*0.3</f>
        <v>4.08</v>
      </c>
      <c r="I163" s="28">
        <v>296.74</v>
      </c>
      <c r="J163" s="80">
        <f t="shared" si="50"/>
        <v>1210.6992</v>
      </c>
    </row>
    <row r="164" spans="1:10" ht="14.25" customHeight="1" x14ac:dyDescent="0.2">
      <c r="A164" s="37"/>
      <c r="B164" s="31"/>
      <c r="C164" s="55"/>
      <c r="D164" s="55"/>
      <c r="E164" s="55"/>
      <c r="F164" s="37" t="s">
        <v>220</v>
      </c>
      <c r="G164" s="31" t="s">
        <v>110</v>
      </c>
      <c r="H164" s="56">
        <f>H163</f>
        <v>4.08</v>
      </c>
      <c r="I164" s="56">
        <v>19</v>
      </c>
      <c r="J164" s="96">
        <f t="shared" si="50"/>
        <v>77.52</v>
      </c>
    </row>
    <row r="165" spans="1:10" ht="14.25" customHeight="1" x14ac:dyDescent="0.2">
      <c r="A165" s="26" t="s">
        <v>13</v>
      </c>
      <c r="B165" s="39"/>
      <c r="C165" s="27"/>
      <c r="D165" s="42"/>
      <c r="E165" s="27">
        <f>SUM(E154:E164)</f>
        <v>6972</v>
      </c>
      <c r="F165" s="29" t="s">
        <v>13</v>
      </c>
      <c r="G165" s="39"/>
      <c r="H165" s="27"/>
      <c r="I165" s="27"/>
      <c r="J165" s="30">
        <f>SUM(J154:J164)</f>
        <v>30176.037840000001</v>
      </c>
    </row>
    <row r="166" spans="1:10" s="40" customFormat="1" ht="17.25" customHeight="1" x14ac:dyDescent="0.25">
      <c r="A166" s="44" t="s">
        <v>225</v>
      </c>
      <c r="B166" s="45"/>
      <c r="C166" s="46"/>
      <c r="D166" s="47"/>
      <c r="E166" s="46">
        <f>E165+E152+E76</f>
        <v>35703.19</v>
      </c>
      <c r="F166" s="48" t="s">
        <v>13</v>
      </c>
      <c r="G166" s="45"/>
      <c r="H166" s="46"/>
      <c r="I166" s="46"/>
      <c r="J166" s="49">
        <f>J165+J152+J76</f>
        <v>56966.720941999993</v>
      </c>
    </row>
    <row r="167" spans="1:10" s="40" customFormat="1" ht="17.25" customHeight="1" thickBot="1" x14ac:dyDescent="0.3">
      <c r="A167" s="50"/>
      <c r="B167" s="51"/>
      <c r="C167" s="52"/>
      <c r="D167" s="53"/>
      <c r="E167" s="52"/>
      <c r="F167" s="54"/>
      <c r="G167" s="51"/>
      <c r="H167" s="52"/>
      <c r="I167" s="52"/>
      <c r="J167" s="52"/>
    </row>
    <row r="168" spans="1:10" ht="20.25" customHeight="1" x14ac:dyDescent="0.25">
      <c r="A168" s="15"/>
      <c r="B168" s="16"/>
      <c r="C168" s="17"/>
      <c r="D168" s="213" t="s">
        <v>226</v>
      </c>
      <c r="E168" s="213"/>
      <c r="F168" s="213"/>
      <c r="G168" s="16"/>
      <c r="H168" s="17"/>
      <c r="I168" s="17"/>
      <c r="J168" s="18"/>
    </row>
    <row r="169" spans="1:10" ht="14.25" customHeight="1" x14ac:dyDescent="0.2">
      <c r="A169" s="214" t="s">
        <v>14</v>
      </c>
      <c r="B169" s="215"/>
      <c r="C169" s="215"/>
      <c r="D169" s="215"/>
      <c r="E169" s="215"/>
      <c r="F169" s="215"/>
      <c r="G169" s="215"/>
      <c r="H169" s="215"/>
      <c r="I169" s="215"/>
      <c r="J169" s="216"/>
    </row>
    <row r="170" spans="1:10" ht="14.25" customHeight="1" x14ac:dyDescent="0.2">
      <c r="A170" s="32" t="s">
        <v>119</v>
      </c>
      <c r="B170" s="33" t="s">
        <v>12</v>
      </c>
      <c r="C170" s="28">
        <v>15.68</v>
      </c>
      <c r="D170" s="28">
        <v>20</v>
      </c>
      <c r="E170" s="28">
        <f>C170*D170</f>
        <v>313.60000000000002</v>
      </c>
      <c r="F170" s="32" t="s">
        <v>19</v>
      </c>
      <c r="G170" s="33" t="s">
        <v>12</v>
      </c>
      <c r="H170" s="28">
        <f>C170*1.2</f>
        <v>18.815999999999999</v>
      </c>
      <c r="I170" s="28">
        <v>5.63</v>
      </c>
      <c r="J170" s="80">
        <f t="shared" ref="J170:J171" si="51">H170*I170</f>
        <v>105.93407999999999</v>
      </c>
    </row>
    <row r="171" spans="1:10" ht="14.25" customHeight="1" x14ac:dyDescent="0.2">
      <c r="A171" s="32"/>
      <c r="B171" s="33"/>
      <c r="C171" s="28"/>
      <c r="D171" s="83"/>
      <c r="E171" s="84"/>
      <c r="F171" s="32" t="s">
        <v>20</v>
      </c>
      <c r="G171" s="33" t="s">
        <v>11</v>
      </c>
      <c r="H171" s="56">
        <f>C170*0.2/25</f>
        <v>0.12544</v>
      </c>
      <c r="I171" s="83">
        <v>108</v>
      </c>
      <c r="J171" s="82">
        <f t="shared" si="51"/>
        <v>13.547519999999999</v>
      </c>
    </row>
    <row r="172" spans="1:10" ht="14.25" customHeight="1" x14ac:dyDescent="0.2">
      <c r="A172" s="32" t="s">
        <v>69</v>
      </c>
      <c r="B172" s="33" t="s">
        <v>12</v>
      </c>
      <c r="C172" s="28">
        <v>15.68</v>
      </c>
      <c r="D172" s="28">
        <v>7</v>
      </c>
      <c r="E172" s="28">
        <f>C172*D172</f>
        <v>109.75999999999999</v>
      </c>
      <c r="F172" s="37" t="s">
        <v>73</v>
      </c>
      <c r="G172" s="31" t="s">
        <v>74</v>
      </c>
      <c r="H172" s="56">
        <f>C172*0.05/10</f>
        <v>7.8399999999999997E-2</v>
      </c>
      <c r="I172" s="55">
        <v>402</v>
      </c>
      <c r="J172" s="80">
        <f>H172*I172</f>
        <v>31.5168</v>
      </c>
    </row>
    <row r="173" spans="1:10" s="79" customFormat="1" ht="14.25" customHeight="1" x14ac:dyDescent="0.2">
      <c r="A173" s="87" t="s">
        <v>142</v>
      </c>
      <c r="B173" s="33" t="s">
        <v>12</v>
      </c>
      <c r="C173" s="28">
        <f>C172</f>
        <v>15.68</v>
      </c>
      <c r="D173" s="28">
        <v>45</v>
      </c>
      <c r="E173" s="28">
        <f>C173*D173</f>
        <v>705.6</v>
      </c>
      <c r="F173" s="32" t="s">
        <v>108</v>
      </c>
      <c r="G173" s="33" t="s">
        <v>10</v>
      </c>
      <c r="H173" s="56">
        <f>C173*6/25</f>
        <v>3.7631999999999999</v>
      </c>
      <c r="I173" s="28">
        <v>65</v>
      </c>
      <c r="J173" s="80">
        <f>H173*I173</f>
        <v>244.608</v>
      </c>
    </row>
    <row r="174" spans="1:10" s="86" customFormat="1" ht="14.25" customHeight="1" x14ac:dyDescent="0.2">
      <c r="A174" s="87" t="s">
        <v>101</v>
      </c>
      <c r="B174" s="33" t="s">
        <v>12</v>
      </c>
      <c r="C174" s="56">
        <f>C172</f>
        <v>15.68</v>
      </c>
      <c r="D174" s="83">
        <v>40</v>
      </c>
      <c r="E174" s="84">
        <f>C174*D174</f>
        <v>627.20000000000005</v>
      </c>
      <c r="F174" s="32" t="s">
        <v>102</v>
      </c>
      <c r="G174" s="33" t="s">
        <v>18</v>
      </c>
      <c r="H174" s="56">
        <f>C174*5/30</f>
        <v>2.6133333333333337</v>
      </c>
      <c r="I174" s="83">
        <v>130</v>
      </c>
      <c r="J174" s="82">
        <f>H174*I174</f>
        <v>339.73333333333341</v>
      </c>
    </row>
    <row r="175" spans="1:10" ht="14.25" customHeight="1" x14ac:dyDescent="0.2">
      <c r="A175" s="32" t="s">
        <v>21</v>
      </c>
      <c r="B175" s="33" t="s">
        <v>12</v>
      </c>
      <c r="C175" s="28">
        <f>C172</f>
        <v>15.68</v>
      </c>
      <c r="D175" s="83">
        <v>45</v>
      </c>
      <c r="E175" s="84">
        <f>C175*D175</f>
        <v>705.6</v>
      </c>
      <c r="F175" s="32" t="s">
        <v>20</v>
      </c>
      <c r="G175" s="33" t="s">
        <v>11</v>
      </c>
      <c r="H175" s="56">
        <f>C175*0.8/25</f>
        <v>0.50175999999999998</v>
      </c>
      <c r="I175" s="83">
        <v>108</v>
      </c>
      <c r="J175" s="82">
        <f t="shared" ref="J175:J180" si="52">H175*I175</f>
        <v>54.190079999999995</v>
      </c>
    </row>
    <row r="176" spans="1:10" ht="14.25" customHeight="1" x14ac:dyDescent="0.2">
      <c r="A176" s="32"/>
      <c r="B176" s="33"/>
      <c r="C176" s="28"/>
      <c r="D176" s="83"/>
      <c r="E176" s="84"/>
      <c r="F176" s="32" t="s">
        <v>22</v>
      </c>
      <c r="G176" s="33" t="s">
        <v>11</v>
      </c>
      <c r="H176" s="56">
        <f>C175*0.8/25</f>
        <v>0.50175999999999998</v>
      </c>
      <c r="I176" s="83">
        <v>183.45</v>
      </c>
      <c r="J176" s="82">
        <f t="shared" si="52"/>
        <v>92.047871999999998</v>
      </c>
    </row>
    <row r="177" spans="1:351" ht="14.25" customHeight="1" x14ac:dyDescent="0.2">
      <c r="A177" s="32" t="s">
        <v>23</v>
      </c>
      <c r="B177" s="33" t="s">
        <v>12</v>
      </c>
      <c r="C177" s="28">
        <f>C172</f>
        <v>15.68</v>
      </c>
      <c r="D177" s="83">
        <v>20</v>
      </c>
      <c r="E177" s="84">
        <f t="shared" ref="E177:E180" si="53">C177*D177</f>
        <v>313.60000000000002</v>
      </c>
      <c r="F177" s="32" t="s">
        <v>24</v>
      </c>
      <c r="G177" s="177" t="s">
        <v>12</v>
      </c>
      <c r="H177" s="178">
        <f>C177*0.15</f>
        <v>2.3519999999999999</v>
      </c>
      <c r="I177" s="168">
        <v>14</v>
      </c>
      <c r="J177" s="85">
        <f t="shared" si="52"/>
        <v>32.927999999999997</v>
      </c>
    </row>
    <row r="178" spans="1:351" ht="14.25" customHeight="1" x14ac:dyDescent="0.2">
      <c r="A178" s="32" t="s">
        <v>25</v>
      </c>
      <c r="B178" s="33" t="s">
        <v>12</v>
      </c>
      <c r="C178" s="28">
        <f>C172</f>
        <v>15.68</v>
      </c>
      <c r="D178" s="28">
        <v>6</v>
      </c>
      <c r="E178" s="28">
        <f t="shared" si="53"/>
        <v>94.08</v>
      </c>
      <c r="F178" s="37" t="s">
        <v>16</v>
      </c>
      <c r="G178" s="31" t="s">
        <v>17</v>
      </c>
      <c r="H178" s="56">
        <f>C178*0.1/10</f>
        <v>0.15679999999999999</v>
      </c>
      <c r="I178" s="55">
        <v>235.68</v>
      </c>
      <c r="J178" s="80">
        <f t="shared" si="52"/>
        <v>36.954624000000003</v>
      </c>
    </row>
    <row r="179" spans="1:351" s="79" customFormat="1" ht="14.25" customHeight="1" x14ac:dyDescent="0.2">
      <c r="A179" s="87" t="s">
        <v>72</v>
      </c>
      <c r="B179" s="33" t="s">
        <v>12</v>
      </c>
      <c r="C179" s="28">
        <f>C178</f>
        <v>15.68</v>
      </c>
      <c r="D179" s="28">
        <v>30</v>
      </c>
      <c r="E179" s="28">
        <f t="shared" si="53"/>
        <v>470.4</v>
      </c>
      <c r="F179" s="32" t="s">
        <v>111</v>
      </c>
      <c r="G179" s="33" t="s">
        <v>26</v>
      </c>
      <c r="H179" s="28">
        <f>C179*0.15</f>
        <v>2.3519999999999999</v>
      </c>
      <c r="I179" s="28">
        <v>296.74</v>
      </c>
      <c r="J179" s="80">
        <f t="shared" si="52"/>
        <v>697.93247999999994</v>
      </c>
    </row>
    <row r="180" spans="1:351" s="86" customFormat="1" ht="14.25" customHeight="1" x14ac:dyDescent="0.2">
      <c r="A180" s="32" t="s">
        <v>27</v>
      </c>
      <c r="B180" s="33" t="s">
        <v>15</v>
      </c>
      <c r="C180" s="56">
        <v>34.020000000000003</v>
      </c>
      <c r="D180" s="83">
        <v>10</v>
      </c>
      <c r="E180" s="84">
        <f t="shared" si="53"/>
        <v>340.20000000000005</v>
      </c>
      <c r="F180" s="37" t="s">
        <v>73</v>
      </c>
      <c r="G180" s="31" t="s">
        <v>74</v>
      </c>
      <c r="H180" s="56">
        <f>C180*0.25/10</f>
        <v>0.85050000000000003</v>
      </c>
      <c r="I180" s="55">
        <v>402</v>
      </c>
      <c r="J180" s="80">
        <f t="shared" si="52"/>
        <v>341.90100000000001</v>
      </c>
    </row>
    <row r="181" spans="1:351" s="79" customFormat="1" ht="14.25" customHeight="1" x14ac:dyDescent="0.2">
      <c r="A181" s="87" t="s">
        <v>109</v>
      </c>
      <c r="B181" s="33" t="s">
        <v>15</v>
      </c>
      <c r="C181" s="28">
        <v>34.020000000000003</v>
      </c>
      <c r="D181" s="28">
        <v>45</v>
      </c>
      <c r="E181" s="28">
        <f>C181*D181</f>
        <v>1530.9</v>
      </c>
      <c r="F181" s="32" t="s">
        <v>108</v>
      </c>
      <c r="G181" s="33" t="s">
        <v>10</v>
      </c>
      <c r="H181" s="56">
        <f>C181*12.5/25</f>
        <v>17.010000000000002</v>
      </c>
      <c r="I181" s="28">
        <v>65</v>
      </c>
      <c r="J181" s="80">
        <f>H181*I181</f>
        <v>1105.6500000000001</v>
      </c>
    </row>
    <row r="182" spans="1:351" s="86" customFormat="1" ht="14.25" customHeight="1" x14ac:dyDescent="0.2">
      <c r="A182" s="87" t="s">
        <v>143</v>
      </c>
      <c r="B182" s="33" t="s">
        <v>15</v>
      </c>
      <c r="C182" s="56">
        <v>34.020000000000003</v>
      </c>
      <c r="D182" s="83">
        <v>50</v>
      </c>
      <c r="E182" s="84">
        <f t="shared" ref="E182" si="54">C182*D182</f>
        <v>1701.0000000000002</v>
      </c>
      <c r="F182" s="32" t="s">
        <v>102</v>
      </c>
      <c r="G182" s="33" t="s">
        <v>18</v>
      </c>
      <c r="H182" s="56">
        <f>C182*10/30</f>
        <v>11.340000000000002</v>
      </c>
      <c r="I182" s="83">
        <v>130</v>
      </c>
      <c r="J182" s="82">
        <f t="shared" ref="J182:J187" si="55">H182*I182</f>
        <v>1474.2000000000003</v>
      </c>
    </row>
    <row r="183" spans="1:351" s="79" customFormat="1" ht="14.25" customHeight="1" x14ac:dyDescent="0.2">
      <c r="A183" s="87" t="s">
        <v>28</v>
      </c>
      <c r="B183" s="33" t="s">
        <v>15</v>
      </c>
      <c r="C183" s="56">
        <f>C182</f>
        <v>34.020000000000003</v>
      </c>
      <c r="D183" s="83">
        <v>55</v>
      </c>
      <c r="E183" s="84">
        <f>C183*D183</f>
        <v>1871.1000000000001</v>
      </c>
      <c r="F183" s="32" t="s">
        <v>20</v>
      </c>
      <c r="G183" s="33" t="s">
        <v>11</v>
      </c>
      <c r="H183" s="56">
        <f>C183*1.2/25</f>
        <v>1.6329600000000002</v>
      </c>
      <c r="I183" s="83">
        <v>108</v>
      </c>
      <c r="J183" s="82">
        <f t="shared" si="55"/>
        <v>176.35968000000003</v>
      </c>
    </row>
    <row r="184" spans="1:351" ht="14.25" customHeight="1" x14ac:dyDescent="0.2">
      <c r="A184" s="32"/>
      <c r="B184" s="33"/>
      <c r="C184" s="28"/>
      <c r="D184" s="83"/>
      <c r="E184" s="84"/>
      <c r="F184" s="32" t="s">
        <v>22</v>
      </c>
      <c r="G184" s="33" t="s">
        <v>11</v>
      </c>
      <c r="H184" s="56">
        <f>C183*0.8/25</f>
        <v>1.0886400000000003</v>
      </c>
      <c r="I184" s="83">
        <v>183.45</v>
      </c>
      <c r="J184" s="82">
        <f t="shared" si="55"/>
        <v>199.71100800000005</v>
      </c>
    </row>
    <row r="185" spans="1:351" s="86" customFormat="1" ht="14.25" customHeight="1" x14ac:dyDescent="0.2">
      <c r="A185" s="87" t="s">
        <v>29</v>
      </c>
      <c r="B185" s="33" t="s">
        <v>15</v>
      </c>
      <c r="C185" s="56">
        <f>C183</f>
        <v>34.020000000000003</v>
      </c>
      <c r="D185" s="83">
        <v>20</v>
      </c>
      <c r="E185" s="84">
        <f>C185*D185</f>
        <v>680.40000000000009</v>
      </c>
      <c r="F185" s="32" t="s">
        <v>24</v>
      </c>
      <c r="G185" s="177" t="s">
        <v>12</v>
      </c>
      <c r="H185" s="178">
        <f>C185*0.15</f>
        <v>5.1030000000000006</v>
      </c>
      <c r="I185" s="168">
        <v>14</v>
      </c>
      <c r="J185" s="85">
        <f t="shared" si="55"/>
        <v>71.442000000000007</v>
      </c>
    </row>
    <row r="186" spans="1:351" ht="14.25" customHeight="1" x14ac:dyDescent="0.2">
      <c r="A186" s="87" t="s">
        <v>30</v>
      </c>
      <c r="B186" s="33" t="s">
        <v>15</v>
      </c>
      <c r="C186" s="28">
        <f>C185</f>
        <v>34.020000000000003</v>
      </c>
      <c r="D186" s="83">
        <v>8</v>
      </c>
      <c r="E186" s="84">
        <f>C186*D186</f>
        <v>272.16000000000003</v>
      </c>
      <c r="F186" s="37" t="s">
        <v>16</v>
      </c>
      <c r="G186" s="31" t="s">
        <v>17</v>
      </c>
      <c r="H186" s="56">
        <f>C186*0.15/10</f>
        <v>0.51030000000000009</v>
      </c>
      <c r="I186" s="55">
        <v>235.68</v>
      </c>
      <c r="J186" s="85">
        <f t="shared" si="55"/>
        <v>120.26750400000003</v>
      </c>
    </row>
    <row r="187" spans="1:351" s="79" customFormat="1" ht="14.25" customHeight="1" x14ac:dyDescent="0.2">
      <c r="A187" s="87" t="s">
        <v>201</v>
      </c>
      <c r="B187" s="33" t="s">
        <v>15</v>
      </c>
      <c r="C187" s="28">
        <v>19.45</v>
      </c>
      <c r="D187" s="28">
        <v>50</v>
      </c>
      <c r="E187" s="28">
        <f>C187*D187</f>
        <v>972.5</v>
      </c>
      <c r="F187" s="32" t="s">
        <v>111</v>
      </c>
      <c r="G187" s="33" t="s">
        <v>26</v>
      </c>
      <c r="H187" s="28">
        <f>C187*0.3</f>
        <v>5.835</v>
      </c>
      <c r="I187" s="28">
        <v>296.74</v>
      </c>
      <c r="J187" s="80">
        <f t="shared" si="55"/>
        <v>1731.4779000000001</v>
      </c>
    </row>
    <row r="188" spans="1:351" s="79" customFormat="1" ht="14.25" customHeight="1" x14ac:dyDescent="0.2">
      <c r="A188" s="87" t="s">
        <v>202</v>
      </c>
      <c r="B188" s="33" t="s">
        <v>15</v>
      </c>
      <c r="C188" s="28">
        <v>14.57</v>
      </c>
      <c r="D188" s="28">
        <v>65</v>
      </c>
      <c r="E188" s="28">
        <f>C188*D188</f>
        <v>947.05000000000007</v>
      </c>
      <c r="F188" s="32" t="s">
        <v>203</v>
      </c>
      <c r="G188" s="33" t="s">
        <v>15</v>
      </c>
      <c r="H188" s="28">
        <f>C188*1.2</f>
        <v>17.483999999999998</v>
      </c>
      <c r="I188" s="190">
        <v>215</v>
      </c>
      <c r="J188" s="80">
        <f>H188*I188</f>
        <v>3759.0599999999995</v>
      </c>
    </row>
    <row r="189" spans="1:351" ht="14.25" customHeight="1" x14ac:dyDescent="0.2">
      <c r="A189" s="32"/>
      <c r="B189" s="33"/>
      <c r="C189" s="28"/>
      <c r="D189" s="83"/>
      <c r="E189" s="84"/>
      <c r="F189" s="32" t="s">
        <v>144</v>
      </c>
      <c r="G189" s="33" t="s">
        <v>145</v>
      </c>
      <c r="H189" s="56">
        <f>C188/25</f>
        <v>0.58279999999999998</v>
      </c>
      <c r="I189" s="189">
        <v>89.79</v>
      </c>
      <c r="J189" s="82">
        <f t="shared" ref="J189" si="56">H189*I189</f>
        <v>52.329612000000004</v>
      </c>
    </row>
    <row r="190" spans="1:351" ht="14.25" customHeight="1" x14ac:dyDescent="0.2">
      <c r="A190" s="26" t="s">
        <v>13</v>
      </c>
      <c r="B190" s="39"/>
      <c r="C190" s="27"/>
      <c r="D190" s="28"/>
      <c r="E190" s="27">
        <f>SUM(E170:E189)</f>
        <v>11655.15</v>
      </c>
      <c r="F190" s="29" t="s">
        <v>13</v>
      </c>
      <c r="G190" s="39"/>
      <c r="H190" s="27"/>
      <c r="I190" s="27"/>
      <c r="J190" s="30">
        <f>SUM(J170:J189)</f>
        <v>10681.791493333332</v>
      </c>
    </row>
    <row r="191" spans="1:351" ht="14.25" customHeight="1" x14ac:dyDescent="0.2">
      <c r="A191" s="214" t="s">
        <v>38</v>
      </c>
      <c r="B191" s="215"/>
      <c r="C191" s="215"/>
      <c r="D191" s="215"/>
      <c r="E191" s="215"/>
      <c r="F191" s="215"/>
      <c r="G191" s="215"/>
      <c r="H191" s="215"/>
      <c r="I191" s="215"/>
      <c r="J191" s="223"/>
    </row>
    <row r="192" spans="1:351" s="170" customFormat="1" ht="28.5" outlineLevel="1" x14ac:dyDescent="0.25">
      <c r="A192" s="161" t="s">
        <v>209</v>
      </c>
      <c r="B192" s="162" t="s">
        <v>12</v>
      </c>
      <c r="C192" s="163">
        <v>5.74</v>
      </c>
      <c r="D192" s="163">
        <v>180</v>
      </c>
      <c r="E192" s="164">
        <f>C192*D192</f>
        <v>1033.2</v>
      </c>
      <c r="F192" s="165" t="s">
        <v>146</v>
      </c>
      <c r="G192" s="166" t="s">
        <v>15</v>
      </c>
      <c r="H192" s="167">
        <f>C192*1.2</f>
        <v>6.8879999999999999</v>
      </c>
      <c r="I192" s="168">
        <v>30.4</v>
      </c>
      <c r="J192" s="164">
        <f t="shared" ref="J192" si="57">H192*I192</f>
        <v>209.39519999999999</v>
      </c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  <c r="LC192" s="169"/>
      <c r="LD192" s="169"/>
      <c r="LE192" s="169"/>
      <c r="LF192" s="169"/>
      <c r="LG192" s="169"/>
      <c r="LH192" s="169"/>
      <c r="LI192" s="169"/>
      <c r="LJ192" s="169"/>
      <c r="LK192" s="169"/>
      <c r="LL192" s="169"/>
      <c r="LM192" s="169"/>
      <c r="LN192" s="169"/>
      <c r="LO192" s="169"/>
      <c r="LP192" s="169"/>
      <c r="LQ192" s="169"/>
      <c r="LR192" s="169"/>
      <c r="LS192" s="169"/>
      <c r="LT192" s="169"/>
      <c r="LU192" s="169"/>
      <c r="LV192" s="169"/>
      <c r="LW192" s="169"/>
      <c r="LX192" s="169"/>
      <c r="LY192" s="169"/>
      <c r="LZ192" s="169"/>
      <c r="MA192" s="169"/>
      <c r="MB192" s="169"/>
      <c r="MC192" s="169"/>
      <c r="MD192" s="169"/>
      <c r="ME192" s="169"/>
      <c r="MF192" s="169"/>
      <c r="MG192" s="169"/>
      <c r="MH192" s="169"/>
      <c r="MI192" s="169"/>
      <c r="MJ192" s="169"/>
      <c r="MK192" s="169"/>
      <c r="ML192" s="169"/>
      <c r="MM192" s="169"/>
    </row>
    <row r="193" spans="1:351" s="170" customFormat="1" ht="24.75" customHeight="1" outlineLevel="1" x14ac:dyDescent="0.25">
      <c r="A193" s="171"/>
      <c r="B193" s="172"/>
      <c r="C193" s="172"/>
      <c r="D193" s="172"/>
      <c r="E193" s="173"/>
      <c r="F193" s="174" t="s">
        <v>147</v>
      </c>
      <c r="G193" s="175" t="s">
        <v>12</v>
      </c>
      <c r="H193" s="167">
        <f>C192*1.6</f>
        <v>9.1840000000000011</v>
      </c>
      <c r="I193" s="168">
        <v>11.64</v>
      </c>
      <c r="J193" s="164">
        <f>H193*I193</f>
        <v>106.90176000000002</v>
      </c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  <c r="LC193" s="169"/>
      <c r="LD193" s="169"/>
      <c r="LE193" s="169"/>
      <c r="LF193" s="169"/>
      <c r="LG193" s="169"/>
      <c r="LH193" s="169"/>
      <c r="LI193" s="169"/>
      <c r="LJ193" s="169"/>
      <c r="LK193" s="169"/>
      <c r="LL193" s="169"/>
      <c r="LM193" s="169"/>
      <c r="LN193" s="169"/>
      <c r="LO193" s="169"/>
      <c r="LP193" s="169"/>
      <c r="LQ193" s="169"/>
      <c r="LR193" s="169"/>
      <c r="LS193" s="169"/>
      <c r="LT193" s="169"/>
      <c r="LU193" s="169"/>
      <c r="LV193" s="169"/>
      <c r="LW193" s="169"/>
      <c r="LX193" s="169"/>
      <c r="LY193" s="169"/>
      <c r="LZ193" s="169"/>
      <c r="MA193" s="169"/>
      <c r="MB193" s="169"/>
      <c r="MC193" s="169"/>
      <c r="MD193" s="169"/>
      <c r="ME193" s="169"/>
      <c r="MF193" s="169"/>
      <c r="MG193" s="169"/>
      <c r="MH193" s="169"/>
      <c r="MI193" s="169"/>
      <c r="MJ193" s="169"/>
      <c r="MK193" s="169"/>
      <c r="ML193" s="169"/>
      <c r="MM193" s="169"/>
    </row>
    <row r="194" spans="1:351" s="170" customFormat="1" ht="15" customHeight="1" outlineLevel="1" x14ac:dyDescent="0.25">
      <c r="A194" s="161"/>
      <c r="B194" s="162"/>
      <c r="C194" s="163"/>
      <c r="D194" s="163"/>
      <c r="E194" s="164"/>
      <c r="F194" s="174" t="s">
        <v>148</v>
      </c>
      <c r="G194" s="175" t="s">
        <v>12</v>
      </c>
      <c r="H194" s="167">
        <f>C192*2.9</f>
        <v>16.646000000000001</v>
      </c>
      <c r="I194" s="168">
        <v>18.04</v>
      </c>
      <c r="J194" s="164">
        <f>H194*I194</f>
        <v>300.29383999999999</v>
      </c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</row>
    <row r="195" spans="1:351" s="170" customFormat="1" ht="15" customHeight="1" outlineLevel="1" x14ac:dyDescent="0.25">
      <c r="A195" s="161"/>
      <c r="B195" s="162"/>
      <c r="C195" s="163"/>
      <c r="D195" s="163"/>
      <c r="E195" s="164"/>
      <c r="F195" s="174" t="s">
        <v>149</v>
      </c>
      <c r="G195" s="175" t="s">
        <v>39</v>
      </c>
      <c r="H195" s="167">
        <f>C192*0.8</f>
        <v>4.5920000000000005</v>
      </c>
      <c r="I195" s="168">
        <v>3.3</v>
      </c>
      <c r="J195" s="164">
        <f t="shared" ref="J195:J209" si="58">H195*I195</f>
        <v>15.153600000000001</v>
      </c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  <c r="LC195" s="169"/>
      <c r="LD195" s="169"/>
      <c r="LE195" s="169"/>
      <c r="LF195" s="169"/>
      <c r="LG195" s="169"/>
      <c r="LH195" s="169"/>
      <c r="LI195" s="169"/>
      <c r="LJ195" s="169"/>
      <c r="LK195" s="169"/>
      <c r="LL195" s="169"/>
      <c r="LM195" s="169"/>
      <c r="LN195" s="169"/>
      <c r="LO195" s="169"/>
      <c r="LP195" s="169"/>
      <c r="LQ195" s="169"/>
      <c r="LR195" s="169"/>
      <c r="LS195" s="169"/>
      <c r="LT195" s="169"/>
      <c r="LU195" s="169"/>
      <c r="LV195" s="169"/>
      <c r="LW195" s="169"/>
      <c r="LX195" s="169"/>
      <c r="LY195" s="169"/>
      <c r="LZ195" s="169"/>
      <c r="MA195" s="169"/>
      <c r="MB195" s="169"/>
      <c r="MC195" s="169"/>
      <c r="MD195" s="169"/>
      <c r="ME195" s="169"/>
      <c r="MF195" s="169"/>
      <c r="MG195" s="169"/>
      <c r="MH195" s="169"/>
      <c r="MI195" s="169"/>
      <c r="MJ195" s="169"/>
      <c r="MK195" s="169"/>
      <c r="ML195" s="169"/>
      <c r="MM195" s="169"/>
    </row>
    <row r="196" spans="1:351" s="170" customFormat="1" ht="15" customHeight="1" outlineLevel="1" x14ac:dyDescent="0.25">
      <c r="A196" s="161"/>
      <c r="B196" s="162"/>
      <c r="C196" s="163"/>
      <c r="D196" s="163"/>
      <c r="E196" s="164"/>
      <c r="F196" s="174" t="s">
        <v>150</v>
      </c>
      <c r="G196" s="175" t="s">
        <v>39</v>
      </c>
      <c r="H196" s="167">
        <f>C192*0.8</f>
        <v>4.5920000000000005</v>
      </c>
      <c r="I196" s="168">
        <v>1.5</v>
      </c>
      <c r="J196" s="164">
        <f t="shared" si="58"/>
        <v>6.8880000000000008</v>
      </c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  <c r="LC196" s="169"/>
      <c r="LD196" s="169"/>
      <c r="LE196" s="169"/>
      <c r="LF196" s="169"/>
      <c r="LG196" s="169"/>
      <c r="LH196" s="169"/>
      <c r="LI196" s="169"/>
      <c r="LJ196" s="169"/>
      <c r="LK196" s="169"/>
      <c r="LL196" s="169"/>
      <c r="LM196" s="169"/>
      <c r="LN196" s="169"/>
      <c r="LO196" s="169"/>
      <c r="LP196" s="169"/>
      <c r="LQ196" s="169"/>
      <c r="LR196" s="169"/>
      <c r="LS196" s="169"/>
      <c r="LT196" s="169"/>
      <c r="LU196" s="169"/>
      <c r="LV196" s="169"/>
      <c r="LW196" s="169"/>
      <c r="LX196" s="169"/>
      <c r="LY196" s="169"/>
      <c r="LZ196" s="169"/>
      <c r="MA196" s="169"/>
      <c r="MB196" s="169"/>
      <c r="MC196" s="169"/>
      <c r="MD196" s="169"/>
      <c r="ME196" s="169"/>
      <c r="MF196" s="169"/>
      <c r="MG196" s="169"/>
      <c r="MH196" s="169"/>
      <c r="MI196" s="169"/>
      <c r="MJ196" s="169"/>
      <c r="MK196" s="169"/>
      <c r="ML196" s="169"/>
      <c r="MM196" s="169"/>
    </row>
    <row r="197" spans="1:351" s="170" customFormat="1" ht="15" customHeight="1" outlineLevel="1" x14ac:dyDescent="0.25">
      <c r="A197" s="161"/>
      <c r="B197" s="162"/>
      <c r="C197" s="163"/>
      <c r="D197" s="163"/>
      <c r="E197" s="164"/>
      <c r="F197" s="174" t="s">
        <v>151</v>
      </c>
      <c r="G197" s="175" t="s">
        <v>39</v>
      </c>
      <c r="H197" s="167">
        <f>C192*0.8</f>
        <v>4.5920000000000005</v>
      </c>
      <c r="I197" s="168">
        <v>1.2</v>
      </c>
      <c r="J197" s="164">
        <f t="shared" si="58"/>
        <v>5.5104000000000006</v>
      </c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</row>
    <row r="198" spans="1:351" s="170" customFormat="1" ht="15" customHeight="1" outlineLevel="1" x14ac:dyDescent="0.25">
      <c r="A198" s="161"/>
      <c r="B198" s="162"/>
      <c r="C198" s="163"/>
      <c r="D198" s="163"/>
      <c r="E198" s="164"/>
      <c r="F198" s="174" t="s">
        <v>152</v>
      </c>
      <c r="G198" s="175" t="s">
        <v>39</v>
      </c>
      <c r="H198" s="167">
        <f>C192*0.8</f>
        <v>4.5920000000000005</v>
      </c>
      <c r="I198" s="168">
        <v>1.05</v>
      </c>
      <c r="J198" s="164">
        <f t="shared" si="58"/>
        <v>4.821600000000001</v>
      </c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  <c r="LC198" s="169"/>
      <c r="LD198" s="169"/>
      <c r="LE198" s="169"/>
      <c r="LF198" s="169"/>
      <c r="LG198" s="169"/>
      <c r="LH198" s="169"/>
      <c r="LI198" s="169"/>
      <c r="LJ198" s="169"/>
      <c r="LK198" s="169"/>
      <c r="LL198" s="169"/>
      <c r="LM198" s="169"/>
      <c r="LN198" s="169"/>
      <c r="LO198" s="169"/>
      <c r="LP198" s="169"/>
      <c r="LQ198" s="169"/>
      <c r="LR198" s="169"/>
      <c r="LS198" s="169"/>
      <c r="LT198" s="169"/>
      <c r="LU198" s="169"/>
      <c r="LV198" s="169"/>
      <c r="LW198" s="169"/>
      <c r="LX198" s="169"/>
      <c r="LY198" s="169"/>
      <c r="LZ198" s="169"/>
      <c r="MA198" s="169"/>
      <c r="MB198" s="169"/>
      <c r="MC198" s="169"/>
      <c r="MD198" s="169"/>
      <c r="ME198" s="169"/>
      <c r="MF198" s="169"/>
      <c r="MG198" s="169"/>
      <c r="MH198" s="169"/>
      <c r="MI198" s="169"/>
      <c r="MJ198" s="169"/>
      <c r="MK198" s="169"/>
      <c r="ML198" s="169"/>
      <c r="MM198" s="169"/>
    </row>
    <row r="199" spans="1:351" s="170" customFormat="1" ht="15" customHeight="1" outlineLevel="1" x14ac:dyDescent="0.25">
      <c r="A199" s="161"/>
      <c r="B199" s="162"/>
      <c r="C199" s="163"/>
      <c r="D199" s="163"/>
      <c r="E199" s="164"/>
      <c r="F199" s="174" t="s">
        <v>153</v>
      </c>
      <c r="G199" s="175" t="s">
        <v>39</v>
      </c>
      <c r="H199" s="167">
        <f>C192*0.2</f>
        <v>1.1480000000000001</v>
      </c>
      <c r="I199" s="168">
        <v>2.5499999999999998</v>
      </c>
      <c r="J199" s="164">
        <f t="shared" si="58"/>
        <v>2.9274</v>
      </c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</row>
    <row r="200" spans="1:351" s="170" customFormat="1" ht="15" customHeight="1" outlineLevel="1" x14ac:dyDescent="0.25">
      <c r="A200" s="161"/>
      <c r="B200" s="162"/>
      <c r="C200" s="163"/>
      <c r="D200" s="163"/>
      <c r="E200" s="164"/>
      <c r="F200" s="174" t="s">
        <v>154</v>
      </c>
      <c r="G200" s="175" t="s">
        <v>39</v>
      </c>
      <c r="H200" s="167">
        <f>C192*0.8</f>
        <v>4.5920000000000005</v>
      </c>
      <c r="I200" s="168">
        <v>3</v>
      </c>
      <c r="J200" s="164">
        <f t="shared" si="58"/>
        <v>13.776000000000002</v>
      </c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</row>
    <row r="201" spans="1:351" s="170" customFormat="1" ht="15" customHeight="1" outlineLevel="1" x14ac:dyDescent="0.25">
      <c r="A201" s="161"/>
      <c r="B201" s="162"/>
      <c r="C201" s="163"/>
      <c r="D201" s="163"/>
      <c r="E201" s="164"/>
      <c r="F201" s="174" t="s">
        <v>155</v>
      </c>
      <c r="G201" s="175" t="s">
        <v>39</v>
      </c>
      <c r="H201" s="167">
        <f>C192*7</f>
        <v>40.18</v>
      </c>
      <c r="I201" s="168">
        <v>0.12</v>
      </c>
      <c r="J201" s="164">
        <f t="shared" si="58"/>
        <v>4.8216000000000001</v>
      </c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</row>
    <row r="202" spans="1:351" s="170" customFormat="1" ht="15" customHeight="1" outlineLevel="1" x14ac:dyDescent="0.25">
      <c r="A202" s="161"/>
      <c r="B202" s="162"/>
      <c r="C202" s="163"/>
      <c r="D202" s="163"/>
      <c r="E202" s="164"/>
      <c r="F202" s="174" t="s">
        <v>156</v>
      </c>
      <c r="G202" s="175" t="s">
        <v>39</v>
      </c>
      <c r="H202" s="167">
        <f>C192*0.8</f>
        <v>4.5920000000000005</v>
      </c>
      <c r="I202" s="168">
        <v>1.77</v>
      </c>
      <c r="J202" s="164">
        <f t="shared" si="58"/>
        <v>8.1278400000000008</v>
      </c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  <c r="LC202" s="169"/>
      <c r="LD202" s="169"/>
      <c r="LE202" s="169"/>
      <c r="LF202" s="169"/>
      <c r="LG202" s="169"/>
      <c r="LH202" s="169"/>
      <c r="LI202" s="169"/>
      <c r="LJ202" s="169"/>
      <c r="LK202" s="169"/>
      <c r="LL202" s="169"/>
      <c r="LM202" s="169"/>
      <c r="LN202" s="169"/>
      <c r="LO202" s="169"/>
      <c r="LP202" s="169"/>
      <c r="LQ202" s="169"/>
      <c r="LR202" s="169"/>
      <c r="LS202" s="169"/>
      <c r="LT202" s="169"/>
      <c r="LU202" s="169"/>
      <c r="LV202" s="169"/>
      <c r="LW202" s="169"/>
      <c r="LX202" s="169"/>
      <c r="LY202" s="169"/>
      <c r="LZ202" s="169"/>
      <c r="MA202" s="169"/>
      <c r="MB202" s="169"/>
      <c r="MC202" s="169"/>
      <c r="MD202" s="169"/>
      <c r="ME202" s="169"/>
      <c r="MF202" s="169"/>
      <c r="MG202" s="169"/>
      <c r="MH202" s="169"/>
      <c r="MI202" s="169"/>
      <c r="MJ202" s="169"/>
      <c r="MK202" s="169"/>
      <c r="ML202" s="169"/>
      <c r="MM202" s="169"/>
    </row>
    <row r="203" spans="1:351" s="181" customFormat="1" x14ac:dyDescent="0.25">
      <c r="A203" s="176"/>
      <c r="B203" s="177"/>
      <c r="C203" s="178"/>
      <c r="D203" s="168"/>
      <c r="E203" s="179"/>
      <c r="F203" s="180" t="s">
        <v>157</v>
      </c>
      <c r="G203" s="177" t="s">
        <v>10</v>
      </c>
      <c r="H203" s="178">
        <f>C192*40</f>
        <v>229.60000000000002</v>
      </c>
      <c r="I203" s="168">
        <v>0.19</v>
      </c>
      <c r="J203" s="179">
        <f t="shared" si="58"/>
        <v>43.624000000000002</v>
      </c>
    </row>
    <row r="204" spans="1:351" s="170" customFormat="1" ht="15" customHeight="1" outlineLevel="1" x14ac:dyDescent="0.25">
      <c r="A204" s="161"/>
      <c r="B204" s="162"/>
      <c r="C204" s="163"/>
      <c r="D204" s="163"/>
      <c r="E204" s="164"/>
      <c r="F204" s="174" t="s">
        <v>158</v>
      </c>
      <c r="G204" s="175" t="s">
        <v>39</v>
      </c>
      <c r="H204" s="167">
        <f>C192*7</f>
        <v>40.18</v>
      </c>
      <c r="I204" s="168">
        <v>0.27</v>
      </c>
      <c r="J204" s="164">
        <f t="shared" si="58"/>
        <v>10.848600000000001</v>
      </c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</row>
    <row r="205" spans="1:351" s="181" customFormat="1" x14ac:dyDescent="0.25">
      <c r="A205" s="176"/>
      <c r="B205" s="177"/>
      <c r="C205" s="178"/>
      <c r="D205" s="168"/>
      <c r="E205" s="179"/>
      <c r="F205" s="180" t="s">
        <v>160</v>
      </c>
      <c r="G205" s="177" t="s">
        <v>110</v>
      </c>
      <c r="H205" s="182">
        <f>C192*0.5</f>
        <v>2.87</v>
      </c>
      <c r="I205" s="168">
        <v>24.68</v>
      </c>
      <c r="J205" s="179">
        <f t="shared" si="58"/>
        <v>70.831600000000009</v>
      </c>
    </row>
    <row r="206" spans="1:351" s="181" customFormat="1" x14ac:dyDescent="0.25">
      <c r="A206" s="176"/>
      <c r="B206" s="177"/>
      <c r="C206" s="178"/>
      <c r="D206" s="168"/>
      <c r="E206" s="179"/>
      <c r="F206" s="165" t="s">
        <v>161</v>
      </c>
      <c r="G206" s="177" t="s">
        <v>162</v>
      </c>
      <c r="H206" s="178">
        <f>C192*1</f>
        <v>5.74</v>
      </c>
      <c r="I206" s="168">
        <v>1.33</v>
      </c>
      <c r="J206" s="179">
        <f t="shared" si="58"/>
        <v>7.6342000000000008</v>
      </c>
    </row>
    <row r="207" spans="1:351" s="181" customFormat="1" x14ac:dyDescent="0.25">
      <c r="A207" s="176"/>
      <c r="B207" s="177"/>
      <c r="C207" s="178"/>
      <c r="D207" s="168"/>
      <c r="E207" s="179"/>
      <c r="F207" s="180" t="s">
        <v>163</v>
      </c>
      <c r="G207" s="177" t="s">
        <v>12</v>
      </c>
      <c r="H207" s="178">
        <f>C192*0.15</f>
        <v>0.86099999999999999</v>
      </c>
      <c r="I207" s="168">
        <v>14</v>
      </c>
      <c r="J207" s="179">
        <f t="shared" si="58"/>
        <v>12.054</v>
      </c>
    </row>
    <row r="208" spans="1:351" s="181" customFormat="1" x14ac:dyDescent="0.25">
      <c r="A208" s="176" t="s">
        <v>204</v>
      </c>
      <c r="B208" s="177" t="s">
        <v>159</v>
      </c>
      <c r="C208" s="178">
        <v>8.61</v>
      </c>
      <c r="D208" s="168">
        <v>25</v>
      </c>
      <c r="E208" s="179">
        <f>C208*D208</f>
        <v>215.25</v>
      </c>
      <c r="F208" s="19" t="s">
        <v>33</v>
      </c>
      <c r="G208" s="38" t="s">
        <v>10</v>
      </c>
      <c r="H208" s="20">
        <f>C208*0.1</f>
        <v>0.86099999999999999</v>
      </c>
      <c r="I208" s="20">
        <v>138.9</v>
      </c>
      <c r="J208" s="25">
        <f t="shared" si="58"/>
        <v>119.5929</v>
      </c>
    </row>
    <row r="209" spans="1:351" s="170" customFormat="1" ht="17.25" customHeight="1" outlineLevel="1" x14ac:dyDescent="0.25">
      <c r="A209" s="161" t="s">
        <v>205</v>
      </c>
      <c r="B209" s="162" t="s">
        <v>12</v>
      </c>
      <c r="C209" s="163">
        <v>20.7</v>
      </c>
      <c r="D209" s="163">
        <v>120</v>
      </c>
      <c r="E209" s="164">
        <f>C209*D209</f>
        <v>2484</v>
      </c>
      <c r="F209" s="165" t="s">
        <v>146</v>
      </c>
      <c r="G209" s="166" t="s">
        <v>15</v>
      </c>
      <c r="H209" s="167">
        <f>C209*1.2</f>
        <v>24.84</v>
      </c>
      <c r="I209" s="168">
        <v>30.4</v>
      </c>
      <c r="J209" s="164">
        <f t="shared" si="58"/>
        <v>755.13599999999997</v>
      </c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  <c r="LC209" s="169"/>
      <c r="LD209" s="169"/>
      <c r="LE209" s="169"/>
      <c r="LF209" s="169"/>
      <c r="LG209" s="169"/>
      <c r="LH209" s="169"/>
      <c r="LI209" s="169"/>
      <c r="LJ209" s="169"/>
      <c r="LK209" s="169"/>
      <c r="LL209" s="169"/>
      <c r="LM209" s="169"/>
      <c r="LN209" s="169"/>
      <c r="LO209" s="169"/>
      <c r="LP209" s="169"/>
      <c r="LQ209" s="169"/>
      <c r="LR209" s="169"/>
      <c r="LS209" s="169"/>
      <c r="LT209" s="169"/>
      <c r="LU209" s="169"/>
      <c r="LV209" s="169"/>
      <c r="LW209" s="169"/>
      <c r="LX209" s="169"/>
      <c r="LY209" s="169"/>
      <c r="LZ209" s="169"/>
      <c r="MA209" s="169"/>
      <c r="MB209" s="169"/>
      <c r="MC209" s="169"/>
      <c r="MD209" s="169"/>
      <c r="ME209" s="169"/>
      <c r="MF209" s="169"/>
      <c r="MG209" s="169"/>
      <c r="MH209" s="169"/>
      <c r="MI209" s="169"/>
      <c r="MJ209" s="169"/>
      <c r="MK209" s="169"/>
      <c r="ML209" s="169"/>
      <c r="MM209" s="169"/>
    </row>
    <row r="210" spans="1:351" s="170" customFormat="1" ht="16.5" customHeight="1" outlineLevel="1" x14ac:dyDescent="0.25">
      <c r="A210" s="171"/>
      <c r="B210" s="172"/>
      <c r="C210" s="172"/>
      <c r="D210" s="172"/>
      <c r="E210" s="173"/>
      <c r="F210" s="174" t="s">
        <v>147</v>
      </c>
      <c r="G210" s="175" t="s">
        <v>12</v>
      </c>
      <c r="H210" s="167">
        <f>C209*1</f>
        <v>20.7</v>
      </c>
      <c r="I210" s="168">
        <v>11.64</v>
      </c>
      <c r="J210" s="164">
        <f>H210*I210</f>
        <v>240.94800000000001</v>
      </c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  <c r="LC210" s="169"/>
      <c r="LD210" s="169"/>
      <c r="LE210" s="169"/>
      <c r="LF210" s="169"/>
      <c r="LG210" s="169"/>
      <c r="LH210" s="169"/>
      <c r="LI210" s="169"/>
      <c r="LJ210" s="169"/>
      <c r="LK210" s="169"/>
      <c r="LL210" s="169"/>
      <c r="LM210" s="169"/>
      <c r="LN210" s="169"/>
      <c r="LO210" s="169"/>
      <c r="LP210" s="169"/>
      <c r="LQ210" s="169"/>
      <c r="LR210" s="169"/>
      <c r="LS210" s="169"/>
      <c r="LT210" s="169"/>
      <c r="LU210" s="169"/>
      <c r="LV210" s="169"/>
      <c r="LW210" s="169"/>
      <c r="LX210" s="169"/>
      <c r="LY210" s="169"/>
      <c r="LZ210" s="169"/>
      <c r="MA210" s="169"/>
      <c r="MB210" s="169"/>
      <c r="MC210" s="169"/>
      <c r="MD210" s="169"/>
      <c r="ME210" s="169"/>
      <c r="MF210" s="169"/>
      <c r="MG210" s="169"/>
      <c r="MH210" s="169"/>
      <c r="MI210" s="169"/>
      <c r="MJ210" s="169"/>
      <c r="MK210" s="169"/>
      <c r="ML210" s="169"/>
      <c r="MM210" s="169"/>
    </row>
    <row r="211" spans="1:351" s="191" customFormat="1" ht="14.25" customHeight="1" x14ac:dyDescent="0.2">
      <c r="A211" s="171"/>
      <c r="B211" s="145"/>
      <c r="C211" s="146"/>
      <c r="D211" s="145"/>
      <c r="E211" s="145"/>
      <c r="F211" s="142" t="s">
        <v>206</v>
      </c>
      <c r="G211" s="143" t="s">
        <v>15</v>
      </c>
      <c r="H211" s="144">
        <f>C209*1.1</f>
        <v>22.77</v>
      </c>
      <c r="I211" s="144">
        <v>30</v>
      </c>
      <c r="J211" s="144">
        <f>I211*H211</f>
        <v>683.1</v>
      </c>
    </row>
    <row r="212" spans="1:351" s="191" customFormat="1" ht="14.25" customHeight="1" x14ac:dyDescent="0.2">
      <c r="A212" s="171"/>
      <c r="B212" s="145"/>
      <c r="C212" s="146"/>
      <c r="D212" s="145"/>
      <c r="E212" s="145"/>
      <c r="F212" s="142" t="s">
        <v>207</v>
      </c>
      <c r="G212" s="143" t="s">
        <v>12</v>
      </c>
      <c r="H212" s="144">
        <f>C209*1.2</f>
        <v>24.84</v>
      </c>
      <c r="I212" s="144">
        <v>5.08</v>
      </c>
      <c r="J212" s="144">
        <f>I212*H212</f>
        <v>126.1872</v>
      </c>
    </row>
    <row r="213" spans="1:351" s="191" customFormat="1" ht="14.25" customHeight="1" x14ac:dyDescent="0.2">
      <c r="A213" s="171"/>
      <c r="B213" s="145"/>
      <c r="C213" s="146"/>
      <c r="D213" s="145"/>
      <c r="E213" s="145"/>
      <c r="F213" s="142" t="s">
        <v>208</v>
      </c>
      <c r="G213" s="143" t="s">
        <v>15</v>
      </c>
      <c r="H213" s="144">
        <f>C209*1.1</f>
        <v>22.77</v>
      </c>
      <c r="I213" s="144">
        <v>4.45</v>
      </c>
      <c r="J213" s="144">
        <f>I213*H213</f>
        <v>101.3265</v>
      </c>
    </row>
    <row r="214" spans="1:351" s="170" customFormat="1" ht="15" customHeight="1" outlineLevel="1" x14ac:dyDescent="0.25">
      <c r="A214" s="161"/>
      <c r="B214" s="162"/>
      <c r="C214" s="163"/>
      <c r="D214" s="163"/>
      <c r="E214" s="164"/>
      <c r="F214" s="174" t="s">
        <v>148</v>
      </c>
      <c r="G214" s="175" t="s">
        <v>12</v>
      </c>
      <c r="H214" s="167">
        <f>C209*3.2</f>
        <v>66.239999999999995</v>
      </c>
      <c r="I214" s="168">
        <v>18.04</v>
      </c>
      <c r="J214" s="164">
        <f>H214*I214</f>
        <v>1194.9695999999999</v>
      </c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  <c r="LC214" s="169"/>
      <c r="LD214" s="169"/>
      <c r="LE214" s="169"/>
      <c r="LF214" s="169"/>
      <c r="LG214" s="169"/>
      <c r="LH214" s="169"/>
      <c r="LI214" s="169"/>
      <c r="LJ214" s="169"/>
      <c r="LK214" s="169"/>
      <c r="LL214" s="169"/>
      <c r="LM214" s="169"/>
      <c r="LN214" s="169"/>
      <c r="LO214" s="169"/>
      <c r="LP214" s="169"/>
      <c r="LQ214" s="169"/>
      <c r="LR214" s="169"/>
      <c r="LS214" s="169"/>
      <c r="LT214" s="169"/>
      <c r="LU214" s="169"/>
      <c r="LV214" s="169"/>
      <c r="LW214" s="169"/>
      <c r="LX214" s="169"/>
      <c r="LY214" s="169"/>
      <c r="LZ214" s="169"/>
      <c r="MA214" s="169"/>
      <c r="MB214" s="169"/>
      <c r="MC214" s="169"/>
      <c r="MD214" s="169"/>
      <c r="ME214" s="169"/>
      <c r="MF214" s="169"/>
      <c r="MG214" s="169"/>
      <c r="MH214" s="169"/>
      <c r="MI214" s="169"/>
      <c r="MJ214" s="169"/>
      <c r="MK214" s="169"/>
      <c r="ML214" s="169"/>
      <c r="MM214" s="169"/>
    </row>
    <row r="215" spans="1:351" s="170" customFormat="1" ht="15" customHeight="1" outlineLevel="1" x14ac:dyDescent="0.25">
      <c r="A215" s="161"/>
      <c r="B215" s="162"/>
      <c r="C215" s="163"/>
      <c r="D215" s="163"/>
      <c r="E215" s="164"/>
      <c r="F215" s="174" t="s">
        <v>149</v>
      </c>
      <c r="G215" s="175" t="s">
        <v>39</v>
      </c>
      <c r="H215" s="167">
        <f>C209*0.8</f>
        <v>16.559999999999999</v>
      </c>
      <c r="I215" s="168">
        <v>3.3</v>
      </c>
      <c r="J215" s="164">
        <f t="shared" ref="J215:J228" si="59">H215*I215</f>
        <v>54.647999999999996</v>
      </c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  <c r="LC215" s="169"/>
      <c r="LD215" s="169"/>
      <c r="LE215" s="169"/>
      <c r="LF215" s="169"/>
      <c r="LG215" s="169"/>
      <c r="LH215" s="169"/>
      <c r="LI215" s="169"/>
      <c r="LJ215" s="169"/>
      <c r="LK215" s="169"/>
      <c r="LL215" s="169"/>
      <c r="LM215" s="169"/>
      <c r="LN215" s="169"/>
      <c r="LO215" s="169"/>
      <c r="LP215" s="169"/>
      <c r="LQ215" s="169"/>
      <c r="LR215" s="169"/>
      <c r="LS215" s="169"/>
      <c r="LT215" s="169"/>
      <c r="LU215" s="169"/>
      <c r="LV215" s="169"/>
      <c r="LW215" s="169"/>
      <c r="LX215" s="169"/>
      <c r="LY215" s="169"/>
      <c r="LZ215" s="169"/>
      <c r="MA215" s="169"/>
      <c r="MB215" s="169"/>
      <c r="MC215" s="169"/>
      <c r="MD215" s="169"/>
      <c r="ME215" s="169"/>
      <c r="MF215" s="169"/>
      <c r="MG215" s="169"/>
      <c r="MH215" s="169"/>
      <c r="MI215" s="169"/>
      <c r="MJ215" s="169"/>
      <c r="MK215" s="169"/>
      <c r="ML215" s="169"/>
      <c r="MM215" s="169"/>
    </row>
    <row r="216" spans="1:351" s="170" customFormat="1" ht="15" customHeight="1" outlineLevel="1" x14ac:dyDescent="0.25">
      <c r="A216" s="161"/>
      <c r="B216" s="162"/>
      <c r="C216" s="163"/>
      <c r="D216" s="163"/>
      <c r="E216" s="164"/>
      <c r="F216" s="174" t="s">
        <v>150</v>
      </c>
      <c r="G216" s="175" t="s">
        <v>39</v>
      </c>
      <c r="H216" s="167">
        <f>C209*0.8</f>
        <v>16.559999999999999</v>
      </c>
      <c r="I216" s="168">
        <v>1.5</v>
      </c>
      <c r="J216" s="164">
        <f t="shared" si="59"/>
        <v>24.839999999999996</v>
      </c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</row>
    <row r="217" spans="1:351" s="170" customFormat="1" ht="15" customHeight="1" outlineLevel="1" x14ac:dyDescent="0.25">
      <c r="A217" s="161"/>
      <c r="B217" s="162"/>
      <c r="C217" s="163"/>
      <c r="D217" s="163"/>
      <c r="E217" s="164"/>
      <c r="F217" s="174" t="s">
        <v>153</v>
      </c>
      <c r="G217" s="175" t="s">
        <v>39</v>
      </c>
      <c r="H217" s="167">
        <f>C209*0.2</f>
        <v>4.1399999999999997</v>
      </c>
      <c r="I217" s="168">
        <v>2.5499999999999998</v>
      </c>
      <c r="J217" s="164">
        <f t="shared" si="59"/>
        <v>10.556999999999999</v>
      </c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  <c r="LC217" s="169"/>
      <c r="LD217" s="169"/>
      <c r="LE217" s="169"/>
      <c r="LF217" s="169"/>
      <c r="LG217" s="169"/>
      <c r="LH217" s="169"/>
      <c r="LI217" s="169"/>
      <c r="LJ217" s="169"/>
      <c r="LK217" s="169"/>
      <c r="LL217" s="169"/>
      <c r="LM217" s="169"/>
      <c r="LN217" s="169"/>
      <c r="LO217" s="169"/>
      <c r="LP217" s="169"/>
      <c r="LQ217" s="169"/>
      <c r="LR217" s="169"/>
      <c r="LS217" s="169"/>
      <c r="LT217" s="169"/>
      <c r="LU217" s="169"/>
      <c r="LV217" s="169"/>
      <c r="LW217" s="169"/>
      <c r="LX217" s="169"/>
      <c r="LY217" s="169"/>
      <c r="LZ217" s="169"/>
      <c r="MA217" s="169"/>
      <c r="MB217" s="169"/>
      <c r="MC217" s="169"/>
      <c r="MD217" s="169"/>
      <c r="ME217" s="169"/>
      <c r="MF217" s="169"/>
      <c r="MG217" s="169"/>
      <c r="MH217" s="169"/>
      <c r="MI217" s="169"/>
      <c r="MJ217" s="169"/>
      <c r="MK217" s="169"/>
      <c r="ML217" s="169"/>
      <c r="MM217" s="169"/>
    </row>
    <row r="218" spans="1:351" s="170" customFormat="1" ht="15" customHeight="1" outlineLevel="1" x14ac:dyDescent="0.25">
      <c r="A218" s="161"/>
      <c r="B218" s="162"/>
      <c r="C218" s="163"/>
      <c r="D218" s="163"/>
      <c r="E218" s="164"/>
      <c r="F218" s="174" t="s">
        <v>154</v>
      </c>
      <c r="G218" s="175" t="s">
        <v>39</v>
      </c>
      <c r="H218" s="167">
        <f>C209*0.8</f>
        <v>16.559999999999999</v>
      </c>
      <c r="I218" s="168">
        <v>3</v>
      </c>
      <c r="J218" s="164">
        <f t="shared" si="59"/>
        <v>49.679999999999993</v>
      </c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  <c r="LC218" s="169"/>
      <c r="LD218" s="169"/>
      <c r="LE218" s="169"/>
      <c r="LF218" s="169"/>
      <c r="LG218" s="169"/>
      <c r="LH218" s="169"/>
      <c r="LI218" s="169"/>
      <c r="LJ218" s="169"/>
      <c r="LK218" s="169"/>
      <c r="LL218" s="169"/>
      <c r="LM218" s="169"/>
      <c r="LN218" s="169"/>
      <c r="LO218" s="169"/>
      <c r="LP218" s="169"/>
      <c r="LQ218" s="169"/>
      <c r="LR218" s="169"/>
      <c r="LS218" s="169"/>
      <c r="LT218" s="169"/>
      <c r="LU218" s="169"/>
      <c r="LV218" s="169"/>
      <c r="LW218" s="169"/>
      <c r="LX218" s="169"/>
      <c r="LY218" s="169"/>
      <c r="LZ218" s="169"/>
      <c r="MA218" s="169"/>
      <c r="MB218" s="169"/>
      <c r="MC218" s="169"/>
      <c r="MD218" s="169"/>
      <c r="ME218" s="169"/>
      <c r="MF218" s="169"/>
      <c r="MG218" s="169"/>
      <c r="MH218" s="169"/>
      <c r="MI218" s="169"/>
      <c r="MJ218" s="169"/>
      <c r="MK218" s="169"/>
      <c r="ML218" s="169"/>
      <c r="MM218" s="169"/>
    </row>
    <row r="219" spans="1:351" s="170" customFormat="1" ht="15" customHeight="1" outlineLevel="1" x14ac:dyDescent="0.25">
      <c r="A219" s="161"/>
      <c r="B219" s="162"/>
      <c r="C219" s="163"/>
      <c r="D219" s="163"/>
      <c r="E219" s="164"/>
      <c r="F219" s="174" t="s">
        <v>155</v>
      </c>
      <c r="G219" s="175" t="s">
        <v>39</v>
      </c>
      <c r="H219" s="167">
        <f>C209*7</f>
        <v>144.9</v>
      </c>
      <c r="I219" s="168">
        <v>0.12</v>
      </c>
      <c r="J219" s="164">
        <f t="shared" si="59"/>
        <v>17.388000000000002</v>
      </c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  <c r="LC219" s="169"/>
      <c r="LD219" s="169"/>
      <c r="LE219" s="169"/>
      <c r="LF219" s="169"/>
      <c r="LG219" s="169"/>
      <c r="LH219" s="169"/>
      <c r="LI219" s="169"/>
      <c r="LJ219" s="169"/>
      <c r="LK219" s="169"/>
      <c r="LL219" s="169"/>
      <c r="LM219" s="169"/>
      <c r="LN219" s="169"/>
      <c r="LO219" s="169"/>
      <c r="LP219" s="169"/>
      <c r="LQ219" s="169"/>
      <c r="LR219" s="169"/>
      <c r="LS219" s="169"/>
      <c r="LT219" s="169"/>
      <c r="LU219" s="169"/>
      <c r="LV219" s="169"/>
      <c r="LW219" s="169"/>
      <c r="LX219" s="169"/>
      <c r="LY219" s="169"/>
      <c r="LZ219" s="169"/>
      <c r="MA219" s="169"/>
      <c r="MB219" s="169"/>
      <c r="MC219" s="169"/>
      <c r="MD219" s="169"/>
      <c r="ME219" s="169"/>
      <c r="MF219" s="169"/>
      <c r="MG219" s="169"/>
      <c r="MH219" s="169"/>
      <c r="MI219" s="169"/>
      <c r="MJ219" s="169"/>
      <c r="MK219" s="169"/>
      <c r="ML219" s="169"/>
      <c r="MM219" s="169"/>
    </row>
    <row r="220" spans="1:351" s="170" customFormat="1" ht="15" customHeight="1" outlineLevel="1" x14ac:dyDescent="0.25">
      <c r="A220" s="161"/>
      <c r="B220" s="162"/>
      <c r="C220" s="163"/>
      <c r="D220" s="163"/>
      <c r="E220" s="164"/>
      <c r="F220" s="174" t="s">
        <v>156</v>
      </c>
      <c r="G220" s="175" t="s">
        <v>39</v>
      </c>
      <c r="H220" s="167">
        <f>C209*0.8</f>
        <v>16.559999999999999</v>
      </c>
      <c r="I220" s="168">
        <v>1.77</v>
      </c>
      <c r="J220" s="164">
        <f t="shared" si="59"/>
        <v>29.311199999999999</v>
      </c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  <c r="LC220" s="169"/>
      <c r="LD220" s="169"/>
      <c r="LE220" s="169"/>
      <c r="LF220" s="169"/>
      <c r="LG220" s="169"/>
      <c r="LH220" s="169"/>
      <c r="LI220" s="169"/>
      <c r="LJ220" s="169"/>
      <c r="LK220" s="169"/>
      <c r="LL220" s="169"/>
      <c r="LM220" s="169"/>
      <c r="LN220" s="169"/>
      <c r="LO220" s="169"/>
      <c r="LP220" s="169"/>
      <c r="LQ220" s="169"/>
      <c r="LR220" s="169"/>
      <c r="LS220" s="169"/>
      <c r="LT220" s="169"/>
      <c r="LU220" s="169"/>
      <c r="LV220" s="169"/>
      <c r="LW220" s="169"/>
      <c r="LX220" s="169"/>
      <c r="LY220" s="169"/>
      <c r="LZ220" s="169"/>
      <c r="MA220" s="169"/>
      <c r="MB220" s="169"/>
      <c r="MC220" s="169"/>
      <c r="MD220" s="169"/>
      <c r="ME220" s="169"/>
      <c r="MF220" s="169"/>
      <c r="MG220" s="169"/>
      <c r="MH220" s="169"/>
      <c r="MI220" s="169"/>
      <c r="MJ220" s="169"/>
      <c r="MK220" s="169"/>
      <c r="ML220" s="169"/>
      <c r="MM220" s="169"/>
    </row>
    <row r="221" spans="1:351" s="181" customFormat="1" x14ac:dyDescent="0.25">
      <c r="A221" s="176"/>
      <c r="B221" s="177"/>
      <c r="C221" s="178"/>
      <c r="D221" s="168"/>
      <c r="E221" s="179"/>
      <c r="F221" s="180" t="s">
        <v>157</v>
      </c>
      <c r="G221" s="177" t="s">
        <v>10</v>
      </c>
      <c r="H221" s="178">
        <f>C209*40</f>
        <v>828</v>
      </c>
      <c r="I221" s="168">
        <v>0.19</v>
      </c>
      <c r="J221" s="179">
        <f t="shared" si="59"/>
        <v>157.32</v>
      </c>
    </row>
    <row r="222" spans="1:351" s="170" customFormat="1" ht="15" customHeight="1" outlineLevel="1" x14ac:dyDescent="0.25">
      <c r="A222" s="161"/>
      <c r="B222" s="162"/>
      <c r="C222" s="163"/>
      <c r="D222" s="163"/>
      <c r="E222" s="164"/>
      <c r="F222" s="174" t="s">
        <v>158</v>
      </c>
      <c r="G222" s="175" t="s">
        <v>39</v>
      </c>
      <c r="H222" s="167">
        <f>C209*7</f>
        <v>144.9</v>
      </c>
      <c r="I222" s="168">
        <v>0.27</v>
      </c>
      <c r="J222" s="164">
        <f t="shared" si="59"/>
        <v>39.123000000000005</v>
      </c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  <c r="LC222" s="169"/>
      <c r="LD222" s="169"/>
      <c r="LE222" s="169"/>
      <c r="LF222" s="169"/>
      <c r="LG222" s="169"/>
      <c r="LH222" s="169"/>
      <c r="LI222" s="169"/>
      <c r="LJ222" s="169"/>
      <c r="LK222" s="169"/>
      <c r="LL222" s="169"/>
      <c r="LM222" s="169"/>
      <c r="LN222" s="169"/>
      <c r="LO222" s="169"/>
      <c r="LP222" s="169"/>
      <c r="LQ222" s="169"/>
      <c r="LR222" s="169"/>
      <c r="LS222" s="169"/>
      <c r="LT222" s="169"/>
      <c r="LU222" s="169"/>
      <c r="LV222" s="169"/>
      <c r="LW222" s="169"/>
      <c r="LX222" s="169"/>
      <c r="LY222" s="169"/>
      <c r="LZ222" s="169"/>
      <c r="MA222" s="169"/>
      <c r="MB222" s="169"/>
      <c r="MC222" s="169"/>
      <c r="MD222" s="169"/>
      <c r="ME222" s="169"/>
      <c r="MF222" s="169"/>
      <c r="MG222" s="169"/>
      <c r="MH222" s="169"/>
      <c r="MI222" s="169"/>
      <c r="MJ222" s="169"/>
      <c r="MK222" s="169"/>
      <c r="ML222" s="169"/>
      <c r="MM222" s="169"/>
    </row>
    <row r="223" spans="1:351" s="79" customFormat="1" ht="14.25" customHeight="1" x14ac:dyDescent="0.2">
      <c r="A223" s="32"/>
      <c r="B223" s="33"/>
      <c r="C223" s="28"/>
      <c r="D223" s="28"/>
      <c r="E223" s="28"/>
      <c r="F223" s="37" t="s">
        <v>16</v>
      </c>
      <c r="G223" s="31" t="s">
        <v>17</v>
      </c>
      <c r="H223" s="56">
        <f>C209*0.15/10</f>
        <v>0.3105</v>
      </c>
      <c r="I223" s="55">
        <v>235.68</v>
      </c>
      <c r="J223" s="94">
        <f t="shared" si="59"/>
        <v>73.178640000000001</v>
      </c>
    </row>
    <row r="224" spans="1:351" s="181" customFormat="1" x14ac:dyDescent="0.25">
      <c r="A224" s="176"/>
      <c r="B224" s="177"/>
      <c r="C224" s="178"/>
      <c r="D224" s="168"/>
      <c r="E224" s="179"/>
      <c r="F224" s="180" t="s">
        <v>160</v>
      </c>
      <c r="G224" s="177" t="s">
        <v>110</v>
      </c>
      <c r="H224" s="182">
        <f>C209*0.5</f>
        <v>10.35</v>
      </c>
      <c r="I224" s="168">
        <v>24.68</v>
      </c>
      <c r="J224" s="179">
        <f t="shared" si="59"/>
        <v>255.43799999999999</v>
      </c>
    </row>
    <row r="225" spans="1:10" s="181" customFormat="1" x14ac:dyDescent="0.25">
      <c r="A225" s="176"/>
      <c r="B225" s="177"/>
      <c r="C225" s="178"/>
      <c r="D225" s="168"/>
      <c r="E225" s="179"/>
      <c r="F225" s="165" t="s">
        <v>161</v>
      </c>
      <c r="G225" s="177" t="s">
        <v>162</v>
      </c>
      <c r="H225" s="178">
        <f>C209*1</f>
        <v>20.7</v>
      </c>
      <c r="I225" s="168">
        <v>1.33</v>
      </c>
      <c r="J225" s="179">
        <f t="shared" si="59"/>
        <v>27.530999999999999</v>
      </c>
    </row>
    <row r="226" spans="1:10" s="181" customFormat="1" x14ac:dyDescent="0.25">
      <c r="A226" s="176"/>
      <c r="B226" s="177"/>
      <c r="C226" s="178"/>
      <c r="D226" s="168"/>
      <c r="E226" s="179"/>
      <c r="F226" s="180" t="s">
        <v>163</v>
      </c>
      <c r="G226" s="177" t="s">
        <v>12</v>
      </c>
      <c r="H226" s="178">
        <f>C209*0.15</f>
        <v>3.105</v>
      </c>
      <c r="I226" s="168">
        <v>14</v>
      </c>
      <c r="J226" s="179">
        <f t="shared" si="59"/>
        <v>43.47</v>
      </c>
    </row>
    <row r="227" spans="1:10" ht="14.25" customHeight="1" x14ac:dyDescent="0.2">
      <c r="A227" s="32" t="s">
        <v>119</v>
      </c>
      <c r="B227" s="33" t="s">
        <v>12</v>
      </c>
      <c r="C227" s="28">
        <v>12.26</v>
      </c>
      <c r="D227" s="28">
        <v>25</v>
      </c>
      <c r="E227" s="28">
        <f>C227*D227</f>
        <v>306.5</v>
      </c>
      <c r="F227" s="32" t="s">
        <v>19</v>
      </c>
      <c r="G227" s="33" t="s">
        <v>12</v>
      </c>
      <c r="H227" s="28">
        <f>C227*1.2</f>
        <v>14.712</v>
      </c>
      <c r="I227" s="28">
        <v>5.63</v>
      </c>
      <c r="J227" s="80">
        <f t="shared" si="59"/>
        <v>82.828559999999996</v>
      </c>
    </row>
    <row r="228" spans="1:10" ht="14.25" customHeight="1" x14ac:dyDescent="0.2">
      <c r="A228" s="32"/>
      <c r="B228" s="33"/>
      <c r="C228" s="28"/>
      <c r="D228" s="83"/>
      <c r="E228" s="84"/>
      <c r="F228" s="32" t="s">
        <v>20</v>
      </c>
      <c r="G228" s="33" t="s">
        <v>11</v>
      </c>
      <c r="H228" s="56">
        <f>C227*0.2/25</f>
        <v>9.8080000000000001E-2</v>
      </c>
      <c r="I228" s="83">
        <v>108</v>
      </c>
      <c r="J228" s="82">
        <f t="shared" si="59"/>
        <v>10.592639999999999</v>
      </c>
    </row>
    <row r="229" spans="1:10" ht="14.25" customHeight="1" x14ac:dyDescent="0.2">
      <c r="A229" s="32" t="s">
        <v>167</v>
      </c>
      <c r="B229" s="33" t="s">
        <v>12</v>
      </c>
      <c r="C229" s="28">
        <v>12.26</v>
      </c>
      <c r="D229" s="28">
        <v>8</v>
      </c>
      <c r="E229" s="28">
        <f>C229*D229</f>
        <v>98.08</v>
      </c>
      <c r="F229" s="37" t="s">
        <v>16</v>
      </c>
      <c r="G229" s="31" t="s">
        <v>17</v>
      </c>
      <c r="H229" s="56">
        <f>C229*0.1/10</f>
        <v>0.1226</v>
      </c>
      <c r="I229" s="55">
        <v>235.68</v>
      </c>
      <c r="J229" s="80">
        <f>H229*I229</f>
        <v>28.894368</v>
      </c>
    </row>
    <row r="230" spans="1:10" s="86" customFormat="1" ht="14.25" customHeight="1" x14ac:dyDescent="0.2">
      <c r="A230" s="87" t="s">
        <v>168</v>
      </c>
      <c r="B230" s="33" t="s">
        <v>12</v>
      </c>
      <c r="C230" s="56">
        <f>C229</f>
        <v>12.26</v>
      </c>
      <c r="D230" s="83">
        <v>45</v>
      </c>
      <c r="E230" s="84">
        <f>C230*D230</f>
        <v>551.70000000000005</v>
      </c>
      <c r="F230" s="32" t="s">
        <v>102</v>
      </c>
      <c r="G230" s="33" t="s">
        <v>18</v>
      </c>
      <c r="H230" s="56">
        <f>C230*5/30</f>
        <v>2.0433333333333334</v>
      </c>
      <c r="I230" s="83">
        <v>130</v>
      </c>
      <c r="J230" s="82">
        <f>H230*I230</f>
        <v>265.63333333333333</v>
      </c>
    </row>
    <row r="231" spans="1:10" ht="14.25" customHeight="1" x14ac:dyDescent="0.2">
      <c r="A231" s="32" t="s">
        <v>169</v>
      </c>
      <c r="B231" s="33" t="s">
        <v>12</v>
      </c>
      <c r="C231" s="28">
        <f>C229</f>
        <v>12.26</v>
      </c>
      <c r="D231" s="83">
        <v>50</v>
      </c>
      <c r="E231" s="84">
        <f>C231*D231</f>
        <v>613</v>
      </c>
      <c r="F231" s="32" t="s">
        <v>20</v>
      </c>
      <c r="G231" s="33" t="s">
        <v>11</v>
      </c>
      <c r="H231" s="56">
        <f>C231*0.8/25</f>
        <v>0.39232</v>
      </c>
      <c r="I231" s="83">
        <v>108</v>
      </c>
      <c r="J231" s="82">
        <f t="shared" ref="J231:J245" si="60">H231*I231</f>
        <v>42.370559999999998</v>
      </c>
    </row>
    <row r="232" spans="1:10" ht="14.25" customHeight="1" x14ac:dyDescent="0.2">
      <c r="A232" s="32"/>
      <c r="B232" s="33"/>
      <c r="C232" s="28"/>
      <c r="D232" s="83"/>
      <c r="E232" s="84"/>
      <c r="F232" s="32" t="s">
        <v>22</v>
      </c>
      <c r="G232" s="33" t="s">
        <v>11</v>
      </c>
      <c r="H232" s="56">
        <f>C231*0.8/25</f>
        <v>0.39232</v>
      </c>
      <c r="I232" s="83">
        <v>183.45</v>
      </c>
      <c r="J232" s="82">
        <f t="shared" si="60"/>
        <v>71.971103999999997</v>
      </c>
    </row>
    <row r="233" spans="1:10" ht="14.25" customHeight="1" x14ac:dyDescent="0.2">
      <c r="A233" s="32" t="s">
        <v>170</v>
      </c>
      <c r="B233" s="33" t="s">
        <v>12</v>
      </c>
      <c r="C233" s="28">
        <f>C229</f>
        <v>12.26</v>
      </c>
      <c r="D233" s="83">
        <v>25</v>
      </c>
      <c r="E233" s="84">
        <f t="shared" ref="E233:E235" si="61">C233*D233</f>
        <v>306.5</v>
      </c>
      <c r="F233" s="32" t="s">
        <v>24</v>
      </c>
      <c r="G233" s="177" t="s">
        <v>12</v>
      </c>
      <c r="H233" s="178">
        <f>C233*0.15</f>
        <v>1.839</v>
      </c>
      <c r="I233" s="168">
        <v>14</v>
      </c>
      <c r="J233" s="85">
        <f t="shared" si="60"/>
        <v>25.745999999999999</v>
      </c>
    </row>
    <row r="234" spans="1:10" ht="14.25" customHeight="1" x14ac:dyDescent="0.2">
      <c r="A234" s="32" t="s">
        <v>171</v>
      </c>
      <c r="B234" s="33" t="s">
        <v>12</v>
      </c>
      <c r="C234" s="28">
        <f>C229</f>
        <v>12.26</v>
      </c>
      <c r="D234" s="28">
        <v>5</v>
      </c>
      <c r="E234" s="28">
        <f t="shared" si="61"/>
        <v>61.3</v>
      </c>
      <c r="F234" s="37" t="s">
        <v>16</v>
      </c>
      <c r="G234" s="31" t="s">
        <v>17</v>
      </c>
      <c r="H234" s="56">
        <f>C234*0.1/10</f>
        <v>0.1226</v>
      </c>
      <c r="I234" s="55">
        <v>235.68</v>
      </c>
      <c r="J234" s="80">
        <f t="shared" si="60"/>
        <v>28.894368</v>
      </c>
    </row>
    <row r="235" spans="1:10" s="79" customFormat="1" ht="14.25" customHeight="1" x14ac:dyDescent="0.2">
      <c r="A235" s="87" t="s">
        <v>172</v>
      </c>
      <c r="B235" s="33" t="s">
        <v>12</v>
      </c>
      <c r="C235" s="28">
        <f>C233</f>
        <v>12.26</v>
      </c>
      <c r="D235" s="28">
        <v>35</v>
      </c>
      <c r="E235" s="28">
        <f t="shared" si="61"/>
        <v>429.09999999999997</v>
      </c>
      <c r="F235" s="32" t="s">
        <v>111</v>
      </c>
      <c r="G235" s="33" t="s">
        <v>26</v>
      </c>
      <c r="H235" s="28">
        <f>C235*0.15</f>
        <v>1.839</v>
      </c>
      <c r="I235" s="28">
        <v>296.74</v>
      </c>
      <c r="J235" s="80">
        <f t="shared" si="60"/>
        <v>545.70486000000005</v>
      </c>
    </row>
    <row r="236" spans="1:10" s="79" customFormat="1" ht="14.25" customHeight="1" x14ac:dyDescent="0.2">
      <c r="A236" s="32" t="s">
        <v>164</v>
      </c>
      <c r="B236" s="33" t="s">
        <v>12</v>
      </c>
      <c r="C236" s="56">
        <v>13.48</v>
      </c>
      <c r="D236" s="83">
        <v>25</v>
      </c>
      <c r="E236" s="84">
        <f>C236*D236</f>
        <v>337</v>
      </c>
      <c r="F236" s="32" t="s">
        <v>165</v>
      </c>
      <c r="G236" s="33" t="s">
        <v>12</v>
      </c>
      <c r="H236" s="56">
        <f>C236*1.2</f>
        <v>16.175999999999998</v>
      </c>
      <c r="I236" s="83">
        <v>8.94</v>
      </c>
      <c r="J236" s="160">
        <f t="shared" si="60"/>
        <v>144.61343999999997</v>
      </c>
    </row>
    <row r="237" spans="1:10" s="79" customFormat="1" ht="14.25" customHeight="1" x14ac:dyDescent="0.2">
      <c r="A237" s="32"/>
      <c r="B237" s="33"/>
      <c r="C237" s="28"/>
      <c r="D237" s="28"/>
      <c r="E237" s="84"/>
      <c r="F237" s="32" t="s">
        <v>20</v>
      </c>
      <c r="G237" s="33" t="s">
        <v>11</v>
      </c>
      <c r="H237" s="56">
        <f>C236*0.2/25</f>
        <v>0.10784000000000001</v>
      </c>
      <c r="I237" s="83">
        <v>108</v>
      </c>
      <c r="J237" s="80">
        <f t="shared" si="60"/>
        <v>11.64672</v>
      </c>
    </row>
    <row r="238" spans="1:10" s="79" customFormat="1" ht="14.25" customHeight="1" x14ac:dyDescent="0.2">
      <c r="A238" s="32" t="s">
        <v>166</v>
      </c>
      <c r="B238" s="33" t="s">
        <v>12</v>
      </c>
      <c r="C238" s="28">
        <f>C236</f>
        <v>13.48</v>
      </c>
      <c r="D238" s="28">
        <v>30</v>
      </c>
      <c r="E238" s="28">
        <f>C238*D238</f>
        <v>404.40000000000003</v>
      </c>
      <c r="F238" s="32" t="s">
        <v>111</v>
      </c>
      <c r="G238" s="33" t="s">
        <v>26</v>
      </c>
      <c r="H238" s="28">
        <f>C238*0.1</f>
        <v>1.3480000000000001</v>
      </c>
      <c r="I238" s="28">
        <v>296.74</v>
      </c>
      <c r="J238" s="80">
        <f t="shared" si="60"/>
        <v>400.00552000000005</v>
      </c>
    </row>
    <row r="239" spans="1:10" s="79" customFormat="1" ht="14.25" customHeight="1" x14ac:dyDescent="0.2">
      <c r="A239" s="32" t="s">
        <v>43</v>
      </c>
      <c r="B239" s="33" t="s">
        <v>15</v>
      </c>
      <c r="C239" s="28">
        <v>20.7</v>
      </c>
      <c r="D239" s="28">
        <v>10</v>
      </c>
      <c r="E239" s="28">
        <f t="shared" ref="E239:E241" si="62">C239*D239</f>
        <v>207</v>
      </c>
      <c r="F239" s="37" t="s">
        <v>16</v>
      </c>
      <c r="G239" s="31" t="s">
        <v>17</v>
      </c>
      <c r="H239" s="56">
        <f>C239*0.15/10</f>
        <v>0.3105</v>
      </c>
      <c r="I239" s="55">
        <v>235.68</v>
      </c>
      <c r="J239" s="94">
        <f t="shared" si="60"/>
        <v>73.178640000000001</v>
      </c>
    </row>
    <row r="240" spans="1:10" s="40" customFormat="1" ht="14.25" customHeight="1" x14ac:dyDescent="0.25">
      <c r="A240" s="87" t="s">
        <v>40</v>
      </c>
      <c r="B240" s="33" t="s">
        <v>15</v>
      </c>
      <c r="C240" s="56">
        <v>20.7</v>
      </c>
      <c r="D240" s="83">
        <v>45</v>
      </c>
      <c r="E240" s="84">
        <f t="shared" si="62"/>
        <v>931.5</v>
      </c>
      <c r="F240" s="32" t="s">
        <v>102</v>
      </c>
      <c r="G240" s="33" t="s">
        <v>18</v>
      </c>
      <c r="H240" s="56">
        <f>C240*7/30</f>
        <v>4.83</v>
      </c>
      <c r="I240" s="83">
        <v>130</v>
      </c>
      <c r="J240" s="82">
        <f t="shared" si="60"/>
        <v>627.9</v>
      </c>
    </row>
    <row r="241" spans="1:10" ht="14.25" customHeight="1" x14ac:dyDescent="0.2">
      <c r="A241" s="87" t="s">
        <v>41</v>
      </c>
      <c r="B241" s="33" t="s">
        <v>15</v>
      </c>
      <c r="C241" s="56">
        <f>C240</f>
        <v>20.7</v>
      </c>
      <c r="D241" s="83">
        <v>50</v>
      </c>
      <c r="E241" s="84">
        <f t="shared" si="62"/>
        <v>1035</v>
      </c>
      <c r="F241" s="32" t="s">
        <v>20</v>
      </c>
      <c r="G241" s="33" t="s">
        <v>11</v>
      </c>
      <c r="H241" s="56">
        <f>C240*1.2/25</f>
        <v>0.99360000000000004</v>
      </c>
      <c r="I241" s="83">
        <v>108</v>
      </c>
      <c r="J241" s="82">
        <f t="shared" si="60"/>
        <v>107.30880000000001</v>
      </c>
    </row>
    <row r="242" spans="1:10" s="79" customFormat="1" ht="14.25" customHeight="1" x14ac:dyDescent="0.2">
      <c r="A242" s="32"/>
      <c r="B242" s="33"/>
      <c r="C242" s="28"/>
      <c r="D242" s="83"/>
      <c r="E242" s="84"/>
      <c r="F242" s="32" t="s">
        <v>22</v>
      </c>
      <c r="G242" s="33" t="s">
        <v>11</v>
      </c>
      <c r="H242" s="56">
        <f>C241*0.9/25</f>
        <v>0.74519999999999997</v>
      </c>
      <c r="I242" s="83">
        <v>183.45</v>
      </c>
      <c r="J242" s="82">
        <f t="shared" si="60"/>
        <v>136.70693999999997</v>
      </c>
    </row>
    <row r="243" spans="1:10" s="93" customFormat="1" ht="14.25" customHeight="1" x14ac:dyDescent="0.25">
      <c r="A243" s="87" t="s">
        <v>42</v>
      </c>
      <c r="B243" s="33" t="s">
        <v>15</v>
      </c>
      <c r="C243" s="28">
        <f>C241</f>
        <v>20.7</v>
      </c>
      <c r="D243" s="83">
        <v>25</v>
      </c>
      <c r="E243" s="84">
        <f t="shared" ref="E243:E244" si="63">C243*D243</f>
        <v>517.5</v>
      </c>
      <c r="F243" s="32" t="s">
        <v>24</v>
      </c>
      <c r="G243" s="177" t="s">
        <v>12</v>
      </c>
      <c r="H243" s="178">
        <f>C243*0.15</f>
        <v>3.105</v>
      </c>
      <c r="I243" s="168">
        <v>14</v>
      </c>
      <c r="J243" s="82">
        <f t="shared" si="60"/>
        <v>43.47</v>
      </c>
    </row>
    <row r="244" spans="1:10" s="79" customFormat="1" ht="14.25" customHeight="1" x14ac:dyDescent="0.2">
      <c r="A244" s="32" t="s">
        <v>43</v>
      </c>
      <c r="B244" s="33" t="s">
        <v>15</v>
      </c>
      <c r="C244" s="28">
        <f>C243</f>
        <v>20.7</v>
      </c>
      <c r="D244" s="28">
        <v>10</v>
      </c>
      <c r="E244" s="28">
        <f t="shared" si="63"/>
        <v>207</v>
      </c>
      <c r="F244" s="37" t="s">
        <v>16</v>
      </c>
      <c r="G244" s="31" t="s">
        <v>17</v>
      </c>
      <c r="H244" s="56">
        <f>C244*0.15/10</f>
        <v>0.3105</v>
      </c>
      <c r="I244" s="55">
        <v>235.68</v>
      </c>
      <c r="J244" s="94">
        <f t="shared" si="60"/>
        <v>73.178640000000001</v>
      </c>
    </row>
    <row r="245" spans="1:10" s="79" customFormat="1" ht="14.25" customHeight="1" x14ac:dyDescent="0.2">
      <c r="A245" s="32" t="s">
        <v>44</v>
      </c>
      <c r="B245" s="33" t="s">
        <v>15</v>
      </c>
      <c r="C245" s="28">
        <f>C244</f>
        <v>20.7</v>
      </c>
      <c r="D245" s="28">
        <v>50</v>
      </c>
      <c r="E245" s="28">
        <f>C245*D245</f>
        <v>1035</v>
      </c>
      <c r="F245" s="32" t="s">
        <v>111</v>
      </c>
      <c r="G245" s="33" t="s">
        <v>26</v>
      </c>
      <c r="H245" s="28">
        <f>C245*0.3</f>
        <v>6.21</v>
      </c>
      <c r="I245" s="28">
        <v>296.74</v>
      </c>
      <c r="J245" s="80">
        <f t="shared" si="60"/>
        <v>1842.7554</v>
      </c>
    </row>
    <row r="246" spans="1:10" s="79" customFormat="1" ht="14.25" customHeight="1" x14ac:dyDescent="0.2">
      <c r="A246" s="26" t="s">
        <v>13</v>
      </c>
      <c r="B246" s="41"/>
      <c r="C246" s="42"/>
      <c r="D246" s="42"/>
      <c r="E246" s="42">
        <f>SUM(E192:E245)</f>
        <v>10773.029999999999</v>
      </c>
      <c r="F246" s="29" t="s">
        <v>13</v>
      </c>
      <c r="G246" s="41"/>
      <c r="H246" s="42"/>
      <c r="I246" s="42"/>
      <c r="J246" s="43">
        <f>SUM(J192:J245)</f>
        <v>9390.7545733333318</v>
      </c>
    </row>
    <row r="247" spans="1:10" s="79" customFormat="1" ht="14.25" customHeight="1" x14ac:dyDescent="0.2">
      <c r="A247" s="214" t="s">
        <v>45</v>
      </c>
      <c r="B247" s="215"/>
      <c r="C247" s="215"/>
      <c r="D247" s="215"/>
      <c r="E247" s="215"/>
      <c r="F247" s="215"/>
      <c r="G247" s="215"/>
      <c r="H247" s="215"/>
      <c r="I247" s="215"/>
      <c r="J247" s="223"/>
    </row>
    <row r="248" spans="1:10" s="79" customFormat="1" ht="14.25" customHeight="1" x14ac:dyDescent="0.2">
      <c r="A248" s="37" t="s">
        <v>46</v>
      </c>
      <c r="B248" s="31" t="s">
        <v>15</v>
      </c>
      <c r="C248" s="55">
        <v>20.7</v>
      </c>
      <c r="D248" s="55">
        <v>10</v>
      </c>
      <c r="E248" s="55">
        <f>C248*D248</f>
        <v>207</v>
      </c>
      <c r="F248" s="37" t="s">
        <v>16</v>
      </c>
      <c r="G248" s="31" t="s">
        <v>17</v>
      </c>
      <c r="H248" s="56">
        <f>C248*0.15/10</f>
        <v>0.3105</v>
      </c>
      <c r="I248" s="55">
        <v>235.68</v>
      </c>
      <c r="J248" s="80">
        <f>H248*I248</f>
        <v>73.178640000000001</v>
      </c>
    </row>
    <row r="249" spans="1:10" s="86" customFormat="1" ht="15" x14ac:dyDescent="0.25">
      <c r="A249" s="21" t="s">
        <v>217</v>
      </c>
      <c r="B249" s="22" t="s">
        <v>15</v>
      </c>
      <c r="C249" s="55">
        <f>C248</f>
        <v>20.7</v>
      </c>
      <c r="D249" s="24">
        <v>80</v>
      </c>
      <c r="E249" s="24">
        <f>C249*D249</f>
        <v>1656</v>
      </c>
      <c r="F249" s="21" t="s">
        <v>47</v>
      </c>
      <c r="G249" s="78" t="s">
        <v>11</v>
      </c>
      <c r="H249" s="95">
        <f>C249*70/25</f>
        <v>57.96</v>
      </c>
      <c r="I249" s="55">
        <v>168</v>
      </c>
      <c r="J249" s="80">
        <f>H249*I249</f>
        <v>9737.2800000000007</v>
      </c>
    </row>
    <row r="250" spans="1:10" s="97" customFormat="1" ht="14.25" customHeight="1" x14ac:dyDescent="0.2">
      <c r="A250" s="37" t="s">
        <v>218</v>
      </c>
      <c r="B250" s="31" t="s">
        <v>15</v>
      </c>
      <c r="C250" s="55">
        <v>20.7</v>
      </c>
      <c r="D250" s="55">
        <v>70</v>
      </c>
      <c r="E250" s="55">
        <f>C250*D250</f>
        <v>1449</v>
      </c>
      <c r="F250" s="37" t="s">
        <v>219</v>
      </c>
      <c r="G250" s="31" t="s">
        <v>15</v>
      </c>
      <c r="H250" s="56">
        <f>C250*1.1</f>
        <v>22.77</v>
      </c>
      <c r="I250" s="56">
        <v>112.88</v>
      </c>
      <c r="J250" s="96">
        <f t="shared" ref="J250:J256" si="64">H250*I250</f>
        <v>2570.2775999999999</v>
      </c>
    </row>
    <row r="251" spans="1:10" ht="14.25" customHeight="1" x14ac:dyDescent="0.2">
      <c r="A251" s="37"/>
      <c r="B251" s="31"/>
      <c r="C251" s="55"/>
      <c r="D251" s="55"/>
      <c r="E251" s="55"/>
      <c r="F251" s="37" t="s">
        <v>220</v>
      </c>
      <c r="G251" s="31" t="s">
        <v>110</v>
      </c>
      <c r="H251" s="56">
        <f>H250</f>
        <v>22.77</v>
      </c>
      <c r="I251" s="56">
        <v>79</v>
      </c>
      <c r="J251" s="96">
        <f t="shared" si="64"/>
        <v>1798.83</v>
      </c>
    </row>
    <row r="252" spans="1:10" s="97" customFormat="1" ht="14.25" customHeight="1" x14ac:dyDescent="0.2">
      <c r="A252" s="37" t="s">
        <v>222</v>
      </c>
      <c r="B252" s="31" t="s">
        <v>15</v>
      </c>
      <c r="C252" s="55">
        <f>C248</f>
        <v>20.7</v>
      </c>
      <c r="D252" s="55">
        <v>180</v>
      </c>
      <c r="E252" s="55">
        <f>C252*D252</f>
        <v>3726</v>
      </c>
      <c r="F252" s="37" t="s">
        <v>221</v>
      </c>
      <c r="G252" s="31" t="s">
        <v>15</v>
      </c>
      <c r="H252" s="56">
        <f>C252*1.1</f>
        <v>22.77</v>
      </c>
      <c r="I252" s="188">
        <v>625</v>
      </c>
      <c r="J252" s="96">
        <f t="shared" si="64"/>
        <v>14231.25</v>
      </c>
    </row>
    <row r="253" spans="1:10" ht="14.25" customHeight="1" x14ac:dyDescent="0.2">
      <c r="A253" s="37"/>
      <c r="B253" s="31"/>
      <c r="C253" s="55"/>
      <c r="D253" s="55"/>
      <c r="E253" s="55"/>
      <c r="F253" s="37" t="s">
        <v>220</v>
      </c>
      <c r="G253" s="31" t="s">
        <v>110</v>
      </c>
      <c r="H253" s="56">
        <f>H252</f>
        <v>22.77</v>
      </c>
      <c r="I253" s="56">
        <v>79</v>
      </c>
      <c r="J253" s="96">
        <f t="shared" si="64"/>
        <v>1798.83</v>
      </c>
    </row>
    <row r="254" spans="1:10" ht="14.25" customHeight="1" x14ac:dyDescent="0.2">
      <c r="A254" s="37" t="s">
        <v>223</v>
      </c>
      <c r="B254" s="31" t="s">
        <v>12</v>
      </c>
      <c r="C254" s="73">
        <v>12.1</v>
      </c>
      <c r="D254" s="73">
        <v>30</v>
      </c>
      <c r="E254" s="73">
        <f>D254*C254</f>
        <v>363</v>
      </c>
      <c r="F254" s="89" t="s">
        <v>224</v>
      </c>
      <c r="G254" s="31" t="s">
        <v>12</v>
      </c>
      <c r="H254" s="56">
        <f>C254*1.2</f>
        <v>14.52</v>
      </c>
      <c r="I254" s="188">
        <v>49.96</v>
      </c>
      <c r="J254" s="96">
        <f t="shared" si="64"/>
        <v>725.41920000000005</v>
      </c>
    </row>
    <row r="255" spans="1:10" ht="14.25" customHeight="1" x14ac:dyDescent="0.2">
      <c r="A255" s="91"/>
      <c r="B255" s="88"/>
      <c r="C255" s="74"/>
      <c r="D255" s="74"/>
      <c r="E255" s="74"/>
      <c r="F255" s="32" t="s">
        <v>111</v>
      </c>
      <c r="G255" s="33" t="s">
        <v>26</v>
      </c>
      <c r="H255" s="28">
        <f>C254*0.3</f>
        <v>3.63</v>
      </c>
      <c r="I255" s="28">
        <v>296.74</v>
      </c>
      <c r="J255" s="80">
        <f t="shared" si="64"/>
        <v>1077.1661999999999</v>
      </c>
    </row>
    <row r="256" spans="1:10" ht="14.25" customHeight="1" x14ac:dyDescent="0.2">
      <c r="A256" s="37"/>
      <c r="B256" s="31"/>
      <c r="C256" s="55"/>
      <c r="D256" s="55"/>
      <c r="E256" s="55"/>
      <c r="F256" s="37" t="s">
        <v>220</v>
      </c>
      <c r="G256" s="31" t="s">
        <v>110</v>
      </c>
      <c r="H256" s="56">
        <f>H255</f>
        <v>3.63</v>
      </c>
      <c r="I256" s="56">
        <v>19</v>
      </c>
      <c r="J256" s="96">
        <f t="shared" si="64"/>
        <v>68.97</v>
      </c>
    </row>
    <row r="257" spans="1:10" ht="14.25" customHeight="1" x14ac:dyDescent="0.2">
      <c r="A257" s="26" t="s">
        <v>13</v>
      </c>
      <c r="B257" s="39"/>
      <c r="C257" s="27"/>
      <c r="D257" s="42"/>
      <c r="E257" s="27">
        <f>SUM(E248:E256)</f>
        <v>7401</v>
      </c>
      <c r="F257" s="29" t="s">
        <v>13</v>
      </c>
      <c r="G257" s="39"/>
      <c r="H257" s="27"/>
      <c r="I257" s="27"/>
      <c r="J257" s="30">
        <f>SUM(J248:J256)</f>
        <v>32081.201640000003</v>
      </c>
    </row>
    <row r="258" spans="1:10" s="40" customFormat="1" ht="17.25" customHeight="1" x14ac:dyDescent="0.25">
      <c r="A258" s="44" t="s">
        <v>227</v>
      </c>
      <c r="B258" s="45"/>
      <c r="C258" s="46"/>
      <c r="D258" s="47"/>
      <c r="E258" s="46">
        <f>E257+E246+E190</f>
        <v>29829.18</v>
      </c>
      <c r="F258" s="48" t="s">
        <v>13</v>
      </c>
      <c r="G258" s="45"/>
      <c r="H258" s="46"/>
      <c r="I258" s="46"/>
      <c r="J258" s="49">
        <f>J257+J246+J190</f>
        <v>52153.747706666669</v>
      </c>
    </row>
    <row r="259" spans="1:10" s="40" customFormat="1" ht="17.25" customHeight="1" thickBot="1" x14ac:dyDescent="0.3">
      <c r="A259" s="50"/>
      <c r="B259" s="51"/>
      <c r="C259" s="52"/>
      <c r="D259" s="53"/>
      <c r="E259" s="52"/>
      <c r="F259" s="54"/>
      <c r="G259" s="51"/>
      <c r="H259" s="52"/>
      <c r="I259" s="52"/>
      <c r="J259" s="52"/>
    </row>
    <row r="260" spans="1:10" ht="20.25" customHeight="1" x14ac:dyDescent="0.25">
      <c r="A260" s="15"/>
      <c r="B260" s="16"/>
      <c r="C260" s="17"/>
      <c r="D260" s="213" t="s">
        <v>228</v>
      </c>
      <c r="E260" s="213"/>
      <c r="F260" s="213"/>
      <c r="G260" s="16"/>
      <c r="H260" s="17"/>
      <c r="I260" s="17"/>
      <c r="J260" s="18"/>
    </row>
    <row r="261" spans="1:10" ht="14.25" customHeight="1" x14ac:dyDescent="0.2">
      <c r="A261" s="214" t="s">
        <v>14</v>
      </c>
      <c r="B261" s="215"/>
      <c r="C261" s="215"/>
      <c r="D261" s="215"/>
      <c r="E261" s="215"/>
      <c r="F261" s="215"/>
      <c r="G261" s="215"/>
      <c r="H261" s="215"/>
      <c r="I261" s="215"/>
      <c r="J261" s="216"/>
    </row>
    <row r="262" spans="1:10" ht="14.25" customHeight="1" x14ac:dyDescent="0.2">
      <c r="A262" s="32" t="s">
        <v>119</v>
      </c>
      <c r="B262" s="33" t="s">
        <v>12</v>
      </c>
      <c r="C262" s="28">
        <v>22.05</v>
      </c>
      <c r="D262" s="28">
        <v>20</v>
      </c>
      <c r="E262" s="28">
        <f>C262*D262</f>
        <v>441</v>
      </c>
      <c r="F262" s="32" t="s">
        <v>19</v>
      </c>
      <c r="G262" s="33" t="s">
        <v>12</v>
      </c>
      <c r="H262" s="28">
        <f>C262*1.2</f>
        <v>26.46</v>
      </c>
      <c r="I262" s="28">
        <v>5.63</v>
      </c>
      <c r="J262" s="80">
        <f t="shared" ref="J262:J263" si="65">H262*I262</f>
        <v>148.96979999999999</v>
      </c>
    </row>
    <row r="263" spans="1:10" ht="14.25" customHeight="1" x14ac:dyDescent="0.2">
      <c r="A263" s="32"/>
      <c r="B263" s="33"/>
      <c r="C263" s="28"/>
      <c r="D263" s="83"/>
      <c r="E263" s="84"/>
      <c r="F263" s="32" t="s">
        <v>20</v>
      </c>
      <c r="G263" s="33" t="s">
        <v>11</v>
      </c>
      <c r="H263" s="56">
        <f>C262*0.2/25</f>
        <v>0.1764</v>
      </c>
      <c r="I263" s="83">
        <v>108</v>
      </c>
      <c r="J263" s="82">
        <f t="shared" si="65"/>
        <v>19.051200000000001</v>
      </c>
    </row>
    <row r="264" spans="1:10" ht="14.25" customHeight="1" x14ac:dyDescent="0.2">
      <c r="A264" s="32" t="s">
        <v>69</v>
      </c>
      <c r="B264" s="33" t="s">
        <v>12</v>
      </c>
      <c r="C264" s="28">
        <v>22.05</v>
      </c>
      <c r="D264" s="28">
        <v>7</v>
      </c>
      <c r="E264" s="28">
        <f>C264*D264</f>
        <v>154.35</v>
      </c>
      <c r="F264" s="37" t="s">
        <v>73</v>
      </c>
      <c r="G264" s="31" t="s">
        <v>74</v>
      </c>
      <c r="H264" s="56">
        <f>C264*0.05/10</f>
        <v>0.11025</v>
      </c>
      <c r="I264" s="55">
        <v>402</v>
      </c>
      <c r="J264" s="80">
        <f>H264*I264</f>
        <v>44.320500000000003</v>
      </c>
    </row>
    <row r="265" spans="1:10" s="79" customFormat="1" ht="14.25" customHeight="1" x14ac:dyDescent="0.2">
      <c r="A265" s="87" t="s">
        <v>142</v>
      </c>
      <c r="B265" s="33" t="s">
        <v>12</v>
      </c>
      <c r="C265" s="28">
        <f>C264</f>
        <v>22.05</v>
      </c>
      <c r="D265" s="28">
        <v>45</v>
      </c>
      <c r="E265" s="28">
        <f>C265*D265</f>
        <v>992.25</v>
      </c>
      <c r="F265" s="32" t="s">
        <v>108</v>
      </c>
      <c r="G265" s="33" t="s">
        <v>10</v>
      </c>
      <c r="H265" s="56">
        <f>C265*6/25</f>
        <v>5.2920000000000007</v>
      </c>
      <c r="I265" s="28">
        <v>65</v>
      </c>
      <c r="J265" s="80">
        <f>H265*I265</f>
        <v>343.98</v>
      </c>
    </row>
    <row r="266" spans="1:10" s="86" customFormat="1" ht="14.25" customHeight="1" x14ac:dyDescent="0.2">
      <c r="A266" s="87" t="s">
        <v>101</v>
      </c>
      <c r="B266" s="33" t="s">
        <v>12</v>
      </c>
      <c r="C266" s="56">
        <f>C264</f>
        <v>22.05</v>
      </c>
      <c r="D266" s="83">
        <v>40</v>
      </c>
      <c r="E266" s="84">
        <f>C266*D266</f>
        <v>882</v>
      </c>
      <c r="F266" s="32" t="s">
        <v>102</v>
      </c>
      <c r="G266" s="33" t="s">
        <v>18</v>
      </c>
      <c r="H266" s="56">
        <f>C266*5/30</f>
        <v>3.6749999999999998</v>
      </c>
      <c r="I266" s="83">
        <v>130</v>
      </c>
      <c r="J266" s="82">
        <f>H266*I266</f>
        <v>477.75</v>
      </c>
    </row>
    <row r="267" spans="1:10" ht="14.25" customHeight="1" x14ac:dyDescent="0.2">
      <c r="A267" s="32" t="s">
        <v>21</v>
      </c>
      <c r="B267" s="33" t="s">
        <v>12</v>
      </c>
      <c r="C267" s="28">
        <f>C264</f>
        <v>22.05</v>
      </c>
      <c r="D267" s="83">
        <v>45</v>
      </c>
      <c r="E267" s="84">
        <f>C267*D267</f>
        <v>992.25</v>
      </c>
      <c r="F267" s="32" t="s">
        <v>20</v>
      </c>
      <c r="G267" s="33" t="s">
        <v>11</v>
      </c>
      <c r="H267" s="56">
        <f>C267*0.8/25</f>
        <v>0.7056</v>
      </c>
      <c r="I267" s="83">
        <v>108</v>
      </c>
      <c r="J267" s="82">
        <f t="shared" ref="J267:J272" si="66">H267*I267</f>
        <v>76.204800000000006</v>
      </c>
    </row>
    <row r="268" spans="1:10" ht="14.25" customHeight="1" x14ac:dyDescent="0.2">
      <c r="A268" s="32"/>
      <c r="B268" s="33"/>
      <c r="C268" s="28"/>
      <c r="D268" s="83"/>
      <c r="E268" s="84"/>
      <c r="F268" s="32" t="s">
        <v>22</v>
      </c>
      <c r="G268" s="33" t="s">
        <v>11</v>
      </c>
      <c r="H268" s="56">
        <f>C267*0.8/25</f>
        <v>0.7056</v>
      </c>
      <c r="I268" s="83">
        <v>183.45</v>
      </c>
      <c r="J268" s="82">
        <f t="shared" si="66"/>
        <v>129.44232</v>
      </c>
    </row>
    <row r="269" spans="1:10" ht="14.25" customHeight="1" x14ac:dyDescent="0.2">
      <c r="A269" s="32" t="s">
        <v>23</v>
      </c>
      <c r="B269" s="33" t="s">
        <v>12</v>
      </c>
      <c r="C269" s="28">
        <f>C264</f>
        <v>22.05</v>
      </c>
      <c r="D269" s="83">
        <v>20</v>
      </c>
      <c r="E269" s="84">
        <f t="shared" ref="E269:E272" si="67">C269*D269</f>
        <v>441</v>
      </c>
      <c r="F269" s="32" t="s">
        <v>24</v>
      </c>
      <c r="G269" s="177" t="s">
        <v>12</v>
      </c>
      <c r="H269" s="178">
        <f>C269*0.15</f>
        <v>3.3075000000000001</v>
      </c>
      <c r="I269" s="168">
        <v>14</v>
      </c>
      <c r="J269" s="85">
        <f t="shared" si="66"/>
        <v>46.305</v>
      </c>
    </row>
    <row r="270" spans="1:10" ht="14.25" customHeight="1" x14ac:dyDescent="0.2">
      <c r="A270" s="32" t="s">
        <v>25</v>
      </c>
      <c r="B270" s="33" t="s">
        <v>12</v>
      </c>
      <c r="C270" s="28">
        <f>C264</f>
        <v>22.05</v>
      </c>
      <c r="D270" s="28">
        <v>6</v>
      </c>
      <c r="E270" s="28">
        <f t="shared" si="67"/>
        <v>132.30000000000001</v>
      </c>
      <c r="F270" s="37" t="s">
        <v>16</v>
      </c>
      <c r="G270" s="31" t="s">
        <v>17</v>
      </c>
      <c r="H270" s="56">
        <f>C270*0.1/10</f>
        <v>0.2205</v>
      </c>
      <c r="I270" s="55">
        <v>235.68</v>
      </c>
      <c r="J270" s="80">
        <f t="shared" si="66"/>
        <v>51.967440000000003</v>
      </c>
    </row>
    <row r="271" spans="1:10" s="79" customFormat="1" ht="14.25" customHeight="1" x14ac:dyDescent="0.2">
      <c r="A271" s="87" t="s">
        <v>72</v>
      </c>
      <c r="B271" s="33" t="s">
        <v>12</v>
      </c>
      <c r="C271" s="28">
        <v>22.05</v>
      </c>
      <c r="D271" s="28">
        <v>30</v>
      </c>
      <c r="E271" s="28">
        <f t="shared" si="67"/>
        <v>661.5</v>
      </c>
      <c r="F271" s="32" t="s">
        <v>111</v>
      </c>
      <c r="G271" s="33" t="s">
        <v>26</v>
      </c>
      <c r="H271" s="28">
        <f>C271*0.15</f>
        <v>3.3075000000000001</v>
      </c>
      <c r="I271" s="28">
        <v>296.74</v>
      </c>
      <c r="J271" s="80">
        <f t="shared" si="66"/>
        <v>981.46755000000007</v>
      </c>
    </row>
    <row r="272" spans="1:10" s="86" customFormat="1" ht="14.25" customHeight="1" x14ac:dyDescent="0.2">
      <c r="A272" s="32" t="s">
        <v>27</v>
      </c>
      <c r="B272" s="33" t="s">
        <v>15</v>
      </c>
      <c r="C272" s="56">
        <v>29.26</v>
      </c>
      <c r="D272" s="83">
        <v>10</v>
      </c>
      <c r="E272" s="84">
        <f t="shared" si="67"/>
        <v>292.60000000000002</v>
      </c>
      <c r="F272" s="37" t="s">
        <v>73</v>
      </c>
      <c r="G272" s="31" t="s">
        <v>74</v>
      </c>
      <c r="H272" s="56">
        <f>C272*0.25/10</f>
        <v>0.73150000000000004</v>
      </c>
      <c r="I272" s="55">
        <v>402</v>
      </c>
      <c r="J272" s="80">
        <f t="shared" si="66"/>
        <v>294.06299999999999</v>
      </c>
    </row>
    <row r="273" spans="1:10" s="79" customFormat="1" ht="14.25" customHeight="1" x14ac:dyDescent="0.2">
      <c r="A273" s="87" t="s">
        <v>109</v>
      </c>
      <c r="B273" s="33" t="s">
        <v>15</v>
      </c>
      <c r="C273" s="28">
        <v>29.26</v>
      </c>
      <c r="D273" s="28">
        <v>45</v>
      </c>
      <c r="E273" s="28">
        <f>C273*D273</f>
        <v>1316.7</v>
      </c>
      <c r="F273" s="32" t="s">
        <v>108</v>
      </c>
      <c r="G273" s="33" t="s">
        <v>10</v>
      </c>
      <c r="H273" s="56">
        <f>C273*12.5/25</f>
        <v>14.63</v>
      </c>
      <c r="I273" s="28">
        <v>65</v>
      </c>
      <c r="J273" s="80">
        <f>H273*I273</f>
        <v>950.95</v>
      </c>
    </row>
    <row r="274" spans="1:10" s="86" customFormat="1" ht="14.25" customHeight="1" x14ac:dyDescent="0.2">
      <c r="A274" s="87" t="s">
        <v>143</v>
      </c>
      <c r="B274" s="33" t="s">
        <v>15</v>
      </c>
      <c r="C274" s="56">
        <v>29.26</v>
      </c>
      <c r="D274" s="83">
        <v>50</v>
      </c>
      <c r="E274" s="84">
        <f t="shared" ref="E274" si="68">C274*D274</f>
        <v>1463</v>
      </c>
      <c r="F274" s="32" t="s">
        <v>102</v>
      </c>
      <c r="G274" s="33" t="s">
        <v>18</v>
      </c>
      <c r="H274" s="56">
        <f>C274*10/30</f>
        <v>9.7533333333333339</v>
      </c>
      <c r="I274" s="83">
        <v>130</v>
      </c>
      <c r="J274" s="82">
        <f t="shared" ref="J274:J284" si="69">H274*I274</f>
        <v>1267.9333333333334</v>
      </c>
    </row>
    <row r="275" spans="1:10" s="79" customFormat="1" ht="14.25" customHeight="1" x14ac:dyDescent="0.2">
      <c r="A275" s="87" t="s">
        <v>28</v>
      </c>
      <c r="B275" s="33" t="s">
        <v>15</v>
      </c>
      <c r="C275" s="56">
        <f>C274</f>
        <v>29.26</v>
      </c>
      <c r="D275" s="83">
        <v>55</v>
      </c>
      <c r="E275" s="84">
        <f>C275*D275</f>
        <v>1609.3000000000002</v>
      </c>
      <c r="F275" s="32" t="s">
        <v>20</v>
      </c>
      <c r="G275" s="33" t="s">
        <v>11</v>
      </c>
      <c r="H275" s="56">
        <f>C275*1.2/25</f>
        <v>1.4044800000000002</v>
      </c>
      <c r="I275" s="83">
        <v>108</v>
      </c>
      <c r="J275" s="82">
        <f t="shared" si="69"/>
        <v>151.68384000000003</v>
      </c>
    </row>
    <row r="276" spans="1:10" ht="14.25" customHeight="1" x14ac:dyDescent="0.2">
      <c r="A276" s="32"/>
      <c r="B276" s="33"/>
      <c r="C276" s="28"/>
      <c r="D276" s="83"/>
      <c r="E276" s="84"/>
      <c r="F276" s="32" t="s">
        <v>22</v>
      </c>
      <c r="G276" s="33" t="s">
        <v>11</v>
      </c>
      <c r="H276" s="56">
        <f>C275*0.8/25</f>
        <v>0.93632000000000004</v>
      </c>
      <c r="I276" s="83">
        <v>183.45</v>
      </c>
      <c r="J276" s="82">
        <f t="shared" si="69"/>
        <v>171.76790399999999</v>
      </c>
    </row>
    <row r="277" spans="1:10" s="86" customFormat="1" ht="14.25" customHeight="1" x14ac:dyDescent="0.2">
      <c r="A277" s="87" t="s">
        <v>29</v>
      </c>
      <c r="B277" s="33" t="s">
        <v>15</v>
      </c>
      <c r="C277" s="56">
        <f>C275</f>
        <v>29.26</v>
      </c>
      <c r="D277" s="83">
        <v>20</v>
      </c>
      <c r="E277" s="84">
        <f>C277*D277</f>
        <v>585.20000000000005</v>
      </c>
      <c r="F277" s="32" t="s">
        <v>24</v>
      </c>
      <c r="G277" s="177" t="s">
        <v>12</v>
      </c>
      <c r="H277" s="178">
        <f>C277*0.15</f>
        <v>4.3890000000000002</v>
      </c>
      <c r="I277" s="168">
        <v>14</v>
      </c>
      <c r="J277" s="85">
        <f t="shared" si="69"/>
        <v>61.446000000000005</v>
      </c>
    </row>
    <row r="278" spans="1:10" ht="14.25" customHeight="1" x14ac:dyDescent="0.2">
      <c r="A278" s="87" t="s">
        <v>30</v>
      </c>
      <c r="B278" s="33" t="s">
        <v>15</v>
      </c>
      <c r="C278" s="28">
        <f>C277</f>
        <v>29.26</v>
      </c>
      <c r="D278" s="83">
        <v>8</v>
      </c>
      <c r="E278" s="84">
        <f>C278*D278</f>
        <v>234.08</v>
      </c>
      <c r="F278" s="37" t="s">
        <v>16</v>
      </c>
      <c r="G278" s="31" t="s">
        <v>17</v>
      </c>
      <c r="H278" s="56">
        <f>C278*0.15/10</f>
        <v>0.43890000000000001</v>
      </c>
      <c r="I278" s="55">
        <v>235.68</v>
      </c>
      <c r="J278" s="85">
        <f t="shared" si="69"/>
        <v>103.43995200000001</v>
      </c>
    </row>
    <row r="279" spans="1:10" s="79" customFormat="1" ht="14.25" customHeight="1" x14ac:dyDescent="0.2">
      <c r="A279" s="87" t="s">
        <v>201</v>
      </c>
      <c r="B279" s="33" t="s">
        <v>15</v>
      </c>
      <c r="C279" s="28">
        <v>29.26</v>
      </c>
      <c r="D279" s="28">
        <v>50</v>
      </c>
      <c r="E279" s="28">
        <f>C279*D279</f>
        <v>1463</v>
      </c>
      <c r="F279" s="32" t="s">
        <v>111</v>
      </c>
      <c r="G279" s="33" t="s">
        <v>26</v>
      </c>
      <c r="H279" s="28">
        <f>C279*0.3</f>
        <v>8.7780000000000005</v>
      </c>
      <c r="I279" s="28">
        <v>296.74</v>
      </c>
      <c r="J279" s="80">
        <f t="shared" si="69"/>
        <v>2604.7837200000004</v>
      </c>
    </row>
    <row r="280" spans="1:10" ht="13.5" customHeight="1" x14ac:dyDescent="0.2">
      <c r="A280" s="87" t="s">
        <v>30</v>
      </c>
      <c r="B280" s="33" t="s">
        <v>15</v>
      </c>
      <c r="C280" s="75">
        <v>1.83</v>
      </c>
      <c r="D280" s="119">
        <v>10</v>
      </c>
      <c r="E280" s="120">
        <f>C280*D280</f>
        <v>18.3</v>
      </c>
      <c r="F280" s="37" t="s">
        <v>73</v>
      </c>
      <c r="G280" s="31" t="s">
        <v>74</v>
      </c>
      <c r="H280" s="56">
        <f>C280*0.25/10</f>
        <v>4.5749999999999999E-2</v>
      </c>
      <c r="I280" s="55">
        <v>312</v>
      </c>
      <c r="J280" s="121">
        <f t="shared" si="69"/>
        <v>14.273999999999999</v>
      </c>
    </row>
    <row r="281" spans="1:10" ht="14.25" customHeight="1" x14ac:dyDescent="0.2">
      <c r="A281" s="21" t="s">
        <v>120</v>
      </c>
      <c r="B281" s="22" t="s">
        <v>15</v>
      </c>
      <c r="C281" s="99">
        <f>C280</f>
        <v>1.83</v>
      </c>
      <c r="D281" s="99">
        <v>260</v>
      </c>
      <c r="E281" s="99">
        <f>C281*D281</f>
        <v>475.8</v>
      </c>
      <c r="F281" s="37" t="s">
        <v>51</v>
      </c>
      <c r="G281" s="31" t="s">
        <v>15</v>
      </c>
      <c r="H281" s="100">
        <f>C281*1.2</f>
        <v>2.1960000000000002</v>
      </c>
      <c r="I281" s="193">
        <v>480</v>
      </c>
      <c r="J281" s="101">
        <f t="shared" si="69"/>
        <v>1054.0800000000002</v>
      </c>
    </row>
    <row r="282" spans="1:10" ht="14.25" customHeight="1" x14ac:dyDescent="0.2">
      <c r="A282" s="21"/>
      <c r="B282" s="22"/>
      <c r="C282" s="99"/>
      <c r="D282" s="99"/>
      <c r="E282" s="99"/>
      <c r="F282" s="37" t="s">
        <v>58</v>
      </c>
      <c r="G282" s="33" t="s">
        <v>26</v>
      </c>
      <c r="H282" s="100">
        <f>H283*0.3</f>
        <v>0.21959999999999999</v>
      </c>
      <c r="I282" s="100">
        <v>81</v>
      </c>
      <c r="J282" s="101">
        <f t="shared" si="69"/>
        <v>17.787599999999998</v>
      </c>
    </row>
    <row r="283" spans="1:10" ht="14.25" customHeight="1" x14ac:dyDescent="0.2">
      <c r="A283" s="21"/>
      <c r="B283" s="22"/>
      <c r="C283" s="99"/>
      <c r="D283" s="99"/>
      <c r="E283" s="99"/>
      <c r="F283" s="21" t="s">
        <v>57</v>
      </c>
      <c r="G283" s="22" t="s">
        <v>11</v>
      </c>
      <c r="H283" s="63">
        <f>C281*10/25</f>
        <v>0.73199999999999998</v>
      </c>
      <c r="I283" s="194">
        <v>91.5</v>
      </c>
      <c r="J283" s="99">
        <f t="shared" si="69"/>
        <v>66.977999999999994</v>
      </c>
    </row>
    <row r="284" spans="1:10" s="40" customFormat="1" ht="14.25" customHeight="1" x14ac:dyDescent="0.25">
      <c r="A284" s="122"/>
      <c r="B284" s="123"/>
      <c r="C284" s="124"/>
      <c r="D284" s="124"/>
      <c r="E284" s="124"/>
      <c r="F284" s="125" t="s">
        <v>53</v>
      </c>
      <c r="G284" s="126" t="s">
        <v>39</v>
      </c>
      <c r="H284" s="63">
        <f>C281*11</f>
        <v>20.130000000000003</v>
      </c>
      <c r="I284" s="127">
        <v>0.18</v>
      </c>
      <c r="J284" s="99">
        <f t="shared" si="69"/>
        <v>3.6234000000000002</v>
      </c>
    </row>
    <row r="285" spans="1:10" ht="14.25" customHeight="1" x14ac:dyDescent="0.2">
      <c r="A285" s="19" t="s">
        <v>113</v>
      </c>
      <c r="B285" s="38" t="s">
        <v>12</v>
      </c>
      <c r="C285" s="23">
        <v>1.2</v>
      </c>
      <c r="D285" s="34">
        <v>55</v>
      </c>
      <c r="E285" s="35">
        <f>C285*D285</f>
        <v>66</v>
      </c>
      <c r="F285" s="19"/>
      <c r="G285" s="38"/>
      <c r="H285" s="23"/>
      <c r="I285" s="34"/>
      <c r="J285" s="36"/>
    </row>
    <row r="286" spans="1:10" s="79" customFormat="1" ht="14.25" customHeight="1" x14ac:dyDescent="0.2">
      <c r="A286" s="19" t="s">
        <v>121</v>
      </c>
      <c r="B286" s="38" t="s">
        <v>10</v>
      </c>
      <c r="C286" s="23">
        <v>6</v>
      </c>
      <c r="D286" s="34">
        <v>75</v>
      </c>
      <c r="E286" s="35">
        <f>C286*D286</f>
        <v>450</v>
      </c>
      <c r="F286" s="19"/>
      <c r="G286" s="38"/>
      <c r="H286" s="23"/>
      <c r="I286" s="34"/>
      <c r="J286" s="36"/>
    </row>
    <row r="287" spans="1:10" s="93" customFormat="1" ht="14.25" customHeight="1" x14ac:dyDescent="0.25">
      <c r="A287" s="21" t="s">
        <v>71</v>
      </c>
      <c r="B287" s="22" t="s">
        <v>15</v>
      </c>
      <c r="C287" s="99">
        <f>C281</f>
        <v>1.83</v>
      </c>
      <c r="D287" s="99">
        <v>20</v>
      </c>
      <c r="E287" s="99">
        <f>C287*D287</f>
        <v>36.6</v>
      </c>
      <c r="F287" s="21" t="s">
        <v>55</v>
      </c>
      <c r="G287" s="22" t="s">
        <v>56</v>
      </c>
      <c r="H287" s="63">
        <f>C287*0.3</f>
        <v>0.54900000000000004</v>
      </c>
      <c r="I287" s="63">
        <v>69</v>
      </c>
      <c r="J287" s="128">
        <f t="shared" ref="J287" si="70">H287*I287</f>
        <v>37.881</v>
      </c>
    </row>
    <row r="288" spans="1:10" ht="14.25" customHeight="1" x14ac:dyDescent="0.2">
      <c r="A288" s="26" t="s">
        <v>13</v>
      </c>
      <c r="B288" s="39"/>
      <c r="C288" s="27"/>
      <c r="D288" s="28"/>
      <c r="E288" s="27">
        <f>SUM(E262:E287)</f>
        <v>12707.23</v>
      </c>
      <c r="F288" s="29" t="s">
        <v>13</v>
      </c>
      <c r="G288" s="39"/>
      <c r="H288" s="27"/>
      <c r="I288" s="27"/>
      <c r="J288" s="30">
        <f>SUM(J262:J287)</f>
        <v>9120.1503593333327</v>
      </c>
    </row>
    <row r="289" spans="1:351" ht="14.25" customHeight="1" x14ac:dyDescent="0.2">
      <c r="A289" s="214" t="s">
        <v>38</v>
      </c>
      <c r="B289" s="215"/>
      <c r="C289" s="215"/>
      <c r="D289" s="215"/>
      <c r="E289" s="215"/>
      <c r="F289" s="215"/>
      <c r="G289" s="215"/>
      <c r="H289" s="215"/>
      <c r="I289" s="215"/>
      <c r="J289" s="223"/>
    </row>
    <row r="290" spans="1:351" s="170" customFormat="1" ht="28.5" outlineLevel="1" x14ac:dyDescent="0.25">
      <c r="A290" s="161" t="s">
        <v>209</v>
      </c>
      <c r="B290" s="162" t="s">
        <v>12</v>
      </c>
      <c r="C290" s="163">
        <v>6.2</v>
      </c>
      <c r="D290" s="163">
        <v>180</v>
      </c>
      <c r="E290" s="164">
        <f>C290*D290</f>
        <v>1116</v>
      </c>
      <c r="F290" s="165" t="s">
        <v>146</v>
      </c>
      <c r="G290" s="166" t="s">
        <v>15</v>
      </c>
      <c r="H290" s="167">
        <f>C290*1.2</f>
        <v>7.4399999999999995</v>
      </c>
      <c r="I290" s="168">
        <v>30.4</v>
      </c>
      <c r="J290" s="164">
        <f t="shared" ref="J290" si="71">H290*I290</f>
        <v>226.17599999999999</v>
      </c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9"/>
      <c r="HY290" s="169"/>
      <c r="HZ290" s="169"/>
      <c r="IA290" s="169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  <c r="IW290" s="169"/>
      <c r="IX290" s="169"/>
      <c r="IY290" s="169"/>
      <c r="IZ290" s="169"/>
      <c r="JA290" s="169"/>
      <c r="JB290" s="169"/>
      <c r="JC290" s="169"/>
      <c r="JD290" s="169"/>
      <c r="JE290" s="169"/>
      <c r="JF290" s="169"/>
      <c r="JG290" s="169"/>
      <c r="JH290" s="169"/>
      <c r="JI290" s="169"/>
      <c r="JJ290" s="169"/>
      <c r="JK290" s="169"/>
      <c r="JL290" s="169"/>
      <c r="JM290" s="169"/>
      <c r="JN290" s="169"/>
      <c r="JO290" s="169"/>
      <c r="JP290" s="169"/>
      <c r="JQ290" s="169"/>
      <c r="JR290" s="169"/>
      <c r="JS290" s="169"/>
      <c r="JT290" s="169"/>
      <c r="JU290" s="169"/>
      <c r="JV290" s="169"/>
      <c r="JW290" s="169"/>
      <c r="JX290" s="169"/>
      <c r="JY290" s="169"/>
      <c r="JZ290" s="169"/>
      <c r="KA290" s="169"/>
      <c r="KB290" s="169"/>
      <c r="KC290" s="169"/>
      <c r="KD290" s="169"/>
      <c r="KE290" s="169"/>
      <c r="KF290" s="169"/>
      <c r="KG290" s="169"/>
      <c r="KH290" s="169"/>
      <c r="KI290" s="169"/>
      <c r="KJ290" s="169"/>
      <c r="KK290" s="169"/>
      <c r="KL290" s="169"/>
      <c r="KM290" s="169"/>
      <c r="KN290" s="169"/>
      <c r="KO290" s="169"/>
      <c r="KP290" s="169"/>
      <c r="KQ290" s="169"/>
      <c r="KR290" s="169"/>
      <c r="KS290" s="169"/>
      <c r="KT290" s="169"/>
      <c r="KU290" s="169"/>
      <c r="KV290" s="169"/>
      <c r="KW290" s="169"/>
      <c r="KX290" s="169"/>
      <c r="KY290" s="169"/>
      <c r="KZ290" s="169"/>
      <c r="LA290" s="169"/>
      <c r="LB290" s="169"/>
      <c r="LC290" s="169"/>
      <c r="LD290" s="169"/>
      <c r="LE290" s="169"/>
      <c r="LF290" s="169"/>
      <c r="LG290" s="169"/>
      <c r="LH290" s="169"/>
      <c r="LI290" s="169"/>
      <c r="LJ290" s="169"/>
      <c r="LK290" s="169"/>
      <c r="LL290" s="169"/>
      <c r="LM290" s="169"/>
      <c r="LN290" s="169"/>
      <c r="LO290" s="169"/>
      <c r="LP290" s="169"/>
      <c r="LQ290" s="169"/>
      <c r="LR290" s="169"/>
      <c r="LS290" s="169"/>
      <c r="LT290" s="169"/>
      <c r="LU290" s="169"/>
      <c r="LV290" s="169"/>
      <c r="LW290" s="169"/>
      <c r="LX290" s="169"/>
      <c r="LY290" s="169"/>
      <c r="LZ290" s="169"/>
      <c r="MA290" s="169"/>
      <c r="MB290" s="169"/>
      <c r="MC290" s="169"/>
      <c r="MD290" s="169"/>
      <c r="ME290" s="169"/>
      <c r="MF290" s="169"/>
      <c r="MG290" s="169"/>
      <c r="MH290" s="169"/>
      <c r="MI290" s="169"/>
      <c r="MJ290" s="169"/>
      <c r="MK290" s="169"/>
      <c r="ML290" s="169"/>
      <c r="MM290" s="169"/>
    </row>
    <row r="291" spans="1:351" s="170" customFormat="1" ht="24.75" customHeight="1" outlineLevel="1" x14ac:dyDescent="0.25">
      <c r="A291" s="171"/>
      <c r="B291" s="172"/>
      <c r="C291" s="172"/>
      <c r="D291" s="172"/>
      <c r="E291" s="173"/>
      <c r="F291" s="174" t="s">
        <v>147</v>
      </c>
      <c r="G291" s="175" t="s">
        <v>12</v>
      </c>
      <c r="H291" s="167">
        <f>C290*1.6</f>
        <v>9.9200000000000017</v>
      </c>
      <c r="I291" s="168">
        <v>11.64</v>
      </c>
      <c r="J291" s="164">
        <f>H291*I291</f>
        <v>115.46880000000003</v>
      </c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9"/>
      <c r="HY291" s="169"/>
      <c r="HZ291" s="169"/>
      <c r="IA291" s="169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  <c r="IW291" s="169"/>
      <c r="IX291" s="169"/>
      <c r="IY291" s="169"/>
      <c r="IZ291" s="169"/>
      <c r="JA291" s="169"/>
      <c r="JB291" s="169"/>
      <c r="JC291" s="169"/>
      <c r="JD291" s="169"/>
      <c r="JE291" s="169"/>
      <c r="JF291" s="169"/>
      <c r="JG291" s="169"/>
      <c r="JH291" s="169"/>
      <c r="JI291" s="169"/>
      <c r="JJ291" s="169"/>
      <c r="JK291" s="169"/>
      <c r="JL291" s="169"/>
      <c r="JM291" s="169"/>
      <c r="JN291" s="169"/>
      <c r="JO291" s="169"/>
      <c r="JP291" s="169"/>
      <c r="JQ291" s="169"/>
      <c r="JR291" s="169"/>
      <c r="JS291" s="169"/>
      <c r="JT291" s="169"/>
      <c r="JU291" s="169"/>
      <c r="JV291" s="169"/>
      <c r="JW291" s="169"/>
      <c r="JX291" s="169"/>
      <c r="JY291" s="169"/>
      <c r="JZ291" s="169"/>
      <c r="KA291" s="169"/>
      <c r="KB291" s="169"/>
      <c r="KC291" s="169"/>
      <c r="KD291" s="169"/>
      <c r="KE291" s="169"/>
      <c r="KF291" s="169"/>
      <c r="KG291" s="169"/>
      <c r="KH291" s="169"/>
      <c r="KI291" s="169"/>
      <c r="KJ291" s="169"/>
      <c r="KK291" s="169"/>
      <c r="KL291" s="169"/>
      <c r="KM291" s="169"/>
      <c r="KN291" s="169"/>
      <c r="KO291" s="169"/>
      <c r="KP291" s="169"/>
      <c r="KQ291" s="169"/>
      <c r="KR291" s="169"/>
      <c r="KS291" s="169"/>
      <c r="KT291" s="169"/>
      <c r="KU291" s="169"/>
      <c r="KV291" s="169"/>
      <c r="KW291" s="169"/>
      <c r="KX291" s="169"/>
      <c r="KY291" s="169"/>
      <c r="KZ291" s="169"/>
      <c r="LA291" s="169"/>
      <c r="LB291" s="169"/>
      <c r="LC291" s="169"/>
      <c r="LD291" s="169"/>
      <c r="LE291" s="169"/>
      <c r="LF291" s="169"/>
      <c r="LG291" s="169"/>
      <c r="LH291" s="169"/>
      <c r="LI291" s="169"/>
      <c r="LJ291" s="169"/>
      <c r="LK291" s="169"/>
      <c r="LL291" s="169"/>
      <c r="LM291" s="169"/>
      <c r="LN291" s="169"/>
      <c r="LO291" s="169"/>
      <c r="LP291" s="169"/>
      <c r="LQ291" s="169"/>
      <c r="LR291" s="169"/>
      <c r="LS291" s="169"/>
      <c r="LT291" s="169"/>
      <c r="LU291" s="169"/>
      <c r="LV291" s="169"/>
      <c r="LW291" s="169"/>
      <c r="LX291" s="169"/>
      <c r="LY291" s="169"/>
      <c r="LZ291" s="169"/>
      <c r="MA291" s="169"/>
      <c r="MB291" s="169"/>
      <c r="MC291" s="169"/>
      <c r="MD291" s="169"/>
      <c r="ME291" s="169"/>
      <c r="MF291" s="169"/>
      <c r="MG291" s="169"/>
      <c r="MH291" s="169"/>
      <c r="MI291" s="169"/>
      <c r="MJ291" s="169"/>
      <c r="MK291" s="169"/>
      <c r="ML291" s="169"/>
      <c r="MM291" s="169"/>
    </row>
    <row r="292" spans="1:351" s="170" customFormat="1" ht="15" customHeight="1" outlineLevel="1" x14ac:dyDescent="0.25">
      <c r="A292" s="161"/>
      <c r="B292" s="162"/>
      <c r="C292" s="163"/>
      <c r="D292" s="163"/>
      <c r="E292" s="164"/>
      <c r="F292" s="174" t="s">
        <v>148</v>
      </c>
      <c r="G292" s="175" t="s">
        <v>12</v>
      </c>
      <c r="H292" s="167">
        <f>C290*2.9</f>
        <v>17.98</v>
      </c>
      <c r="I292" s="168">
        <v>18.04</v>
      </c>
      <c r="J292" s="164">
        <f>H292*I292</f>
        <v>324.35919999999999</v>
      </c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9"/>
      <c r="HY292" s="169"/>
      <c r="HZ292" s="169"/>
      <c r="IA292" s="169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  <c r="IW292" s="169"/>
      <c r="IX292" s="169"/>
      <c r="IY292" s="169"/>
      <c r="IZ292" s="169"/>
      <c r="JA292" s="169"/>
      <c r="JB292" s="169"/>
      <c r="JC292" s="169"/>
      <c r="JD292" s="169"/>
      <c r="JE292" s="169"/>
      <c r="JF292" s="169"/>
      <c r="JG292" s="169"/>
      <c r="JH292" s="169"/>
      <c r="JI292" s="169"/>
      <c r="JJ292" s="169"/>
      <c r="JK292" s="169"/>
      <c r="JL292" s="169"/>
      <c r="JM292" s="169"/>
      <c r="JN292" s="169"/>
      <c r="JO292" s="169"/>
      <c r="JP292" s="169"/>
      <c r="JQ292" s="169"/>
      <c r="JR292" s="169"/>
      <c r="JS292" s="169"/>
      <c r="JT292" s="169"/>
      <c r="JU292" s="169"/>
      <c r="JV292" s="169"/>
      <c r="JW292" s="169"/>
      <c r="JX292" s="169"/>
      <c r="JY292" s="169"/>
      <c r="JZ292" s="169"/>
      <c r="KA292" s="169"/>
      <c r="KB292" s="169"/>
      <c r="KC292" s="169"/>
      <c r="KD292" s="169"/>
      <c r="KE292" s="169"/>
      <c r="KF292" s="169"/>
      <c r="KG292" s="169"/>
      <c r="KH292" s="169"/>
      <c r="KI292" s="169"/>
      <c r="KJ292" s="169"/>
      <c r="KK292" s="169"/>
      <c r="KL292" s="169"/>
      <c r="KM292" s="169"/>
      <c r="KN292" s="169"/>
      <c r="KO292" s="169"/>
      <c r="KP292" s="169"/>
      <c r="KQ292" s="169"/>
      <c r="KR292" s="169"/>
      <c r="KS292" s="169"/>
      <c r="KT292" s="169"/>
      <c r="KU292" s="169"/>
      <c r="KV292" s="169"/>
      <c r="KW292" s="169"/>
      <c r="KX292" s="169"/>
      <c r="KY292" s="169"/>
      <c r="KZ292" s="169"/>
      <c r="LA292" s="169"/>
      <c r="LB292" s="169"/>
      <c r="LC292" s="169"/>
      <c r="LD292" s="169"/>
      <c r="LE292" s="169"/>
      <c r="LF292" s="169"/>
      <c r="LG292" s="169"/>
      <c r="LH292" s="169"/>
      <c r="LI292" s="169"/>
      <c r="LJ292" s="169"/>
      <c r="LK292" s="169"/>
      <c r="LL292" s="169"/>
      <c r="LM292" s="169"/>
      <c r="LN292" s="169"/>
      <c r="LO292" s="169"/>
      <c r="LP292" s="169"/>
      <c r="LQ292" s="169"/>
      <c r="LR292" s="169"/>
      <c r="LS292" s="169"/>
      <c r="LT292" s="169"/>
      <c r="LU292" s="169"/>
      <c r="LV292" s="169"/>
      <c r="LW292" s="169"/>
      <c r="LX292" s="169"/>
      <c r="LY292" s="169"/>
      <c r="LZ292" s="169"/>
      <c r="MA292" s="169"/>
      <c r="MB292" s="169"/>
      <c r="MC292" s="169"/>
      <c r="MD292" s="169"/>
      <c r="ME292" s="169"/>
      <c r="MF292" s="169"/>
      <c r="MG292" s="169"/>
      <c r="MH292" s="169"/>
      <c r="MI292" s="169"/>
      <c r="MJ292" s="169"/>
      <c r="MK292" s="169"/>
      <c r="ML292" s="169"/>
      <c r="MM292" s="169"/>
    </row>
    <row r="293" spans="1:351" s="170" customFormat="1" ht="15" customHeight="1" outlineLevel="1" x14ac:dyDescent="0.25">
      <c r="A293" s="161"/>
      <c r="B293" s="162"/>
      <c r="C293" s="163"/>
      <c r="D293" s="163"/>
      <c r="E293" s="164"/>
      <c r="F293" s="174" t="s">
        <v>149</v>
      </c>
      <c r="G293" s="175" t="s">
        <v>39</v>
      </c>
      <c r="H293" s="167">
        <f>C290*0.8</f>
        <v>4.9600000000000009</v>
      </c>
      <c r="I293" s="168">
        <v>3.3</v>
      </c>
      <c r="J293" s="164">
        <f t="shared" ref="J293:J322" si="72">H293*I293</f>
        <v>16.368000000000002</v>
      </c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9"/>
      <c r="HY293" s="169"/>
      <c r="HZ293" s="169"/>
      <c r="IA293" s="169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  <c r="IW293" s="169"/>
      <c r="IX293" s="169"/>
      <c r="IY293" s="169"/>
      <c r="IZ293" s="169"/>
      <c r="JA293" s="169"/>
      <c r="JB293" s="169"/>
      <c r="JC293" s="169"/>
      <c r="JD293" s="169"/>
      <c r="JE293" s="169"/>
      <c r="JF293" s="169"/>
      <c r="JG293" s="169"/>
      <c r="JH293" s="169"/>
      <c r="JI293" s="169"/>
      <c r="JJ293" s="169"/>
      <c r="JK293" s="169"/>
      <c r="JL293" s="169"/>
      <c r="JM293" s="169"/>
      <c r="JN293" s="169"/>
      <c r="JO293" s="169"/>
      <c r="JP293" s="169"/>
      <c r="JQ293" s="169"/>
      <c r="JR293" s="169"/>
      <c r="JS293" s="169"/>
      <c r="JT293" s="169"/>
      <c r="JU293" s="169"/>
      <c r="JV293" s="169"/>
      <c r="JW293" s="169"/>
      <c r="JX293" s="169"/>
      <c r="JY293" s="169"/>
      <c r="JZ293" s="169"/>
      <c r="KA293" s="169"/>
      <c r="KB293" s="169"/>
      <c r="KC293" s="169"/>
      <c r="KD293" s="169"/>
      <c r="KE293" s="169"/>
      <c r="KF293" s="169"/>
      <c r="KG293" s="169"/>
      <c r="KH293" s="169"/>
      <c r="KI293" s="169"/>
      <c r="KJ293" s="169"/>
      <c r="KK293" s="169"/>
      <c r="KL293" s="169"/>
      <c r="KM293" s="169"/>
      <c r="KN293" s="169"/>
      <c r="KO293" s="169"/>
      <c r="KP293" s="169"/>
      <c r="KQ293" s="169"/>
      <c r="KR293" s="169"/>
      <c r="KS293" s="169"/>
      <c r="KT293" s="169"/>
      <c r="KU293" s="169"/>
      <c r="KV293" s="169"/>
      <c r="KW293" s="169"/>
      <c r="KX293" s="169"/>
      <c r="KY293" s="169"/>
      <c r="KZ293" s="169"/>
      <c r="LA293" s="169"/>
      <c r="LB293" s="169"/>
      <c r="LC293" s="169"/>
      <c r="LD293" s="169"/>
      <c r="LE293" s="169"/>
      <c r="LF293" s="169"/>
      <c r="LG293" s="169"/>
      <c r="LH293" s="169"/>
      <c r="LI293" s="169"/>
      <c r="LJ293" s="169"/>
      <c r="LK293" s="169"/>
      <c r="LL293" s="169"/>
      <c r="LM293" s="169"/>
      <c r="LN293" s="169"/>
      <c r="LO293" s="169"/>
      <c r="LP293" s="169"/>
      <c r="LQ293" s="169"/>
      <c r="LR293" s="169"/>
      <c r="LS293" s="169"/>
      <c r="LT293" s="169"/>
      <c r="LU293" s="169"/>
      <c r="LV293" s="169"/>
      <c r="LW293" s="169"/>
      <c r="LX293" s="169"/>
      <c r="LY293" s="169"/>
      <c r="LZ293" s="169"/>
      <c r="MA293" s="169"/>
      <c r="MB293" s="169"/>
      <c r="MC293" s="169"/>
      <c r="MD293" s="169"/>
      <c r="ME293" s="169"/>
      <c r="MF293" s="169"/>
      <c r="MG293" s="169"/>
      <c r="MH293" s="169"/>
      <c r="MI293" s="169"/>
      <c r="MJ293" s="169"/>
      <c r="MK293" s="169"/>
      <c r="ML293" s="169"/>
      <c r="MM293" s="169"/>
    </row>
    <row r="294" spans="1:351" s="170" customFormat="1" ht="15" customHeight="1" outlineLevel="1" x14ac:dyDescent="0.25">
      <c r="A294" s="161"/>
      <c r="B294" s="162"/>
      <c r="C294" s="163"/>
      <c r="D294" s="163"/>
      <c r="E294" s="164"/>
      <c r="F294" s="174" t="s">
        <v>150</v>
      </c>
      <c r="G294" s="175" t="s">
        <v>39</v>
      </c>
      <c r="H294" s="167">
        <f>C290*0.8</f>
        <v>4.9600000000000009</v>
      </c>
      <c r="I294" s="168">
        <v>1.5</v>
      </c>
      <c r="J294" s="164">
        <f t="shared" si="72"/>
        <v>7.4400000000000013</v>
      </c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9"/>
      <c r="HY294" s="169"/>
      <c r="HZ294" s="169"/>
      <c r="IA294" s="169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  <c r="IW294" s="169"/>
      <c r="IX294" s="169"/>
      <c r="IY294" s="169"/>
      <c r="IZ294" s="169"/>
      <c r="JA294" s="169"/>
      <c r="JB294" s="169"/>
      <c r="JC294" s="169"/>
      <c r="JD294" s="169"/>
      <c r="JE294" s="169"/>
      <c r="JF294" s="169"/>
      <c r="JG294" s="169"/>
      <c r="JH294" s="169"/>
      <c r="JI294" s="169"/>
      <c r="JJ294" s="169"/>
      <c r="JK294" s="169"/>
      <c r="JL294" s="169"/>
      <c r="JM294" s="169"/>
      <c r="JN294" s="169"/>
      <c r="JO294" s="169"/>
      <c r="JP294" s="169"/>
      <c r="JQ294" s="169"/>
      <c r="JR294" s="169"/>
      <c r="JS294" s="169"/>
      <c r="JT294" s="169"/>
      <c r="JU294" s="169"/>
      <c r="JV294" s="169"/>
      <c r="JW294" s="169"/>
      <c r="JX294" s="169"/>
      <c r="JY294" s="169"/>
      <c r="JZ294" s="169"/>
      <c r="KA294" s="169"/>
      <c r="KB294" s="169"/>
      <c r="KC294" s="169"/>
      <c r="KD294" s="169"/>
      <c r="KE294" s="169"/>
      <c r="KF294" s="169"/>
      <c r="KG294" s="169"/>
      <c r="KH294" s="169"/>
      <c r="KI294" s="169"/>
      <c r="KJ294" s="169"/>
      <c r="KK294" s="169"/>
      <c r="KL294" s="169"/>
      <c r="KM294" s="169"/>
      <c r="KN294" s="169"/>
      <c r="KO294" s="169"/>
      <c r="KP294" s="169"/>
      <c r="KQ294" s="169"/>
      <c r="KR294" s="169"/>
      <c r="KS294" s="169"/>
      <c r="KT294" s="169"/>
      <c r="KU294" s="169"/>
      <c r="KV294" s="169"/>
      <c r="KW294" s="169"/>
      <c r="KX294" s="169"/>
      <c r="KY294" s="169"/>
      <c r="KZ294" s="169"/>
      <c r="LA294" s="169"/>
      <c r="LB294" s="169"/>
      <c r="LC294" s="169"/>
      <c r="LD294" s="169"/>
      <c r="LE294" s="169"/>
      <c r="LF294" s="169"/>
      <c r="LG294" s="169"/>
      <c r="LH294" s="169"/>
      <c r="LI294" s="169"/>
      <c r="LJ294" s="169"/>
      <c r="LK294" s="169"/>
      <c r="LL294" s="169"/>
      <c r="LM294" s="169"/>
      <c r="LN294" s="169"/>
      <c r="LO294" s="169"/>
      <c r="LP294" s="169"/>
      <c r="LQ294" s="169"/>
      <c r="LR294" s="169"/>
      <c r="LS294" s="169"/>
      <c r="LT294" s="169"/>
      <c r="LU294" s="169"/>
      <c r="LV294" s="169"/>
      <c r="LW294" s="169"/>
      <c r="LX294" s="169"/>
      <c r="LY294" s="169"/>
      <c r="LZ294" s="169"/>
      <c r="MA294" s="169"/>
      <c r="MB294" s="169"/>
      <c r="MC294" s="169"/>
      <c r="MD294" s="169"/>
      <c r="ME294" s="169"/>
      <c r="MF294" s="169"/>
      <c r="MG294" s="169"/>
      <c r="MH294" s="169"/>
      <c r="MI294" s="169"/>
      <c r="MJ294" s="169"/>
      <c r="MK294" s="169"/>
      <c r="ML294" s="169"/>
      <c r="MM294" s="169"/>
    </row>
    <row r="295" spans="1:351" s="170" customFormat="1" ht="15" customHeight="1" outlineLevel="1" x14ac:dyDescent="0.25">
      <c r="A295" s="161"/>
      <c r="B295" s="162"/>
      <c r="C295" s="163"/>
      <c r="D295" s="163"/>
      <c r="E295" s="164"/>
      <c r="F295" s="174" t="s">
        <v>151</v>
      </c>
      <c r="G295" s="175" t="s">
        <v>39</v>
      </c>
      <c r="H295" s="167">
        <f>C290*0.8</f>
        <v>4.9600000000000009</v>
      </c>
      <c r="I295" s="168">
        <v>1.2</v>
      </c>
      <c r="J295" s="164">
        <f t="shared" si="72"/>
        <v>5.9520000000000008</v>
      </c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9"/>
      <c r="HY295" s="169"/>
      <c r="HZ295" s="169"/>
      <c r="IA295" s="169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  <c r="IW295" s="169"/>
      <c r="IX295" s="169"/>
      <c r="IY295" s="169"/>
      <c r="IZ295" s="169"/>
      <c r="JA295" s="169"/>
      <c r="JB295" s="169"/>
      <c r="JC295" s="169"/>
      <c r="JD295" s="169"/>
      <c r="JE295" s="169"/>
      <c r="JF295" s="169"/>
      <c r="JG295" s="169"/>
      <c r="JH295" s="169"/>
      <c r="JI295" s="169"/>
      <c r="JJ295" s="169"/>
      <c r="JK295" s="169"/>
      <c r="JL295" s="169"/>
      <c r="JM295" s="169"/>
      <c r="JN295" s="169"/>
      <c r="JO295" s="169"/>
      <c r="JP295" s="169"/>
      <c r="JQ295" s="169"/>
      <c r="JR295" s="169"/>
      <c r="JS295" s="169"/>
      <c r="JT295" s="169"/>
      <c r="JU295" s="169"/>
      <c r="JV295" s="169"/>
      <c r="JW295" s="169"/>
      <c r="JX295" s="169"/>
      <c r="JY295" s="169"/>
      <c r="JZ295" s="169"/>
      <c r="KA295" s="169"/>
      <c r="KB295" s="169"/>
      <c r="KC295" s="169"/>
      <c r="KD295" s="169"/>
      <c r="KE295" s="169"/>
      <c r="KF295" s="169"/>
      <c r="KG295" s="169"/>
      <c r="KH295" s="169"/>
      <c r="KI295" s="169"/>
      <c r="KJ295" s="169"/>
      <c r="KK295" s="169"/>
      <c r="KL295" s="169"/>
      <c r="KM295" s="169"/>
      <c r="KN295" s="169"/>
      <c r="KO295" s="169"/>
      <c r="KP295" s="169"/>
      <c r="KQ295" s="169"/>
      <c r="KR295" s="169"/>
      <c r="KS295" s="169"/>
      <c r="KT295" s="169"/>
      <c r="KU295" s="169"/>
      <c r="KV295" s="169"/>
      <c r="KW295" s="169"/>
      <c r="KX295" s="169"/>
      <c r="KY295" s="169"/>
      <c r="KZ295" s="169"/>
      <c r="LA295" s="169"/>
      <c r="LB295" s="169"/>
      <c r="LC295" s="169"/>
      <c r="LD295" s="169"/>
      <c r="LE295" s="169"/>
      <c r="LF295" s="169"/>
      <c r="LG295" s="169"/>
      <c r="LH295" s="169"/>
      <c r="LI295" s="169"/>
      <c r="LJ295" s="169"/>
      <c r="LK295" s="169"/>
      <c r="LL295" s="169"/>
      <c r="LM295" s="169"/>
      <c r="LN295" s="169"/>
      <c r="LO295" s="169"/>
      <c r="LP295" s="169"/>
      <c r="LQ295" s="169"/>
      <c r="LR295" s="169"/>
      <c r="LS295" s="169"/>
      <c r="LT295" s="169"/>
      <c r="LU295" s="169"/>
      <c r="LV295" s="169"/>
      <c r="LW295" s="169"/>
      <c r="LX295" s="169"/>
      <c r="LY295" s="169"/>
      <c r="LZ295" s="169"/>
      <c r="MA295" s="169"/>
      <c r="MB295" s="169"/>
      <c r="MC295" s="169"/>
      <c r="MD295" s="169"/>
      <c r="ME295" s="169"/>
      <c r="MF295" s="169"/>
      <c r="MG295" s="169"/>
      <c r="MH295" s="169"/>
      <c r="MI295" s="169"/>
      <c r="MJ295" s="169"/>
      <c r="MK295" s="169"/>
      <c r="ML295" s="169"/>
      <c r="MM295" s="169"/>
    </row>
    <row r="296" spans="1:351" s="170" customFormat="1" ht="15" customHeight="1" outlineLevel="1" x14ac:dyDescent="0.25">
      <c r="A296" s="161"/>
      <c r="B296" s="162"/>
      <c r="C296" s="163"/>
      <c r="D296" s="163"/>
      <c r="E296" s="164"/>
      <c r="F296" s="174" t="s">
        <v>152</v>
      </c>
      <c r="G296" s="175" t="s">
        <v>39</v>
      </c>
      <c r="H296" s="167">
        <f>C290*0.8</f>
        <v>4.9600000000000009</v>
      </c>
      <c r="I296" s="168">
        <v>1.05</v>
      </c>
      <c r="J296" s="164">
        <f t="shared" si="72"/>
        <v>5.2080000000000011</v>
      </c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9"/>
      <c r="HY296" s="169"/>
      <c r="HZ296" s="169"/>
      <c r="IA296" s="169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  <c r="IW296" s="169"/>
      <c r="IX296" s="169"/>
      <c r="IY296" s="169"/>
      <c r="IZ296" s="169"/>
      <c r="JA296" s="169"/>
      <c r="JB296" s="169"/>
      <c r="JC296" s="169"/>
      <c r="JD296" s="169"/>
      <c r="JE296" s="169"/>
      <c r="JF296" s="169"/>
      <c r="JG296" s="169"/>
      <c r="JH296" s="169"/>
      <c r="JI296" s="169"/>
      <c r="JJ296" s="169"/>
      <c r="JK296" s="169"/>
      <c r="JL296" s="169"/>
      <c r="JM296" s="169"/>
      <c r="JN296" s="169"/>
      <c r="JO296" s="169"/>
      <c r="JP296" s="169"/>
      <c r="JQ296" s="169"/>
      <c r="JR296" s="169"/>
      <c r="JS296" s="169"/>
      <c r="JT296" s="169"/>
      <c r="JU296" s="169"/>
      <c r="JV296" s="169"/>
      <c r="JW296" s="169"/>
      <c r="JX296" s="169"/>
      <c r="JY296" s="169"/>
      <c r="JZ296" s="169"/>
      <c r="KA296" s="169"/>
      <c r="KB296" s="169"/>
      <c r="KC296" s="169"/>
      <c r="KD296" s="169"/>
      <c r="KE296" s="169"/>
      <c r="KF296" s="169"/>
      <c r="KG296" s="169"/>
      <c r="KH296" s="169"/>
      <c r="KI296" s="169"/>
      <c r="KJ296" s="169"/>
      <c r="KK296" s="169"/>
      <c r="KL296" s="169"/>
      <c r="KM296" s="169"/>
      <c r="KN296" s="169"/>
      <c r="KO296" s="169"/>
      <c r="KP296" s="169"/>
      <c r="KQ296" s="169"/>
      <c r="KR296" s="169"/>
      <c r="KS296" s="169"/>
      <c r="KT296" s="169"/>
      <c r="KU296" s="169"/>
      <c r="KV296" s="169"/>
      <c r="KW296" s="169"/>
      <c r="KX296" s="169"/>
      <c r="KY296" s="169"/>
      <c r="KZ296" s="169"/>
      <c r="LA296" s="169"/>
      <c r="LB296" s="169"/>
      <c r="LC296" s="169"/>
      <c r="LD296" s="169"/>
      <c r="LE296" s="169"/>
      <c r="LF296" s="169"/>
      <c r="LG296" s="169"/>
      <c r="LH296" s="169"/>
      <c r="LI296" s="169"/>
      <c r="LJ296" s="169"/>
      <c r="LK296" s="169"/>
      <c r="LL296" s="169"/>
      <c r="LM296" s="169"/>
      <c r="LN296" s="169"/>
      <c r="LO296" s="169"/>
      <c r="LP296" s="169"/>
      <c r="LQ296" s="169"/>
      <c r="LR296" s="169"/>
      <c r="LS296" s="169"/>
      <c r="LT296" s="169"/>
      <c r="LU296" s="169"/>
      <c r="LV296" s="169"/>
      <c r="LW296" s="169"/>
      <c r="LX296" s="169"/>
      <c r="LY296" s="169"/>
      <c r="LZ296" s="169"/>
      <c r="MA296" s="169"/>
      <c r="MB296" s="169"/>
      <c r="MC296" s="169"/>
      <c r="MD296" s="169"/>
      <c r="ME296" s="169"/>
      <c r="MF296" s="169"/>
      <c r="MG296" s="169"/>
      <c r="MH296" s="169"/>
      <c r="MI296" s="169"/>
      <c r="MJ296" s="169"/>
      <c r="MK296" s="169"/>
      <c r="ML296" s="169"/>
      <c r="MM296" s="169"/>
    </row>
    <row r="297" spans="1:351" s="170" customFormat="1" ht="15" customHeight="1" outlineLevel="1" x14ac:dyDescent="0.25">
      <c r="A297" s="161"/>
      <c r="B297" s="162"/>
      <c r="C297" s="163"/>
      <c r="D297" s="163"/>
      <c r="E297" s="164"/>
      <c r="F297" s="174" t="s">
        <v>153</v>
      </c>
      <c r="G297" s="175" t="s">
        <v>39</v>
      </c>
      <c r="H297" s="167">
        <f>C290*0.2</f>
        <v>1.2400000000000002</v>
      </c>
      <c r="I297" s="168">
        <v>2.5499999999999998</v>
      </c>
      <c r="J297" s="164">
        <f t="shared" si="72"/>
        <v>3.1620000000000004</v>
      </c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9"/>
      <c r="HY297" s="169"/>
      <c r="HZ297" s="169"/>
      <c r="IA297" s="169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  <c r="IW297" s="169"/>
      <c r="IX297" s="169"/>
      <c r="IY297" s="169"/>
      <c r="IZ297" s="169"/>
      <c r="JA297" s="169"/>
      <c r="JB297" s="169"/>
      <c r="JC297" s="169"/>
      <c r="JD297" s="169"/>
      <c r="JE297" s="169"/>
      <c r="JF297" s="169"/>
      <c r="JG297" s="169"/>
      <c r="JH297" s="169"/>
      <c r="JI297" s="169"/>
      <c r="JJ297" s="169"/>
      <c r="JK297" s="169"/>
      <c r="JL297" s="169"/>
      <c r="JM297" s="169"/>
      <c r="JN297" s="169"/>
      <c r="JO297" s="169"/>
      <c r="JP297" s="169"/>
      <c r="JQ297" s="169"/>
      <c r="JR297" s="169"/>
      <c r="JS297" s="169"/>
      <c r="JT297" s="169"/>
      <c r="JU297" s="169"/>
      <c r="JV297" s="169"/>
      <c r="JW297" s="169"/>
      <c r="JX297" s="169"/>
      <c r="JY297" s="169"/>
      <c r="JZ297" s="169"/>
      <c r="KA297" s="169"/>
      <c r="KB297" s="169"/>
      <c r="KC297" s="169"/>
      <c r="KD297" s="169"/>
      <c r="KE297" s="169"/>
      <c r="KF297" s="169"/>
      <c r="KG297" s="169"/>
      <c r="KH297" s="169"/>
      <c r="KI297" s="169"/>
      <c r="KJ297" s="169"/>
      <c r="KK297" s="169"/>
      <c r="KL297" s="169"/>
      <c r="KM297" s="169"/>
      <c r="KN297" s="169"/>
      <c r="KO297" s="169"/>
      <c r="KP297" s="169"/>
      <c r="KQ297" s="169"/>
      <c r="KR297" s="169"/>
      <c r="KS297" s="169"/>
      <c r="KT297" s="169"/>
      <c r="KU297" s="169"/>
      <c r="KV297" s="169"/>
      <c r="KW297" s="169"/>
      <c r="KX297" s="169"/>
      <c r="KY297" s="169"/>
      <c r="KZ297" s="169"/>
      <c r="LA297" s="169"/>
      <c r="LB297" s="169"/>
      <c r="LC297" s="169"/>
      <c r="LD297" s="169"/>
      <c r="LE297" s="169"/>
      <c r="LF297" s="169"/>
      <c r="LG297" s="169"/>
      <c r="LH297" s="169"/>
      <c r="LI297" s="169"/>
      <c r="LJ297" s="169"/>
      <c r="LK297" s="169"/>
      <c r="LL297" s="169"/>
      <c r="LM297" s="169"/>
      <c r="LN297" s="169"/>
      <c r="LO297" s="169"/>
      <c r="LP297" s="169"/>
      <c r="LQ297" s="169"/>
      <c r="LR297" s="169"/>
      <c r="LS297" s="169"/>
      <c r="LT297" s="169"/>
      <c r="LU297" s="169"/>
      <c r="LV297" s="169"/>
      <c r="LW297" s="169"/>
      <c r="LX297" s="169"/>
      <c r="LY297" s="169"/>
      <c r="LZ297" s="169"/>
      <c r="MA297" s="169"/>
      <c r="MB297" s="169"/>
      <c r="MC297" s="169"/>
      <c r="MD297" s="169"/>
      <c r="ME297" s="169"/>
      <c r="MF297" s="169"/>
      <c r="MG297" s="169"/>
      <c r="MH297" s="169"/>
      <c r="MI297" s="169"/>
      <c r="MJ297" s="169"/>
      <c r="MK297" s="169"/>
      <c r="ML297" s="169"/>
      <c r="MM297" s="169"/>
    </row>
    <row r="298" spans="1:351" s="170" customFormat="1" ht="15" customHeight="1" outlineLevel="1" x14ac:dyDescent="0.25">
      <c r="A298" s="161"/>
      <c r="B298" s="162"/>
      <c r="C298" s="163"/>
      <c r="D298" s="163"/>
      <c r="E298" s="164"/>
      <c r="F298" s="174" t="s">
        <v>154</v>
      </c>
      <c r="G298" s="175" t="s">
        <v>39</v>
      </c>
      <c r="H298" s="167">
        <f>C290*0.8</f>
        <v>4.9600000000000009</v>
      </c>
      <c r="I298" s="168">
        <v>3</v>
      </c>
      <c r="J298" s="164">
        <f t="shared" si="72"/>
        <v>14.880000000000003</v>
      </c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9"/>
      <c r="HY298" s="169"/>
      <c r="HZ298" s="169"/>
      <c r="IA298" s="169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  <c r="IW298" s="169"/>
      <c r="IX298" s="169"/>
      <c r="IY298" s="169"/>
      <c r="IZ298" s="169"/>
      <c r="JA298" s="169"/>
      <c r="JB298" s="169"/>
      <c r="JC298" s="169"/>
      <c r="JD298" s="169"/>
      <c r="JE298" s="169"/>
      <c r="JF298" s="169"/>
      <c r="JG298" s="169"/>
      <c r="JH298" s="169"/>
      <c r="JI298" s="169"/>
      <c r="JJ298" s="169"/>
      <c r="JK298" s="169"/>
      <c r="JL298" s="169"/>
      <c r="JM298" s="169"/>
      <c r="JN298" s="169"/>
      <c r="JO298" s="169"/>
      <c r="JP298" s="169"/>
      <c r="JQ298" s="169"/>
      <c r="JR298" s="169"/>
      <c r="JS298" s="169"/>
      <c r="JT298" s="169"/>
      <c r="JU298" s="169"/>
      <c r="JV298" s="169"/>
      <c r="JW298" s="169"/>
      <c r="JX298" s="169"/>
      <c r="JY298" s="169"/>
      <c r="JZ298" s="169"/>
      <c r="KA298" s="169"/>
      <c r="KB298" s="169"/>
      <c r="KC298" s="169"/>
      <c r="KD298" s="169"/>
      <c r="KE298" s="169"/>
      <c r="KF298" s="169"/>
      <c r="KG298" s="169"/>
      <c r="KH298" s="169"/>
      <c r="KI298" s="169"/>
      <c r="KJ298" s="169"/>
      <c r="KK298" s="169"/>
      <c r="KL298" s="169"/>
      <c r="KM298" s="169"/>
      <c r="KN298" s="169"/>
      <c r="KO298" s="169"/>
      <c r="KP298" s="169"/>
      <c r="KQ298" s="169"/>
      <c r="KR298" s="169"/>
      <c r="KS298" s="169"/>
      <c r="KT298" s="169"/>
      <c r="KU298" s="169"/>
      <c r="KV298" s="169"/>
      <c r="KW298" s="169"/>
      <c r="KX298" s="169"/>
      <c r="KY298" s="169"/>
      <c r="KZ298" s="169"/>
      <c r="LA298" s="169"/>
      <c r="LB298" s="169"/>
      <c r="LC298" s="169"/>
      <c r="LD298" s="169"/>
      <c r="LE298" s="169"/>
      <c r="LF298" s="169"/>
      <c r="LG298" s="169"/>
      <c r="LH298" s="169"/>
      <c r="LI298" s="169"/>
      <c r="LJ298" s="169"/>
      <c r="LK298" s="169"/>
      <c r="LL298" s="169"/>
      <c r="LM298" s="169"/>
      <c r="LN298" s="169"/>
      <c r="LO298" s="169"/>
      <c r="LP298" s="169"/>
      <c r="LQ298" s="169"/>
      <c r="LR298" s="169"/>
      <c r="LS298" s="169"/>
      <c r="LT298" s="169"/>
      <c r="LU298" s="169"/>
      <c r="LV298" s="169"/>
      <c r="LW298" s="169"/>
      <c r="LX298" s="169"/>
      <c r="LY298" s="169"/>
      <c r="LZ298" s="169"/>
      <c r="MA298" s="169"/>
      <c r="MB298" s="169"/>
      <c r="MC298" s="169"/>
      <c r="MD298" s="169"/>
      <c r="ME298" s="169"/>
      <c r="MF298" s="169"/>
      <c r="MG298" s="169"/>
      <c r="MH298" s="169"/>
      <c r="MI298" s="169"/>
      <c r="MJ298" s="169"/>
      <c r="MK298" s="169"/>
      <c r="ML298" s="169"/>
      <c r="MM298" s="169"/>
    </row>
    <row r="299" spans="1:351" s="170" customFormat="1" ht="15" customHeight="1" outlineLevel="1" x14ac:dyDescent="0.25">
      <c r="A299" s="161"/>
      <c r="B299" s="162"/>
      <c r="C299" s="163"/>
      <c r="D299" s="163"/>
      <c r="E299" s="164"/>
      <c r="F299" s="174" t="s">
        <v>155</v>
      </c>
      <c r="G299" s="175" t="s">
        <v>39</v>
      </c>
      <c r="H299" s="167">
        <f>C290*7</f>
        <v>43.4</v>
      </c>
      <c r="I299" s="168">
        <v>0.12</v>
      </c>
      <c r="J299" s="164">
        <f t="shared" si="72"/>
        <v>5.2079999999999993</v>
      </c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9"/>
      <c r="HY299" s="169"/>
      <c r="HZ299" s="169"/>
      <c r="IA299" s="169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  <c r="IW299" s="169"/>
      <c r="IX299" s="169"/>
      <c r="IY299" s="169"/>
      <c r="IZ299" s="169"/>
      <c r="JA299" s="169"/>
      <c r="JB299" s="169"/>
      <c r="JC299" s="169"/>
      <c r="JD299" s="169"/>
      <c r="JE299" s="169"/>
      <c r="JF299" s="169"/>
      <c r="JG299" s="169"/>
      <c r="JH299" s="169"/>
      <c r="JI299" s="169"/>
      <c r="JJ299" s="169"/>
      <c r="JK299" s="169"/>
      <c r="JL299" s="169"/>
      <c r="JM299" s="169"/>
      <c r="JN299" s="169"/>
      <c r="JO299" s="169"/>
      <c r="JP299" s="169"/>
      <c r="JQ299" s="169"/>
      <c r="JR299" s="169"/>
      <c r="JS299" s="169"/>
      <c r="JT299" s="169"/>
      <c r="JU299" s="169"/>
      <c r="JV299" s="169"/>
      <c r="JW299" s="169"/>
      <c r="JX299" s="169"/>
      <c r="JY299" s="169"/>
      <c r="JZ299" s="169"/>
      <c r="KA299" s="169"/>
      <c r="KB299" s="169"/>
      <c r="KC299" s="169"/>
      <c r="KD299" s="169"/>
      <c r="KE299" s="169"/>
      <c r="KF299" s="169"/>
      <c r="KG299" s="169"/>
      <c r="KH299" s="169"/>
      <c r="KI299" s="169"/>
      <c r="KJ299" s="169"/>
      <c r="KK299" s="169"/>
      <c r="KL299" s="169"/>
      <c r="KM299" s="169"/>
      <c r="KN299" s="169"/>
      <c r="KO299" s="169"/>
      <c r="KP299" s="169"/>
      <c r="KQ299" s="169"/>
      <c r="KR299" s="169"/>
      <c r="KS299" s="169"/>
      <c r="KT299" s="169"/>
      <c r="KU299" s="169"/>
      <c r="KV299" s="169"/>
      <c r="KW299" s="169"/>
      <c r="KX299" s="169"/>
      <c r="KY299" s="169"/>
      <c r="KZ299" s="169"/>
      <c r="LA299" s="169"/>
      <c r="LB299" s="169"/>
      <c r="LC299" s="169"/>
      <c r="LD299" s="169"/>
      <c r="LE299" s="169"/>
      <c r="LF299" s="169"/>
      <c r="LG299" s="169"/>
      <c r="LH299" s="169"/>
      <c r="LI299" s="169"/>
      <c r="LJ299" s="169"/>
      <c r="LK299" s="169"/>
      <c r="LL299" s="169"/>
      <c r="LM299" s="169"/>
      <c r="LN299" s="169"/>
      <c r="LO299" s="169"/>
      <c r="LP299" s="169"/>
      <c r="LQ299" s="169"/>
      <c r="LR299" s="169"/>
      <c r="LS299" s="169"/>
      <c r="LT299" s="169"/>
      <c r="LU299" s="169"/>
      <c r="LV299" s="169"/>
      <c r="LW299" s="169"/>
      <c r="LX299" s="169"/>
      <c r="LY299" s="169"/>
      <c r="LZ299" s="169"/>
      <c r="MA299" s="169"/>
      <c r="MB299" s="169"/>
      <c r="MC299" s="169"/>
      <c r="MD299" s="169"/>
      <c r="ME299" s="169"/>
      <c r="MF299" s="169"/>
      <c r="MG299" s="169"/>
      <c r="MH299" s="169"/>
      <c r="MI299" s="169"/>
      <c r="MJ299" s="169"/>
      <c r="MK299" s="169"/>
      <c r="ML299" s="169"/>
      <c r="MM299" s="169"/>
    </row>
    <row r="300" spans="1:351" s="170" customFormat="1" ht="15" customHeight="1" outlineLevel="1" x14ac:dyDescent="0.25">
      <c r="A300" s="161"/>
      <c r="B300" s="162"/>
      <c r="C300" s="163"/>
      <c r="D300" s="163"/>
      <c r="E300" s="164"/>
      <c r="F300" s="174" t="s">
        <v>156</v>
      </c>
      <c r="G300" s="175" t="s">
        <v>39</v>
      </c>
      <c r="H300" s="167">
        <f>C290*0.8</f>
        <v>4.9600000000000009</v>
      </c>
      <c r="I300" s="168">
        <v>1.77</v>
      </c>
      <c r="J300" s="164">
        <f t="shared" si="72"/>
        <v>8.7792000000000012</v>
      </c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9"/>
      <c r="HY300" s="169"/>
      <c r="HZ300" s="169"/>
      <c r="IA300" s="169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  <c r="IW300" s="169"/>
      <c r="IX300" s="169"/>
      <c r="IY300" s="169"/>
      <c r="IZ300" s="169"/>
      <c r="JA300" s="169"/>
      <c r="JB300" s="169"/>
      <c r="JC300" s="169"/>
      <c r="JD300" s="169"/>
      <c r="JE300" s="169"/>
      <c r="JF300" s="169"/>
      <c r="JG300" s="169"/>
      <c r="JH300" s="169"/>
      <c r="JI300" s="169"/>
      <c r="JJ300" s="169"/>
      <c r="JK300" s="169"/>
      <c r="JL300" s="169"/>
      <c r="JM300" s="169"/>
      <c r="JN300" s="169"/>
      <c r="JO300" s="169"/>
      <c r="JP300" s="169"/>
      <c r="JQ300" s="169"/>
      <c r="JR300" s="169"/>
      <c r="JS300" s="169"/>
      <c r="JT300" s="169"/>
      <c r="JU300" s="169"/>
      <c r="JV300" s="169"/>
      <c r="JW300" s="169"/>
      <c r="JX300" s="169"/>
      <c r="JY300" s="169"/>
      <c r="JZ300" s="169"/>
      <c r="KA300" s="169"/>
      <c r="KB300" s="169"/>
      <c r="KC300" s="169"/>
      <c r="KD300" s="169"/>
      <c r="KE300" s="169"/>
      <c r="KF300" s="169"/>
      <c r="KG300" s="169"/>
      <c r="KH300" s="169"/>
      <c r="KI300" s="169"/>
      <c r="KJ300" s="169"/>
      <c r="KK300" s="169"/>
      <c r="KL300" s="169"/>
      <c r="KM300" s="169"/>
      <c r="KN300" s="169"/>
      <c r="KO300" s="169"/>
      <c r="KP300" s="169"/>
      <c r="KQ300" s="169"/>
      <c r="KR300" s="169"/>
      <c r="KS300" s="169"/>
      <c r="KT300" s="169"/>
      <c r="KU300" s="169"/>
      <c r="KV300" s="169"/>
      <c r="KW300" s="169"/>
      <c r="KX300" s="169"/>
      <c r="KY300" s="169"/>
      <c r="KZ300" s="169"/>
      <c r="LA300" s="169"/>
      <c r="LB300" s="169"/>
      <c r="LC300" s="169"/>
      <c r="LD300" s="169"/>
      <c r="LE300" s="169"/>
      <c r="LF300" s="169"/>
      <c r="LG300" s="169"/>
      <c r="LH300" s="169"/>
      <c r="LI300" s="169"/>
      <c r="LJ300" s="169"/>
      <c r="LK300" s="169"/>
      <c r="LL300" s="169"/>
      <c r="LM300" s="169"/>
      <c r="LN300" s="169"/>
      <c r="LO300" s="169"/>
      <c r="LP300" s="169"/>
      <c r="LQ300" s="169"/>
      <c r="LR300" s="169"/>
      <c r="LS300" s="169"/>
      <c r="LT300" s="169"/>
      <c r="LU300" s="169"/>
      <c r="LV300" s="169"/>
      <c r="LW300" s="169"/>
      <c r="LX300" s="169"/>
      <c r="LY300" s="169"/>
      <c r="LZ300" s="169"/>
      <c r="MA300" s="169"/>
      <c r="MB300" s="169"/>
      <c r="MC300" s="169"/>
      <c r="MD300" s="169"/>
      <c r="ME300" s="169"/>
      <c r="MF300" s="169"/>
      <c r="MG300" s="169"/>
      <c r="MH300" s="169"/>
      <c r="MI300" s="169"/>
      <c r="MJ300" s="169"/>
      <c r="MK300" s="169"/>
      <c r="ML300" s="169"/>
      <c r="MM300" s="169"/>
    </row>
    <row r="301" spans="1:351" s="181" customFormat="1" x14ac:dyDescent="0.25">
      <c r="A301" s="176"/>
      <c r="B301" s="177"/>
      <c r="C301" s="178"/>
      <c r="D301" s="168"/>
      <c r="E301" s="179"/>
      <c r="F301" s="180" t="s">
        <v>157</v>
      </c>
      <c r="G301" s="177" t="s">
        <v>10</v>
      </c>
      <c r="H301" s="178">
        <f>C290*40</f>
        <v>248</v>
      </c>
      <c r="I301" s="168">
        <v>0.19</v>
      </c>
      <c r="J301" s="179">
        <f t="shared" si="72"/>
        <v>47.12</v>
      </c>
    </row>
    <row r="302" spans="1:351" s="170" customFormat="1" ht="15" customHeight="1" outlineLevel="1" x14ac:dyDescent="0.25">
      <c r="A302" s="161"/>
      <c r="B302" s="162"/>
      <c r="C302" s="163"/>
      <c r="D302" s="163"/>
      <c r="E302" s="164"/>
      <c r="F302" s="174" t="s">
        <v>158</v>
      </c>
      <c r="G302" s="175" t="s">
        <v>39</v>
      </c>
      <c r="H302" s="167">
        <f>C290*7</f>
        <v>43.4</v>
      </c>
      <c r="I302" s="168">
        <v>0.27</v>
      </c>
      <c r="J302" s="164">
        <f t="shared" si="72"/>
        <v>11.718</v>
      </c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9"/>
      <c r="HY302" s="169"/>
      <c r="HZ302" s="169"/>
      <c r="IA302" s="169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  <c r="IW302" s="169"/>
      <c r="IX302" s="169"/>
      <c r="IY302" s="169"/>
      <c r="IZ302" s="169"/>
      <c r="JA302" s="169"/>
      <c r="JB302" s="169"/>
      <c r="JC302" s="169"/>
      <c r="JD302" s="169"/>
      <c r="JE302" s="169"/>
      <c r="JF302" s="169"/>
      <c r="JG302" s="169"/>
      <c r="JH302" s="169"/>
      <c r="JI302" s="169"/>
      <c r="JJ302" s="169"/>
      <c r="JK302" s="169"/>
      <c r="JL302" s="169"/>
      <c r="JM302" s="169"/>
      <c r="JN302" s="169"/>
      <c r="JO302" s="169"/>
      <c r="JP302" s="169"/>
      <c r="JQ302" s="169"/>
      <c r="JR302" s="169"/>
      <c r="JS302" s="169"/>
      <c r="JT302" s="169"/>
      <c r="JU302" s="169"/>
      <c r="JV302" s="169"/>
      <c r="JW302" s="169"/>
      <c r="JX302" s="169"/>
      <c r="JY302" s="169"/>
      <c r="JZ302" s="169"/>
      <c r="KA302" s="169"/>
      <c r="KB302" s="169"/>
      <c r="KC302" s="169"/>
      <c r="KD302" s="169"/>
      <c r="KE302" s="169"/>
      <c r="KF302" s="169"/>
      <c r="KG302" s="169"/>
      <c r="KH302" s="169"/>
      <c r="KI302" s="169"/>
      <c r="KJ302" s="169"/>
      <c r="KK302" s="169"/>
      <c r="KL302" s="169"/>
      <c r="KM302" s="169"/>
      <c r="KN302" s="169"/>
      <c r="KO302" s="169"/>
      <c r="KP302" s="169"/>
      <c r="KQ302" s="169"/>
      <c r="KR302" s="169"/>
      <c r="KS302" s="169"/>
      <c r="KT302" s="169"/>
      <c r="KU302" s="169"/>
      <c r="KV302" s="169"/>
      <c r="KW302" s="169"/>
      <c r="KX302" s="169"/>
      <c r="KY302" s="169"/>
      <c r="KZ302" s="169"/>
      <c r="LA302" s="169"/>
      <c r="LB302" s="169"/>
      <c r="LC302" s="169"/>
      <c r="LD302" s="169"/>
      <c r="LE302" s="169"/>
      <c r="LF302" s="169"/>
      <c r="LG302" s="169"/>
      <c r="LH302" s="169"/>
      <c r="LI302" s="169"/>
      <c r="LJ302" s="169"/>
      <c r="LK302" s="169"/>
      <c r="LL302" s="169"/>
      <c r="LM302" s="169"/>
      <c r="LN302" s="169"/>
      <c r="LO302" s="169"/>
      <c r="LP302" s="169"/>
      <c r="LQ302" s="169"/>
      <c r="LR302" s="169"/>
      <c r="LS302" s="169"/>
      <c r="LT302" s="169"/>
      <c r="LU302" s="169"/>
      <c r="LV302" s="169"/>
      <c r="LW302" s="169"/>
      <c r="LX302" s="169"/>
      <c r="LY302" s="169"/>
      <c r="LZ302" s="169"/>
      <c r="MA302" s="169"/>
      <c r="MB302" s="169"/>
      <c r="MC302" s="169"/>
      <c r="MD302" s="169"/>
      <c r="ME302" s="169"/>
      <c r="MF302" s="169"/>
      <c r="MG302" s="169"/>
      <c r="MH302" s="169"/>
      <c r="MI302" s="169"/>
      <c r="MJ302" s="169"/>
      <c r="MK302" s="169"/>
      <c r="ML302" s="169"/>
      <c r="MM302" s="169"/>
    </row>
    <row r="303" spans="1:351" s="181" customFormat="1" x14ac:dyDescent="0.25">
      <c r="A303" s="176"/>
      <c r="B303" s="177"/>
      <c r="C303" s="178"/>
      <c r="D303" s="168"/>
      <c r="E303" s="179"/>
      <c r="F303" s="180" t="s">
        <v>160</v>
      </c>
      <c r="G303" s="177" t="s">
        <v>110</v>
      </c>
      <c r="H303" s="182">
        <f>C290*0.5</f>
        <v>3.1</v>
      </c>
      <c r="I303" s="168">
        <v>24.68</v>
      </c>
      <c r="J303" s="179">
        <f t="shared" si="72"/>
        <v>76.507999999999996</v>
      </c>
    </row>
    <row r="304" spans="1:351" s="181" customFormat="1" x14ac:dyDescent="0.25">
      <c r="A304" s="176"/>
      <c r="B304" s="177"/>
      <c r="C304" s="178"/>
      <c r="D304" s="168"/>
      <c r="E304" s="179"/>
      <c r="F304" s="165" t="s">
        <v>161</v>
      </c>
      <c r="G304" s="177" t="s">
        <v>162</v>
      </c>
      <c r="H304" s="178">
        <f>C290*1</f>
        <v>6.2</v>
      </c>
      <c r="I304" s="168">
        <v>1.33</v>
      </c>
      <c r="J304" s="179">
        <f t="shared" si="72"/>
        <v>8.2460000000000004</v>
      </c>
    </row>
    <row r="305" spans="1:351" s="181" customFormat="1" x14ac:dyDescent="0.25">
      <c r="A305" s="176"/>
      <c r="B305" s="177"/>
      <c r="C305" s="178"/>
      <c r="D305" s="168"/>
      <c r="E305" s="179"/>
      <c r="F305" s="180" t="s">
        <v>163</v>
      </c>
      <c r="G305" s="177" t="s">
        <v>12</v>
      </c>
      <c r="H305" s="178">
        <f>C290*0.15</f>
        <v>0.92999999999999994</v>
      </c>
      <c r="I305" s="168">
        <v>14</v>
      </c>
      <c r="J305" s="179">
        <f t="shared" si="72"/>
        <v>13.02</v>
      </c>
    </row>
    <row r="306" spans="1:351" s="170" customFormat="1" outlineLevel="1" x14ac:dyDescent="0.25">
      <c r="A306" s="161" t="s">
        <v>230</v>
      </c>
      <c r="B306" s="162" t="s">
        <v>12</v>
      </c>
      <c r="C306" s="163">
        <v>2.9</v>
      </c>
      <c r="D306" s="163">
        <v>140</v>
      </c>
      <c r="E306" s="164">
        <f>C306*D306</f>
        <v>406</v>
      </c>
      <c r="F306" s="165" t="s">
        <v>146</v>
      </c>
      <c r="G306" s="166" t="s">
        <v>15</v>
      </c>
      <c r="H306" s="167">
        <f>C306*1.2</f>
        <v>3.48</v>
      </c>
      <c r="I306" s="168">
        <v>30.4</v>
      </c>
      <c r="J306" s="164">
        <f t="shared" si="72"/>
        <v>105.792</v>
      </c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9"/>
      <c r="HY306" s="169"/>
      <c r="HZ306" s="169"/>
      <c r="IA306" s="169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  <c r="IW306" s="169"/>
      <c r="IX306" s="169"/>
      <c r="IY306" s="169"/>
      <c r="IZ306" s="169"/>
      <c r="JA306" s="169"/>
      <c r="JB306" s="169"/>
      <c r="JC306" s="169"/>
      <c r="JD306" s="169"/>
      <c r="JE306" s="169"/>
      <c r="JF306" s="169"/>
      <c r="JG306" s="169"/>
      <c r="JH306" s="169"/>
      <c r="JI306" s="169"/>
      <c r="JJ306" s="169"/>
      <c r="JK306" s="169"/>
      <c r="JL306" s="169"/>
      <c r="JM306" s="169"/>
      <c r="JN306" s="169"/>
      <c r="JO306" s="169"/>
      <c r="JP306" s="169"/>
      <c r="JQ306" s="169"/>
      <c r="JR306" s="169"/>
      <c r="JS306" s="169"/>
      <c r="JT306" s="169"/>
      <c r="JU306" s="169"/>
      <c r="JV306" s="169"/>
      <c r="JW306" s="169"/>
      <c r="JX306" s="169"/>
      <c r="JY306" s="169"/>
      <c r="JZ306" s="169"/>
      <c r="KA306" s="169"/>
      <c r="KB306" s="169"/>
      <c r="KC306" s="169"/>
      <c r="KD306" s="169"/>
      <c r="KE306" s="169"/>
      <c r="KF306" s="169"/>
      <c r="KG306" s="169"/>
      <c r="KH306" s="169"/>
      <c r="KI306" s="169"/>
      <c r="KJ306" s="169"/>
      <c r="KK306" s="169"/>
      <c r="KL306" s="169"/>
      <c r="KM306" s="169"/>
      <c r="KN306" s="169"/>
      <c r="KO306" s="169"/>
      <c r="KP306" s="169"/>
      <c r="KQ306" s="169"/>
      <c r="KR306" s="169"/>
      <c r="KS306" s="169"/>
      <c r="KT306" s="169"/>
      <c r="KU306" s="169"/>
      <c r="KV306" s="169"/>
      <c r="KW306" s="169"/>
      <c r="KX306" s="169"/>
      <c r="KY306" s="169"/>
      <c r="KZ306" s="169"/>
      <c r="LA306" s="169"/>
      <c r="LB306" s="169"/>
      <c r="LC306" s="169"/>
      <c r="LD306" s="169"/>
      <c r="LE306" s="169"/>
      <c r="LF306" s="169"/>
      <c r="LG306" s="169"/>
      <c r="LH306" s="169"/>
      <c r="LI306" s="169"/>
      <c r="LJ306" s="169"/>
      <c r="LK306" s="169"/>
      <c r="LL306" s="169"/>
      <c r="LM306" s="169"/>
      <c r="LN306" s="169"/>
      <c r="LO306" s="169"/>
      <c r="LP306" s="169"/>
      <c r="LQ306" s="169"/>
      <c r="LR306" s="169"/>
      <c r="LS306" s="169"/>
      <c r="LT306" s="169"/>
      <c r="LU306" s="169"/>
      <c r="LV306" s="169"/>
      <c r="LW306" s="169"/>
      <c r="LX306" s="169"/>
      <c r="LY306" s="169"/>
      <c r="LZ306" s="169"/>
      <c r="MA306" s="169"/>
      <c r="MB306" s="169"/>
      <c r="MC306" s="169"/>
      <c r="MD306" s="169"/>
      <c r="ME306" s="169"/>
      <c r="MF306" s="169"/>
      <c r="MG306" s="169"/>
      <c r="MH306" s="169"/>
      <c r="MI306" s="169"/>
      <c r="MJ306" s="169"/>
      <c r="MK306" s="169"/>
      <c r="ML306" s="169"/>
      <c r="MM306" s="169"/>
    </row>
    <row r="307" spans="1:351" s="170" customFormat="1" ht="24.75" customHeight="1" outlineLevel="1" x14ac:dyDescent="0.25">
      <c r="A307" s="171"/>
      <c r="B307" s="172"/>
      <c r="C307" s="172"/>
      <c r="D307" s="172"/>
      <c r="E307" s="173"/>
      <c r="F307" s="174" t="s">
        <v>147</v>
      </c>
      <c r="G307" s="175" t="s">
        <v>12</v>
      </c>
      <c r="H307" s="167">
        <f>C306*1.6</f>
        <v>4.6399999999999997</v>
      </c>
      <c r="I307" s="168">
        <v>11.64</v>
      </c>
      <c r="J307" s="164">
        <f>H307*I307</f>
        <v>54.009599999999999</v>
      </c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  <c r="IW307" s="169"/>
      <c r="IX307" s="169"/>
      <c r="IY307" s="169"/>
      <c r="IZ307" s="169"/>
      <c r="JA307" s="169"/>
      <c r="JB307" s="169"/>
      <c r="JC307" s="169"/>
      <c r="JD307" s="169"/>
      <c r="JE307" s="169"/>
      <c r="JF307" s="169"/>
      <c r="JG307" s="169"/>
      <c r="JH307" s="169"/>
      <c r="JI307" s="169"/>
      <c r="JJ307" s="169"/>
      <c r="JK307" s="169"/>
      <c r="JL307" s="169"/>
      <c r="JM307" s="169"/>
      <c r="JN307" s="169"/>
      <c r="JO307" s="169"/>
      <c r="JP307" s="169"/>
      <c r="JQ307" s="169"/>
      <c r="JR307" s="169"/>
      <c r="JS307" s="169"/>
      <c r="JT307" s="169"/>
      <c r="JU307" s="169"/>
      <c r="JV307" s="169"/>
      <c r="JW307" s="169"/>
      <c r="JX307" s="169"/>
      <c r="JY307" s="169"/>
      <c r="JZ307" s="169"/>
      <c r="KA307" s="169"/>
      <c r="KB307" s="169"/>
      <c r="KC307" s="169"/>
      <c r="KD307" s="169"/>
      <c r="KE307" s="169"/>
      <c r="KF307" s="169"/>
      <c r="KG307" s="169"/>
      <c r="KH307" s="169"/>
      <c r="KI307" s="169"/>
      <c r="KJ307" s="169"/>
      <c r="KK307" s="169"/>
      <c r="KL307" s="169"/>
      <c r="KM307" s="169"/>
      <c r="KN307" s="169"/>
      <c r="KO307" s="169"/>
      <c r="KP307" s="169"/>
      <c r="KQ307" s="169"/>
      <c r="KR307" s="169"/>
      <c r="KS307" s="169"/>
      <c r="KT307" s="169"/>
      <c r="KU307" s="169"/>
      <c r="KV307" s="169"/>
      <c r="KW307" s="169"/>
      <c r="KX307" s="169"/>
      <c r="KY307" s="169"/>
      <c r="KZ307" s="169"/>
      <c r="LA307" s="169"/>
      <c r="LB307" s="169"/>
      <c r="LC307" s="169"/>
      <c r="LD307" s="169"/>
      <c r="LE307" s="169"/>
      <c r="LF307" s="169"/>
      <c r="LG307" s="169"/>
      <c r="LH307" s="169"/>
      <c r="LI307" s="169"/>
      <c r="LJ307" s="169"/>
      <c r="LK307" s="169"/>
      <c r="LL307" s="169"/>
      <c r="LM307" s="169"/>
      <c r="LN307" s="169"/>
      <c r="LO307" s="169"/>
      <c r="LP307" s="169"/>
      <c r="LQ307" s="169"/>
      <c r="LR307" s="169"/>
      <c r="LS307" s="169"/>
      <c r="LT307" s="169"/>
      <c r="LU307" s="169"/>
      <c r="LV307" s="169"/>
      <c r="LW307" s="169"/>
      <c r="LX307" s="169"/>
      <c r="LY307" s="169"/>
      <c r="LZ307" s="169"/>
      <c r="MA307" s="169"/>
      <c r="MB307" s="169"/>
      <c r="MC307" s="169"/>
      <c r="MD307" s="169"/>
      <c r="ME307" s="169"/>
      <c r="MF307" s="169"/>
      <c r="MG307" s="169"/>
      <c r="MH307" s="169"/>
      <c r="MI307" s="169"/>
      <c r="MJ307" s="169"/>
      <c r="MK307" s="169"/>
      <c r="ML307" s="169"/>
      <c r="MM307" s="169"/>
    </row>
    <row r="308" spans="1:351" s="170" customFormat="1" ht="15" customHeight="1" outlineLevel="1" x14ac:dyDescent="0.25">
      <c r="A308" s="161"/>
      <c r="B308" s="162"/>
      <c r="C308" s="163"/>
      <c r="D308" s="163"/>
      <c r="E308" s="164"/>
      <c r="F308" s="174" t="s">
        <v>148</v>
      </c>
      <c r="G308" s="175" t="s">
        <v>12</v>
      </c>
      <c r="H308" s="167">
        <f>C306*2.9</f>
        <v>8.41</v>
      </c>
      <c r="I308" s="168">
        <v>18.04</v>
      </c>
      <c r="J308" s="164">
        <f>H308*I308</f>
        <v>151.71639999999999</v>
      </c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9"/>
      <c r="HY308" s="169"/>
      <c r="HZ308" s="169"/>
      <c r="IA308" s="169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  <c r="IW308" s="169"/>
      <c r="IX308" s="169"/>
      <c r="IY308" s="169"/>
      <c r="IZ308" s="169"/>
      <c r="JA308" s="169"/>
      <c r="JB308" s="169"/>
      <c r="JC308" s="169"/>
      <c r="JD308" s="169"/>
      <c r="JE308" s="169"/>
      <c r="JF308" s="169"/>
      <c r="JG308" s="169"/>
      <c r="JH308" s="169"/>
      <c r="JI308" s="169"/>
      <c r="JJ308" s="169"/>
      <c r="JK308" s="169"/>
      <c r="JL308" s="169"/>
      <c r="JM308" s="169"/>
      <c r="JN308" s="169"/>
      <c r="JO308" s="169"/>
      <c r="JP308" s="169"/>
      <c r="JQ308" s="169"/>
      <c r="JR308" s="169"/>
      <c r="JS308" s="169"/>
      <c r="JT308" s="169"/>
      <c r="JU308" s="169"/>
      <c r="JV308" s="169"/>
      <c r="JW308" s="169"/>
      <c r="JX308" s="169"/>
      <c r="JY308" s="169"/>
      <c r="JZ308" s="169"/>
      <c r="KA308" s="169"/>
      <c r="KB308" s="169"/>
      <c r="KC308" s="169"/>
      <c r="KD308" s="169"/>
      <c r="KE308" s="169"/>
      <c r="KF308" s="169"/>
      <c r="KG308" s="169"/>
      <c r="KH308" s="169"/>
      <c r="KI308" s="169"/>
      <c r="KJ308" s="169"/>
      <c r="KK308" s="169"/>
      <c r="KL308" s="169"/>
      <c r="KM308" s="169"/>
      <c r="KN308" s="169"/>
      <c r="KO308" s="169"/>
      <c r="KP308" s="169"/>
      <c r="KQ308" s="169"/>
      <c r="KR308" s="169"/>
      <c r="KS308" s="169"/>
      <c r="KT308" s="169"/>
      <c r="KU308" s="169"/>
      <c r="KV308" s="169"/>
      <c r="KW308" s="169"/>
      <c r="KX308" s="169"/>
      <c r="KY308" s="169"/>
      <c r="KZ308" s="169"/>
      <c r="LA308" s="169"/>
      <c r="LB308" s="169"/>
      <c r="LC308" s="169"/>
      <c r="LD308" s="169"/>
      <c r="LE308" s="169"/>
      <c r="LF308" s="169"/>
      <c r="LG308" s="169"/>
      <c r="LH308" s="169"/>
      <c r="LI308" s="169"/>
      <c r="LJ308" s="169"/>
      <c r="LK308" s="169"/>
      <c r="LL308" s="169"/>
      <c r="LM308" s="169"/>
      <c r="LN308" s="169"/>
      <c r="LO308" s="169"/>
      <c r="LP308" s="169"/>
      <c r="LQ308" s="169"/>
      <c r="LR308" s="169"/>
      <c r="LS308" s="169"/>
      <c r="LT308" s="169"/>
      <c r="LU308" s="169"/>
      <c r="LV308" s="169"/>
      <c r="LW308" s="169"/>
      <c r="LX308" s="169"/>
      <c r="LY308" s="169"/>
      <c r="LZ308" s="169"/>
      <c r="MA308" s="169"/>
      <c r="MB308" s="169"/>
      <c r="MC308" s="169"/>
      <c r="MD308" s="169"/>
      <c r="ME308" s="169"/>
      <c r="MF308" s="169"/>
      <c r="MG308" s="169"/>
      <c r="MH308" s="169"/>
      <c r="MI308" s="169"/>
      <c r="MJ308" s="169"/>
      <c r="MK308" s="169"/>
      <c r="ML308" s="169"/>
      <c r="MM308" s="169"/>
    </row>
    <row r="309" spans="1:351" s="170" customFormat="1" ht="15" customHeight="1" outlineLevel="1" x14ac:dyDescent="0.25">
      <c r="A309" s="161"/>
      <c r="B309" s="162"/>
      <c r="C309" s="163"/>
      <c r="D309" s="163"/>
      <c r="E309" s="164"/>
      <c r="F309" s="174" t="s">
        <v>149</v>
      </c>
      <c r="G309" s="175" t="s">
        <v>39</v>
      </c>
      <c r="H309" s="167">
        <f>C306*0.8</f>
        <v>2.3199999999999998</v>
      </c>
      <c r="I309" s="168">
        <v>3.3</v>
      </c>
      <c r="J309" s="164">
        <f t="shared" ref="J309:J321" si="73">H309*I309</f>
        <v>7.6559999999999988</v>
      </c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9"/>
      <c r="HY309" s="169"/>
      <c r="HZ309" s="169"/>
      <c r="IA309" s="169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  <c r="IW309" s="169"/>
      <c r="IX309" s="169"/>
      <c r="IY309" s="169"/>
      <c r="IZ309" s="169"/>
      <c r="JA309" s="169"/>
      <c r="JB309" s="169"/>
      <c r="JC309" s="169"/>
      <c r="JD309" s="169"/>
      <c r="JE309" s="169"/>
      <c r="JF309" s="169"/>
      <c r="JG309" s="169"/>
      <c r="JH309" s="169"/>
      <c r="JI309" s="169"/>
      <c r="JJ309" s="169"/>
      <c r="JK309" s="169"/>
      <c r="JL309" s="169"/>
      <c r="JM309" s="169"/>
      <c r="JN309" s="169"/>
      <c r="JO309" s="169"/>
      <c r="JP309" s="169"/>
      <c r="JQ309" s="169"/>
      <c r="JR309" s="169"/>
      <c r="JS309" s="169"/>
      <c r="JT309" s="169"/>
      <c r="JU309" s="169"/>
      <c r="JV309" s="169"/>
      <c r="JW309" s="169"/>
      <c r="JX309" s="169"/>
      <c r="JY309" s="169"/>
      <c r="JZ309" s="169"/>
      <c r="KA309" s="169"/>
      <c r="KB309" s="169"/>
      <c r="KC309" s="169"/>
      <c r="KD309" s="169"/>
      <c r="KE309" s="169"/>
      <c r="KF309" s="169"/>
      <c r="KG309" s="169"/>
      <c r="KH309" s="169"/>
      <c r="KI309" s="169"/>
      <c r="KJ309" s="169"/>
      <c r="KK309" s="169"/>
      <c r="KL309" s="169"/>
      <c r="KM309" s="169"/>
      <c r="KN309" s="169"/>
      <c r="KO309" s="169"/>
      <c r="KP309" s="169"/>
      <c r="KQ309" s="169"/>
      <c r="KR309" s="169"/>
      <c r="KS309" s="169"/>
      <c r="KT309" s="169"/>
      <c r="KU309" s="169"/>
      <c r="KV309" s="169"/>
      <c r="KW309" s="169"/>
      <c r="KX309" s="169"/>
      <c r="KY309" s="169"/>
      <c r="KZ309" s="169"/>
      <c r="LA309" s="169"/>
      <c r="LB309" s="169"/>
      <c r="LC309" s="169"/>
      <c r="LD309" s="169"/>
      <c r="LE309" s="169"/>
      <c r="LF309" s="169"/>
      <c r="LG309" s="169"/>
      <c r="LH309" s="169"/>
      <c r="LI309" s="169"/>
      <c r="LJ309" s="169"/>
      <c r="LK309" s="169"/>
      <c r="LL309" s="169"/>
      <c r="LM309" s="169"/>
      <c r="LN309" s="169"/>
      <c r="LO309" s="169"/>
      <c r="LP309" s="169"/>
      <c r="LQ309" s="169"/>
      <c r="LR309" s="169"/>
      <c r="LS309" s="169"/>
      <c r="LT309" s="169"/>
      <c r="LU309" s="169"/>
      <c r="LV309" s="169"/>
      <c r="LW309" s="169"/>
      <c r="LX309" s="169"/>
      <c r="LY309" s="169"/>
      <c r="LZ309" s="169"/>
      <c r="MA309" s="169"/>
      <c r="MB309" s="169"/>
      <c r="MC309" s="169"/>
      <c r="MD309" s="169"/>
      <c r="ME309" s="169"/>
      <c r="MF309" s="169"/>
      <c r="MG309" s="169"/>
      <c r="MH309" s="169"/>
      <c r="MI309" s="169"/>
      <c r="MJ309" s="169"/>
      <c r="MK309" s="169"/>
      <c r="ML309" s="169"/>
      <c r="MM309" s="169"/>
    </row>
    <row r="310" spans="1:351" s="170" customFormat="1" ht="15" customHeight="1" outlineLevel="1" x14ac:dyDescent="0.25">
      <c r="A310" s="161"/>
      <c r="B310" s="162"/>
      <c r="C310" s="163"/>
      <c r="D310" s="163"/>
      <c r="E310" s="164"/>
      <c r="F310" s="174" t="s">
        <v>150</v>
      </c>
      <c r="G310" s="175" t="s">
        <v>39</v>
      </c>
      <c r="H310" s="167">
        <f>C306*0.8</f>
        <v>2.3199999999999998</v>
      </c>
      <c r="I310" s="168">
        <v>1.5</v>
      </c>
      <c r="J310" s="164">
        <f t="shared" si="73"/>
        <v>3.4799999999999995</v>
      </c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9"/>
      <c r="HY310" s="169"/>
      <c r="HZ310" s="169"/>
      <c r="IA310" s="169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  <c r="IW310" s="169"/>
      <c r="IX310" s="169"/>
      <c r="IY310" s="169"/>
      <c r="IZ310" s="169"/>
      <c r="JA310" s="169"/>
      <c r="JB310" s="169"/>
      <c r="JC310" s="169"/>
      <c r="JD310" s="169"/>
      <c r="JE310" s="169"/>
      <c r="JF310" s="169"/>
      <c r="JG310" s="169"/>
      <c r="JH310" s="169"/>
      <c r="JI310" s="169"/>
      <c r="JJ310" s="169"/>
      <c r="JK310" s="169"/>
      <c r="JL310" s="169"/>
      <c r="JM310" s="169"/>
      <c r="JN310" s="169"/>
      <c r="JO310" s="169"/>
      <c r="JP310" s="169"/>
      <c r="JQ310" s="169"/>
      <c r="JR310" s="169"/>
      <c r="JS310" s="169"/>
      <c r="JT310" s="169"/>
      <c r="JU310" s="169"/>
      <c r="JV310" s="169"/>
      <c r="JW310" s="169"/>
      <c r="JX310" s="169"/>
      <c r="JY310" s="169"/>
      <c r="JZ310" s="169"/>
      <c r="KA310" s="169"/>
      <c r="KB310" s="169"/>
      <c r="KC310" s="169"/>
      <c r="KD310" s="169"/>
      <c r="KE310" s="169"/>
      <c r="KF310" s="169"/>
      <c r="KG310" s="169"/>
      <c r="KH310" s="169"/>
      <c r="KI310" s="169"/>
      <c r="KJ310" s="169"/>
      <c r="KK310" s="169"/>
      <c r="KL310" s="169"/>
      <c r="KM310" s="169"/>
      <c r="KN310" s="169"/>
      <c r="KO310" s="169"/>
      <c r="KP310" s="169"/>
      <c r="KQ310" s="169"/>
      <c r="KR310" s="169"/>
      <c r="KS310" s="169"/>
      <c r="KT310" s="169"/>
      <c r="KU310" s="169"/>
      <c r="KV310" s="169"/>
      <c r="KW310" s="169"/>
      <c r="KX310" s="169"/>
      <c r="KY310" s="169"/>
      <c r="KZ310" s="169"/>
      <c r="LA310" s="169"/>
      <c r="LB310" s="169"/>
      <c r="LC310" s="169"/>
      <c r="LD310" s="169"/>
      <c r="LE310" s="169"/>
      <c r="LF310" s="169"/>
      <c r="LG310" s="169"/>
      <c r="LH310" s="169"/>
      <c r="LI310" s="169"/>
      <c r="LJ310" s="169"/>
      <c r="LK310" s="169"/>
      <c r="LL310" s="169"/>
      <c r="LM310" s="169"/>
      <c r="LN310" s="169"/>
      <c r="LO310" s="169"/>
      <c r="LP310" s="169"/>
      <c r="LQ310" s="169"/>
      <c r="LR310" s="169"/>
      <c r="LS310" s="169"/>
      <c r="LT310" s="169"/>
      <c r="LU310" s="169"/>
      <c r="LV310" s="169"/>
      <c r="LW310" s="169"/>
      <c r="LX310" s="169"/>
      <c r="LY310" s="169"/>
      <c r="LZ310" s="169"/>
      <c r="MA310" s="169"/>
      <c r="MB310" s="169"/>
      <c r="MC310" s="169"/>
      <c r="MD310" s="169"/>
      <c r="ME310" s="169"/>
      <c r="MF310" s="169"/>
      <c r="MG310" s="169"/>
      <c r="MH310" s="169"/>
      <c r="MI310" s="169"/>
      <c r="MJ310" s="169"/>
      <c r="MK310" s="169"/>
      <c r="ML310" s="169"/>
      <c r="MM310" s="169"/>
    </row>
    <row r="311" spans="1:351" s="170" customFormat="1" ht="15" customHeight="1" outlineLevel="1" x14ac:dyDescent="0.25">
      <c r="A311" s="161"/>
      <c r="B311" s="162"/>
      <c r="C311" s="163"/>
      <c r="D311" s="163"/>
      <c r="E311" s="164"/>
      <c r="F311" s="174" t="s">
        <v>151</v>
      </c>
      <c r="G311" s="175" t="s">
        <v>39</v>
      </c>
      <c r="H311" s="167">
        <f>C306*0.8</f>
        <v>2.3199999999999998</v>
      </c>
      <c r="I311" s="168">
        <v>1.2</v>
      </c>
      <c r="J311" s="164">
        <f t="shared" si="73"/>
        <v>2.7839999999999998</v>
      </c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  <c r="IA311" s="169"/>
      <c r="IB311" s="169"/>
      <c r="IC311" s="169"/>
      <c r="ID311" s="169"/>
      <c r="IE311" s="169"/>
      <c r="IF311" s="169"/>
      <c r="IG311" s="169"/>
      <c r="IH311" s="169"/>
      <c r="II311" s="169"/>
      <c r="IJ311" s="169"/>
      <c r="IK311" s="169"/>
      <c r="IL311" s="169"/>
      <c r="IM311" s="169"/>
      <c r="IN311" s="169"/>
      <c r="IO311" s="169"/>
      <c r="IP311" s="169"/>
      <c r="IQ311" s="169"/>
      <c r="IR311" s="169"/>
      <c r="IS311" s="169"/>
      <c r="IT311" s="169"/>
      <c r="IU311" s="169"/>
      <c r="IV311" s="169"/>
      <c r="IW311" s="169"/>
      <c r="IX311" s="169"/>
      <c r="IY311" s="169"/>
      <c r="IZ311" s="169"/>
      <c r="JA311" s="169"/>
      <c r="JB311" s="169"/>
      <c r="JC311" s="169"/>
      <c r="JD311" s="169"/>
      <c r="JE311" s="169"/>
      <c r="JF311" s="169"/>
      <c r="JG311" s="169"/>
      <c r="JH311" s="169"/>
      <c r="JI311" s="169"/>
      <c r="JJ311" s="169"/>
      <c r="JK311" s="169"/>
      <c r="JL311" s="169"/>
      <c r="JM311" s="169"/>
      <c r="JN311" s="169"/>
      <c r="JO311" s="169"/>
      <c r="JP311" s="169"/>
      <c r="JQ311" s="169"/>
      <c r="JR311" s="169"/>
      <c r="JS311" s="169"/>
      <c r="JT311" s="169"/>
      <c r="JU311" s="169"/>
      <c r="JV311" s="169"/>
      <c r="JW311" s="169"/>
      <c r="JX311" s="169"/>
      <c r="JY311" s="169"/>
      <c r="JZ311" s="169"/>
      <c r="KA311" s="169"/>
      <c r="KB311" s="169"/>
      <c r="KC311" s="169"/>
      <c r="KD311" s="169"/>
      <c r="KE311" s="169"/>
      <c r="KF311" s="169"/>
      <c r="KG311" s="169"/>
      <c r="KH311" s="169"/>
      <c r="KI311" s="169"/>
      <c r="KJ311" s="169"/>
      <c r="KK311" s="169"/>
      <c r="KL311" s="169"/>
      <c r="KM311" s="169"/>
      <c r="KN311" s="169"/>
      <c r="KO311" s="169"/>
      <c r="KP311" s="169"/>
      <c r="KQ311" s="169"/>
      <c r="KR311" s="169"/>
      <c r="KS311" s="169"/>
      <c r="KT311" s="169"/>
      <c r="KU311" s="169"/>
      <c r="KV311" s="169"/>
      <c r="KW311" s="169"/>
      <c r="KX311" s="169"/>
      <c r="KY311" s="169"/>
      <c r="KZ311" s="169"/>
      <c r="LA311" s="169"/>
      <c r="LB311" s="169"/>
      <c r="LC311" s="169"/>
      <c r="LD311" s="169"/>
      <c r="LE311" s="169"/>
      <c r="LF311" s="169"/>
      <c r="LG311" s="169"/>
      <c r="LH311" s="169"/>
      <c r="LI311" s="169"/>
      <c r="LJ311" s="169"/>
      <c r="LK311" s="169"/>
      <c r="LL311" s="169"/>
      <c r="LM311" s="169"/>
      <c r="LN311" s="169"/>
      <c r="LO311" s="169"/>
      <c r="LP311" s="169"/>
      <c r="LQ311" s="169"/>
      <c r="LR311" s="169"/>
      <c r="LS311" s="169"/>
      <c r="LT311" s="169"/>
      <c r="LU311" s="169"/>
      <c r="LV311" s="169"/>
      <c r="LW311" s="169"/>
      <c r="LX311" s="169"/>
      <c r="LY311" s="169"/>
      <c r="LZ311" s="169"/>
      <c r="MA311" s="169"/>
      <c r="MB311" s="169"/>
      <c r="MC311" s="169"/>
      <c r="MD311" s="169"/>
      <c r="ME311" s="169"/>
      <c r="MF311" s="169"/>
      <c r="MG311" s="169"/>
      <c r="MH311" s="169"/>
      <c r="MI311" s="169"/>
      <c r="MJ311" s="169"/>
      <c r="MK311" s="169"/>
      <c r="ML311" s="169"/>
      <c r="MM311" s="169"/>
    </row>
    <row r="312" spans="1:351" s="170" customFormat="1" ht="15" customHeight="1" outlineLevel="1" x14ac:dyDescent="0.25">
      <c r="A312" s="161"/>
      <c r="B312" s="162"/>
      <c r="C312" s="163"/>
      <c r="D312" s="163"/>
      <c r="E312" s="164"/>
      <c r="F312" s="174" t="s">
        <v>152</v>
      </c>
      <c r="G312" s="175" t="s">
        <v>39</v>
      </c>
      <c r="H312" s="167">
        <f>C306*0.8</f>
        <v>2.3199999999999998</v>
      </c>
      <c r="I312" s="168">
        <v>1.05</v>
      </c>
      <c r="J312" s="164">
        <f t="shared" si="73"/>
        <v>2.4359999999999999</v>
      </c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  <c r="HP312" s="169"/>
      <c r="HQ312" s="169"/>
      <c r="HR312" s="169"/>
      <c r="HS312" s="169"/>
      <c r="HT312" s="169"/>
      <c r="HU312" s="169"/>
      <c r="HV312" s="169"/>
      <c r="HW312" s="169"/>
      <c r="HX312" s="169"/>
      <c r="HY312" s="169"/>
      <c r="HZ312" s="169"/>
      <c r="IA312" s="169"/>
      <c r="IB312" s="169"/>
      <c r="IC312" s="169"/>
      <c r="ID312" s="169"/>
      <c r="IE312" s="169"/>
      <c r="IF312" s="169"/>
      <c r="IG312" s="169"/>
      <c r="IH312" s="169"/>
      <c r="II312" s="169"/>
      <c r="IJ312" s="169"/>
      <c r="IK312" s="169"/>
      <c r="IL312" s="169"/>
      <c r="IM312" s="169"/>
      <c r="IN312" s="169"/>
      <c r="IO312" s="169"/>
      <c r="IP312" s="169"/>
      <c r="IQ312" s="169"/>
      <c r="IR312" s="169"/>
      <c r="IS312" s="169"/>
      <c r="IT312" s="169"/>
      <c r="IU312" s="169"/>
      <c r="IV312" s="169"/>
      <c r="IW312" s="169"/>
      <c r="IX312" s="169"/>
      <c r="IY312" s="169"/>
      <c r="IZ312" s="169"/>
      <c r="JA312" s="169"/>
      <c r="JB312" s="169"/>
      <c r="JC312" s="169"/>
      <c r="JD312" s="169"/>
      <c r="JE312" s="169"/>
      <c r="JF312" s="169"/>
      <c r="JG312" s="169"/>
      <c r="JH312" s="169"/>
      <c r="JI312" s="169"/>
      <c r="JJ312" s="169"/>
      <c r="JK312" s="169"/>
      <c r="JL312" s="169"/>
      <c r="JM312" s="169"/>
      <c r="JN312" s="169"/>
      <c r="JO312" s="169"/>
      <c r="JP312" s="169"/>
      <c r="JQ312" s="169"/>
      <c r="JR312" s="169"/>
      <c r="JS312" s="169"/>
      <c r="JT312" s="169"/>
      <c r="JU312" s="169"/>
      <c r="JV312" s="169"/>
      <c r="JW312" s="169"/>
      <c r="JX312" s="169"/>
      <c r="JY312" s="169"/>
      <c r="JZ312" s="169"/>
      <c r="KA312" s="169"/>
      <c r="KB312" s="169"/>
      <c r="KC312" s="169"/>
      <c r="KD312" s="169"/>
      <c r="KE312" s="169"/>
      <c r="KF312" s="169"/>
      <c r="KG312" s="169"/>
      <c r="KH312" s="169"/>
      <c r="KI312" s="169"/>
      <c r="KJ312" s="169"/>
      <c r="KK312" s="169"/>
      <c r="KL312" s="169"/>
      <c r="KM312" s="169"/>
      <c r="KN312" s="169"/>
      <c r="KO312" s="169"/>
      <c r="KP312" s="169"/>
      <c r="KQ312" s="169"/>
      <c r="KR312" s="169"/>
      <c r="KS312" s="169"/>
      <c r="KT312" s="169"/>
      <c r="KU312" s="169"/>
      <c r="KV312" s="169"/>
      <c r="KW312" s="169"/>
      <c r="KX312" s="169"/>
      <c r="KY312" s="169"/>
      <c r="KZ312" s="169"/>
      <c r="LA312" s="169"/>
      <c r="LB312" s="169"/>
      <c r="LC312" s="169"/>
      <c r="LD312" s="169"/>
      <c r="LE312" s="169"/>
      <c r="LF312" s="169"/>
      <c r="LG312" s="169"/>
      <c r="LH312" s="169"/>
      <c r="LI312" s="169"/>
      <c r="LJ312" s="169"/>
      <c r="LK312" s="169"/>
      <c r="LL312" s="169"/>
      <c r="LM312" s="169"/>
      <c r="LN312" s="169"/>
      <c r="LO312" s="169"/>
      <c r="LP312" s="169"/>
      <c r="LQ312" s="169"/>
      <c r="LR312" s="169"/>
      <c r="LS312" s="169"/>
      <c r="LT312" s="169"/>
      <c r="LU312" s="169"/>
      <c r="LV312" s="169"/>
      <c r="LW312" s="169"/>
      <c r="LX312" s="169"/>
      <c r="LY312" s="169"/>
      <c r="LZ312" s="169"/>
      <c r="MA312" s="169"/>
      <c r="MB312" s="169"/>
      <c r="MC312" s="169"/>
      <c r="MD312" s="169"/>
      <c r="ME312" s="169"/>
      <c r="MF312" s="169"/>
      <c r="MG312" s="169"/>
      <c r="MH312" s="169"/>
      <c r="MI312" s="169"/>
      <c r="MJ312" s="169"/>
      <c r="MK312" s="169"/>
      <c r="ML312" s="169"/>
      <c r="MM312" s="169"/>
    </row>
    <row r="313" spans="1:351" s="170" customFormat="1" ht="15" customHeight="1" outlineLevel="1" x14ac:dyDescent="0.25">
      <c r="A313" s="161"/>
      <c r="B313" s="162"/>
      <c r="C313" s="163"/>
      <c r="D313" s="163"/>
      <c r="E313" s="164"/>
      <c r="F313" s="174" t="s">
        <v>153</v>
      </c>
      <c r="G313" s="175" t="s">
        <v>39</v>
      </c>
      <c r="H313" s="167">
        <f>C306*0.2</f>
        <v>0.57999999999999996</v>
      </c>
      <c r="I313" s="168">
        <v>2.5499999999999998</v>
      </c>
      <c r="J313" s="164">
        <f t="shared" si="73"/>
        <v>1.4789999999999999</v>
      </c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  <c r="HP313" s="169"/>
      <c r="HQ313" s="169"/>
      <c r="HR313" s="169"/>
      <c r="HS313" s="169"/>
      <c r="HT313" s="169"/>
      <c r="HU313" s="169"/>
      <c r="HV313" s="169"/>
      <c r="HW313" s="169"/>
      <c r="HX313" s="169"/>
      <c r="HY313" s="169"/>
      <c r="HZ313" s="169"/>
      <c r="IA313" s="169"/>
      <c r="IB313" s="169"/>
      <c r="IC313" s="169"/>
      <c r="ID313" s="169"/>
      <c r="IE313" s="169"/>
      <c r="IF313" s="169"/>
      <c r="IG313" s="169"/>
      <c r="IH313" s="169"/>
      <c r="II313" s="169"/>
      <c r="IJ313" s="169"/>
      <c r="IK313" s="169"/>
      <c r="IL313" s="169"/>
      <c r="IM313" s="169"/>
      <c r="IN313" s="169"/>
      <c r="IO313" s="169"/>
      <c r="IP313" s="169"/>
      <c r="IQ313" s="169"/>
      <c r="IR313" s="169"/>
      <c r="IS313" s="169"/>
      <c r="IT313" s="169"/>
      <c r="IU313" s="169"/>
      <c r="IV313" s="169"/>
      <c r="IW313" s="169"/>
      <c r="IX313" s="169"/>
      <c r="IY313" s="169"/>
      <c r="IZ313" s="169"/>
      <c r="JA313" s="169"/>
      <c r="JB313" s="169"/>
      <c r="JC313" s="169"/>
      <c r="JD313" s="169"/>
      <c r="JE313" s="169"/>
      <c r="JF313" s="169"/>
      <c r="JG313" s="169"/>
      <c r="JH313" s="169"/>
      <c r="JI313" s="169"/>
      <c r="JJ313" s="169"/>
      <c r="JK313" s="169"/>
      <c r="JL313" s="169"/>
      <c r="JM313" s="169"/>
      <c r="JN313" s="169"/>
      <c r="JO313" s="169"/>
      <c r="JP313" s="169"/>
      <c r="JQ313" s="169"/>
      <c r="JR313" s="169"/>
      <c r="JS313" s="169"/>
      <c r="JT313" s="169"/>
      <c r="JU313" s="169"/>
      <c r="JV313" s="169"/>
      <c r="JW313" s="169"/>
      <c r="JX313" s="169"/>
      <c r="JY313" s="169"/>
      <c r="JZ313" s="169"/>
      <c r="KA313" s="169"/>
      <c r="KB313" s="169"/>
      <c r="KC313" s="169"/>
      <c r="KD313" s="169"/>
      <c r="KE313" s="169"/>
      <c r="KF313" s="169"/>
      <c r="KG313" s="169"/>
      <c r="KH313" s="169"/>
      <c r="KI313" s="169"/>
      <c r="KJ313" s="169"/>
      <c r="KK313" s="169"/>
      <c r="KL313" s="169"/>
      <c r="KM313" s="169"/>
      <c r="KN313" s="169"/>
      <c r="KO313" s="169"/>
      <c r="KP313" s="169"/>
      <c r="KQ313" s="169"/>
      <c r="KR313" s="169"/>
      <c r="KS313" s="169"/>
      <c r="KT313" s="169"/>
      <c r="KU313" s="169"/>
      <c r="KV313" s="169"/>
      <c r="KW313" s="169"/>
      <c r="KX313" s="169"/>
      <c r="KY313" s="169"/>
      <c r="KZ313" s="169"/>
      <c r="LA313" s="169"/>
      <c r="LB313" s="169"/>
      <c r="LC313" s="169"/>
      <c r="LD313" s="169"/>
      <c r="LE313" s="169"/>
      <c r="LF313" s="169"/>
      <c r="LG313" s="169"/>
      <c r="LH313" s="169"/>
      <c r="LI313" s="169"/>
      <c r="LJ313" s="169"/>
      <c r="LK313" s="169"/>
      <c r="LL313" s="169"/>
      <c r="LM313" s="169"/>
      <c r="LN313" s="169"/>
      <c r="LO313" s="169"/>
      <c r="LP313" s="169"/>
      <c r="LQ313" s="169"/>
      <c r="LR313" s="169"/>
      <c r="LS313" s="169"/>
      <c r="LT313" s="169"/>
      <c r="LU313" s="169"/>
      <c r="LV313" s="169"/>
      <c r="LW313" s="169"/>
      <c r="LX313" s="169"/>
      <c r="LY313" s="169"/>
      <c r="LZ313" s="169"/>
      <c r="MA313" s="169"/>
      <c r="MB313" s="169"/>
      <c r="MC313" s="169"/>
      <c r="MD313" s="169"/>
      <c r="ME313" s="169"/>
      <c r="MF313" s="169"/>
      <c r="MG313" s="169"/>
      <c r="MH313" s="169"/>
      <c r="MI313" s="169"/>
      <c r="MJ313" s="169"/>
      <c r="MK313" s="169"/>
      <c r="ML313" s="169"/>
      <c r="MM313" s="169"/>
    </row>
    <row r="314" spans="1:351" s="170" customFormat="1" ht="15" customHeight="1" outlineLevel="1" x14ac:dyDescent="0.25">
      <c r="A314" s="161"/>
      <c r="B314" s="162"/>
      <c r="C314" s="163"/>
      <c r="D314" s="163"/>
      <c r="E314" s="164"/>
      <c r="F314" s="174" t="s">
        <v>154</v>
      </c>
      <c r="G314" s="175" t="s">
        <v>39</v>
      </c>
      <c r="H314" s="167">
        <f>C306*0.8</f>
        <v>2.3199999999999998</v>
      </c>
      <c r="I314" s="168">
        <v>3</v>
      </c>
      <c r="J314" s="164">
        <f t="shared" si="73"/>
        <v>6.9599999999999991</v>
      </c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  <c r="HP314" s="169"/>
      <c r="HQ314" s="169"/>
      <c r="HR314" s="169"/>
      <c r="HS314" s="169"/>
      <c r="HT314" s="169"/>
      <c r="HU314" s="169"/>
      <c r="HV314" s="169"/>
      <c r="HW314" s="169"/>
      <c r="HX314" s="169"/>
      <c r="HY314" s="169"/>
      <c r="HZ314" s="169"/>
      <c r="IA314" s="169"/>
      <c r="IB314" s="169"/>
      <c r="IC314" s="169"/>
      <c r="ID314" s="169"/>
      <c r="IE314" s="169"/>
      <c r="IF314" s="169"/>
      <c r="IG314" s="169"/>
      <c r="IH314" s="169"/>
      <c r="II314" s="169"/>
      <c r="IJ314" s="169"/>
      <c r="IK314" s="169"/>
      <c r="IL314" s="169"/>
      <c r="IM314" s="169"/>
      <c r="IN314" s="169"/>
      <c r="IO314" s="169"/>
      <c r="IP314" s="169"/>
      <c r="IQ314" s="169"/>
      <c r="IR314" s="169"/>
      <c r="IS314" s="169"/>
      <c r="IT314" s="169"/>
      <c r="IU314" s="169"/>
      <c r="IV314" s="169"/>
      <c r="IW314" s="169"/>
      <c r="IX314" s="169"/>
      <c r="IY314" s="169"/>
      <c r="IZ314" s="169"/>
      <c r="JA314" s="169"/>
      <c r="JB314" s="169"/>
      <c r="JC314" s="169"/>
      <c r="JD314" s="169"/>
      <c r="JE314" s="169"/>
      <c r="JF314" s="169"/>
      <c r="JG314" s="169"/>
      <c r="JH314" s="169"/>
      <c r="JI314" s="169"/>
      <c r="JJ314" s="169"/>
      <c r="JK314" s="169"/>
      <c r="JL314" s="169"/>
      <c r="JM314" s="169"/>
      <c r="JN314" s="169"/>
      <c r="JO314" s="169"/>
      <c r="JP314" s="169"/>
      <c r="JQ314" s="169"/>
      <c r="JR314" s="169"/>
      <c r="JS314" s="169"/>
      <c r="JT314" s="169"/>
      <c r="JU314" s="169"/>
      <c r="JV314" s="169"/>
      <c r="JW314" s="169"/>
      <c r="JX314" s="169"/>
      <c r="JY314" s="169"/>
      <c r="JZ314" s="169"/>
      <c r="KA314" s="169"/>
      <c r="KB314" s="169"/>
      <c r="KC314" s="169"/>
      <c r="KD314" s="169"/>
      <c r="KE314" s="169"/>
      <c r="KF314" s="169"/>
      <c r="KG314" s="169"/>
      <c r="KH314" s="169"/>
      <c r="KI314" s="169"/>
      <c r="KJ314" s="169"/>
      <c r="KK314" s="169"/>
      <c r="KL314" s="169"/>
      <c r="KM314" s="169"/>
      <c r="KN314" s="169"/>
      <c r="KO314" s="169"/>
      <c r="KP314" s="169"/>
      <c r="KQ314" s="169"/>
      <c r="KR314" s="169"/>
      <c r="KS314" s="169"/>
      <c r="KT314" s="169"/>
      <c r="KU314" s="169"/>
      <c r="KV314" s="169"/>
      <c r="KW314" s="169"/>
      <c r="KX314" s="169"/>
      <c r="KY314" s="169"/>
      <c r="KZ314" s="169"/>
      <c r="LA314" s="169"/>
      <c r="LB314" s="169"/>
      <c r="LC314" s="169"/>
      <c r="LD314" s="169"/>
      <c r="LE314" s="169"/>
      <c r="LF314" s="169"/>
      <c r="LG314" s="169"/>
      <c r="LH314" s="169"/>
      <c r="LI314" s="169"/>
      <c r="LJ314" s="169"/>
      <c r="LK314" s="169"/>
      <c r="LL314" s="169"/>
      <c r="LM314" s="169"/>
      <c r="LN314" s="169"/>
      <c r="LO314" s="169"/>
      <c r="LP314" s="169"/>
      <c r="LQ314" s="169"/>
      <c r="LR314" s="169"/>
      <c r="LS314" s="169"/>
      <c r="LT314" s="169"/>
      <c r="LU314" s="169"/>
      <c r="LV314" s="169"/>
      <c r="LW314" s="169"/>
      <c r="LX314" s="169"/>
      <c r="LY314" s="169"/>
      <c r="LZ314" s="169"/>
      <c r="MA314" s="169"/>
      <c r="MB314" s="169"/>
      <c r="MC314" s="169"/>
      <c r="MD314" s="169"/>
      <c r="ME314" s="169"/>
      <c r="MF314" s="169"/>
      <c r="MG314" s="169"/>
      <c r="MH314" s="169"/>
      <c r="MI314" s="169"/>
      <c r="MJ314" s="169"/>
      <c r="MK314" s="169"/>
      <c r="ML314" s="169"/>
      <c r="MM314" s="169"/>
    </row>
    <row r="315" spans="1:351" s="170" customFormat="1" ht="15" customHeight="1" outlineLevel="1" x14ac:dyDescent="0.25">
      <c r="A315" s="161"/>
      <c r="B315" s="162"/>
      <c r="C315" s="163"/>
      <c r="D315" s="163"/>
      <c r="E315" s="164"/>
      <c r="F315" s="174" t="s">
        <v>155</v>
      </c>
      <c r="G315" s="175" t="s">
        <v>39</v>
      </c>
      <c r="H315" s="167">
        <f>C306*7</f>
        <v>20.3</v>
      </c>
      <c r="I315" s="168">
        <v>0.12</v>
      </c>
      <c r="J315" s="164">
        <f t="shared" si="73"/>
        <v>2.4359999999999999</v>
      </c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  <c r="HP315" s="169"/>
      <c r="HQ315" s="169"/>
      <c r="HR315" s="169"/>
      <c r="HS315" s="169"/>
      <c r="HT315" s="169"/>
      <c r="HU315" s="169"/>
      <c r="HV315" s="169"/>
      <c r="HW315" s="169"/>
      <c r="HX315" s="169"/>
      <c r="HY315" s="169"/>
      <c r="HZ315" s="169"/>
      <c r="IA315" s="169"/>
      <c r="IB315" s="169"/>
      <c r="IC315" s="169"/>
      <c r="ID315" s="169"/>
      <c r="IE315" s="169"/>
      <c r="IF315" s="169"/>
      <c r="IG315" s="169"/>
      <c r="IH315" s="169"/>
      <c r="II315" s="169"/>
      <c r="IJ315" s="169"/>
      <c r="IK315" s="169"/>
      <c r="IL315" s="169"/>
      <c r="IM315" s="169"/>
      <c r="IN315" s="169"/>
      <c r="IO315" s="169"/>
      <c r="IP315" s="169"/>
      <c r="IQ315" s="169"/>
      <c r="IR315" s="169"/>
      <c r="IS315" s="169"/>
      <c r="IT315" s="169"/>
      <c r="IU315" s="169"/>
      <c r="IV315" s="169"/>
      <c r="IW315" s="169"/>
      <c r="IX315" s="169"/>
      <c r="IY315" s="169"/>
      <c r="IZ315" s="169"/>
      <c r="JA315" s="169"/>
      <c r="JB315" s="169"/>
      <c r="JC315" s="169"/>
      <c r="JD315" s="169"/>
      <c r="JE315" s="169"/>
      <c r="JF315" s="169"/>
      <c r="JG315" s="169"/>
      <c r="JH315" s="169"/>
      <c r="JI315" s="169"/>
      <c r="JJ315" s="169"/>
      <c r="JK315" s="169"/>
      <c r="JL315" s="169"/>
      <c r="JM315" s="169"/>
      <c r="JN315" s="169"/>
      <c r="JO315" s="169"/>
      <c r="JP315" s="169"/>
      <c r="JQ315" s="169"/>
      <c r="JR315" s="169"/>
      <c r="JS315" s="169"/>
      <c r="JT315" s="169"/>
      <c r="JU315" s="169"/>
      <c r="JV315" s="169"/>
      <c r="JW315" s="169"/>
      <c r="JX315" s="169"/>
      <c r="JY315" s="169"/>
      <c r="JZ315" s="169"/>
      <c r="KA315" s="169"/>
      <c r="KB315" s="169"/>
      <c r="KC315" s="169"/>
      <c r="KD315" s="169"/>
      <c r="KE315" s="169"/>
      <c r="KF315" s="169"/>
      <c r="KG315" s="169"/>
      <c r="KH315" s="169"/>
      <c r="KI315" s="169"/>
      <c r="KJ315" s="169"/>
      <c r="KK315" s="169"/>
      <c r="KL315" s="169"/>
      <c r="KM315" s="169"/>
      <c r="KN315" s="169"/>
      <c r="KO315" s="169"/>
      <c r="KP315" s="169"/>
      <c r="KQ315" s="169"/>
      <c r="KR315" s="169"/>
      <c r="KS315" s="169"/>
      <c r="KT315" s="169"/>
      <c r="KU315" s="169"/>
      <c r="KV315" s="169"/>
      <c r="KW315" s="169"/>
      <c r="KX315" s="169"/>
      <c r="KY315" s="169"/>
      <c r="KZ315" s="169"/>
      <c r="LA315" s="169"/>
      <c r="LB315" s="169"/>
      <c r="LC315" s="169"/>
      <c r="LD315" s="169"/>
      <c r="LE315" s="169"/>
      <c r="LF315" s="169"/>
      <c r="LG315" s="169"/>
      <c r="LH315" s="169"/>
      <c r="LI315" s="169"/>
      <c r="LJ315" s="169"/>
      <c r="LK315" s="169"/>
      <c r="LL315" s="169"/>
      <c r="LM315" s="169"/>
      <c r="LN315" s="169"/>
      <c r="LO315" s="169"/>
      <c r="LP315" s="169"/>
      <c r="LQ315" s="169"/>
      <c r="LR315" s="169"/>
      <c r="LS315" s="169"/>
      <c r="LT315" s="169"/>
      <c r="LU315" s="169"/>
      <c r="LV315" s="169"/>
      <c r="LW315" s="169"/>
      <c r="LX315" s="169"/>
      <c r="LY315" s="169"/>
      <c r="LZ315" s="169"/>
      <c r="MA315" s="169"/>
      <c r="MB315" s="169"/>
      <c r="MC315" s="169"/>
      <c r="MD315" s="169"/>
      <c r="ME315" s="169"/>
      <c r="MF315" s="169"/>
      <c r="MG315" s="169"/>
      <c r="MH315" s="169"/>
      <c r="MI315" s="169"/>
      <c r="MJ315" s="169"/>
      <c r="MK315" s="169"/>
      <c r="ML315" s="169"/>
      <c r="MM315" s="169"/>
    </row>
    <row r="316" spans="1:351" s="170" customFormat="1" ht="15" customHeight="1" outlineLevel="1" x14ac:dyDescent="0.25">
      <c r="A316" s="161"/>
      <c r="B316" s="162"/>
      <c r="C316" s="163"/>
      <c r="D316" s="163"/>
      <c r="E316" s="164"/>
      <c r="F316" s="174" t="s">
        <v>156</v>
      </c>
      <c r="G316" s="175" t="s">
        <v>39</v>
      </c>
      <c r="H316" s="167">
        <f>C306*0.8</f>
        <v>2.3199999999999998</v>
      </c>
      <c r="I316" s="168">
        <v>1.77</v>
      </c>
      <c r="J316" s="164">
        <f t="shared" si="73"/>
        <v>4.1063999999999998</v>
      </c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  <c r="HP316" s="169"/>
      <c r="HQ316" s="169"/>
      <c r="HR316" s="169"/>
      <c r="HS316" s="169"/>
      <c r="HT316" s="169"/>
      <c r="HU316" s="169"/>
      <c r="HV316" s="169"/>
      <c r="HW316" s="169"/>
      <c r="HX316" s="169"/>
      <c r="HY316" s="169"/>
      <c r="HZ316" s="169"/>
      <c r="IA316" s="169"/>
      <c r="IB316" s="169"/>
      <c r="IC316" s="169"/>
      <c r="ID316" s="169"/>
      <c r="IE316" s="169"/>
      <c r="IF316" s="169"/>
      <c r="IG316" s="169"/>
      <c r="IH316" s="169"/>
      <c r="II316" s="169"/>
      <c r="IJ316" s="169"/>
      <c r="IK316" s="169"/>
      <c r="IL316" s="169"/>
      <c r="IM316" s="169"/>
      <c r="IN316" s="169"/>
      <c r="IO316" s="169"/>
      <c r="IP316" s="169"/>
      <c r="IQ316" s="169"/>
      <c r="IR316" s="169"/>
      <c r="IS316" s="169"/>
      <c r="IT316" s="169"/>
      <c r="IU316" s="169"/>
      <c r="IV316" s="169"/>
      <c r="IW316" s="169"/>
      <c r="IX316" s="169"/>
      <c r="IY316" s="169"/>
      <c r="IZ316" s="169"/>
      <c r="JA316" s="169"/>
      <c r="JB316" s="169"/>
      <c r="JC316" s="169"/>
      <c r="JD316" s="169"/>
      <c r="JE316" s="169"/>
      <c r="JF316" s="169"/>
      <c r="JG316" s="169"/>
      <c r="JH316" s="169"/>
      <c r="JI316" s="169"/>
      <c r="JJ316" s="169"/>
      <c r="JK316" s="169"/>
      <c r="JL316" s="169"/>
      <c r="JM316" s="169"/>
      <c r="JN316" s="169"/>
      <c r="JO316" s="169"/>
      <c r="JP316" s="169"/>
      <c r="JQ316" s="169"/>
      <c r="JR316" s="169"/>
      <c r="JS316" s="169"/>
      <c r="JT316" s="169"/>
      <c r="JU316" s="169"/>
      <c r="JV316" s="169"/>
      <c r="JW316" s="169"/>
      <c r="JX316" s="169"/>
      <c r="JY316" s="169"/>
      <c r="JZ316" s="169"/>
      <c r="KA316" s="169"/>
      <c r="KB316" s="169"/>
      <c r="KC316" s="169"/>
      <c r="KD316" s="169"/>
      <c r="KE316" s="169"/>
      <c r="KF316" s="169"/>
      <c r="KG316" s="169"/>
      <c r="KH316" s="169"/>
      <c r="KI316" s="169"/>
      <c r="KJ316" s="169"/>
      <c r="KK316" s="169"/>
      <c r="KL316" s="169"/>
      <c r="KM316" s="169"/>
      <c r="KN316" s="169"/>
      <c r="KO316" s="169"/>
      <c r="KP316" s="169"/>
      <c r="KQ316" s="169"/>
      <c r="KR316" s="169"/>
      <c r="KS316" s="169"/>
      <c r="KT316" s="169"/>
      <c r="KU316" s="169"/>
      <c r="KV316" s="169"/>
      <c r="KW316" s="169"/>
      <c r="KX316" s="169"/>
      <c r="KY316" s="169"/>
      <c r="KZ316" s="169"/>
      <c r="LA316" s="169"/>
      <c r="LB316" s="169"/>
      <c r="LC316" s="169"/>
      <c r="LD316" s="169"/>
      <c r="LE316" s="169"/>
      <c r="LF316" s="169"/>
      <c r="LG316" s="169"/>
      <c r="LH316" s="169"/>
      <c r="LI316" s="169"/>
      <c r="LJ316" s="169"/>
      <c r="LK316" s="169"/>
      <c r="LL316" s="169"/>
      <c r="LM316" s="169"/>
      <c r="LN316" s="169"/>
      <c r="LO316" s="169"/>
      <c r="LP316" s="169"/>
      <c r="LQ316" s="169"/>
      <c r="LR316" s="169"/>
      <c r="LS316" s="169"/>
      <c r="LT316" s="169"/>
      <c r="LU316" s="169"/>
      <c r="LV316" s="169"/>
      <c r="LW316" s="169"/>
      <c r="LX316" s="169"/>
      <c r="LY316" s="169"/>
      <c r="LZ316" s="169"/>
      <c r="MA316" s="169"/>
      <c r="MB316" s="169"/>
      <c r="MC316" s="169"/>
      <c r="MD316" s="169"/>
      <c r="ME316" s="169"/>
      <c r="MF316" s="169"/>
      <c r="MG316" s="169"/>
      <c r="MH316" s="169"/>
      <c r="MI316" s="169"/>
      <c r="MJ316" s="169"/>
      <c r="MK316" s="169"/>
      <c r="ML316" s="169"/>
      <c r="MM316" s="169"/>
    </row>
    <row r="317" spans="1:351" s="181" customFormat="1" x14ac:dyDescent="0.25">
      <c r="A317" s="176"/>
      <c r="B317" s="177"/>
      <c r="C317" s="178"/>
      <c r="D317" s="168"/>
      <c r="E317" s="179"/>
      <c r="F317" s="180" t="s">
        <v>157</v>
      </c>
      <c r="G317" s="177" t="s">
        <v>10</v>
      </c>
      <c r="H317" s="178">
        <f>C306*40</f>
        <v>116</v>
      </c>
      <c r="I317" s="168">
        <v>0.19</v>
      </c>
      <c r="J317" s="179">
        <f t="shared" si="73"/>
        <v>22.04</v>
      </c>
    </row>
    <row r="318" spans="1:351" s="170" customFormat="1" ht="15" customHeight="1" outlineLevel="1" x14ac:dyDescent="0.25">
      <c r="A318" s="161"/>
      <c r="B318" s="162"/>
      <c r="C318" s="163"/>
      <c r="D318" s="163"/>
      <c r="E318" s="164"/>
      <c r="F318" s="174" t="s">
        <v>158</v>
      </c>
      <c r="G318" s="175" t="s">
        <v>39</v>
      </c>
      <c r="H318" s="167">
        <f>C306*7</f>
        <v>20.3</v>
      </c>
      <c r="I318" s="168">
        <v>0.27</v>
      </c>
      <c r="J318" s="164">
        <f t="shared" si="73"/>
        <v>5.4810000000000008</v>
      </c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  <c r="HP318" s="169"/>
      <c r="HQ318" s="169"/>
      <c r="HR318" s="169"/>
      <c r="HS318" s="169"/>
      <c r="HT318" s="169"/>
      <c r="HU318" s="169"/>
      <c r="HV318" s="169"/>
      <c r="HW318" s="169"/>
      <c r="HX318" s="169"/>
      <c r="HY318" s="169"/>
      <c r="HZ318" s="169"/>
      <c r="IA318" s="169"/>
      <c r="IB318" s="169"/>
      <c r="IC318" s="169"/>
      <c r="ID318" s="169"/>
      <c r="IE318" s="169"/>
      <c r="IF318" s="169"/>
      <c r="IG318" s="169"/>
      <c r="IH318" s="169"/>
      <c r="II318" s="169"/>
      <c r="IJ318" s="169"/>
      <c r="IK318" s="169"/>
      <c r="IL318" s="169"/>
      <c r="IM318" s="169"/>
      <c r="IN318" s="169"/>
      <c r="IO318" s="169"/>
      <c r="IP318" s="169"/>
      <c r="IQ318" s="169"/>
      <c r="IR318" s="169"/>
      <c r="IS318" s="169"/>
      <c r="IT318" s="169"/>
      <c r="IU318" s="169"/>
      <c r="IV318" s="169"/>
      <c r="IW318" s="169"/>
      <c r="IX318" s="169"/>
      <c r="IY318" s="169"/>
      <c r="IZ318" s="169"/>
      <c r="JA318" s="169"/>
      <c r="JB318" s="169"/>
      <c r="JC318" s="169"/>
      <c r="JD318" s="169"/>
      <c r="JE318" s="169"/>
      <c r="JF318" s="169"/>
      <c r="JG318" s="169"/>
      <c r="JH318" s="169"/>
      <c r="JI318" s="169"/>
      <c r="JJ318" s="169"/>
      <c r="JK318" s="169"/>
      <c r="JL318" s="169"/>
      <c r="JM318" s="169"/>
      <c r="JN318" s="169"/>
      <c r="JO318" s="169"/>
      <c r="JP318" s="169"/>
      <c r="JQ318" s="169"/>
      <c r="JR318" s="169"/>
      <c r="JS318" s="169"/>
      <c r="JT318" s="169"/>
      <c r="JU318" s="169"/>
      <c r="JV318" s="169"/>
      <c r="JW318" s="169"/>
      <c r="JX318" s="169"/>
      <c r="JY318" s="169"/>
      <c r="JZ318" s="169"/>
      <c r="KA318" s="169"/>
      <c r="KB318" s="169"/>
      <c r="KC318" s="169"/>
      <c r="KD318" s="169"/>
      <c r="KE318" s="169"/>
      <c r="KF318" s="169"/>
      <c r="KG318" s="169"/>
      <c r="KH318" s="169"/>
      <c r="KI318" s="169"/>
      <c r="KJ318" s="169"/>
      <c r="KK318" s="169"/>
      <c r="KL318" s="169"/>
      <c r="KM318" s="169"/>
      <c r="KN318" s="169"/>
      <c r="KO318" s="169"/>
      <c r="KP318" s="169"/>
      <c r="KQ318" s="169"/>
      <c r="KR318" s="169"/>
      <c r="KS318" s="169"/>
      <c r="KT318" s="169"/>
      <c r="KU318" s="169"/>
      <c r="KV318" s="169"/>
      <c r="KW318" s="169"/>
      <c r="KX318" s="169"/>
      <c r="KY318" s="169"/>
      <c r="KZ318" s="169"/>
      <c r="LA318" s="169"/>
      <c r="LB318" s="169"/>
      <c r="LC318" s="169"/>
      <c r="LD318" s="169"/>
      <c r="LE318" s="169"/>
      <c r="LF318" s="169"/>
      <c r="LG318" s="169"/>
      <c r="LH318" s="169"/>
      <c r="LI318" s="169"/>
      <c r="LJ318" s="169"/>
      <c r="LK318" s="169"/>
      <c r="LL318" s="169"/>
      <c r="LM318" s="169"/>
      <c r="LN318" s="169"/>
      <c r="LO318" s="169"/>
      <c r="LP318" s="169"/>
      <c r="LQ318" s="169"/>
      <c r="LR318" s="169"/>
      <c r="LS318" s="169"/>
      <c r="LT318" s="169"/>
      <c r="LU318" s="169"/>
      <c r="LV318" s="169"/>
      <c r="LW318" s="169"/>
      <c r="LX318" s="169"/>
      <c r="LY318" s="169"/>
      <c r="LZ318" s="169"/>
      <c r="MA318" s="169"/>
      <c r="MB318" s="169"/>
      <c r="MC318" s="169"/>
      <c r="MD318" s="169"/>
      <c r="ME318" s="169"/>
      <c r="MF318" s="169"/>
      <c r="MG318" s="169"/>
      <c r="MH318" s="169"/>
      <c r="MI318" s="169"/>
      <c r="MJ318" s="169"/>
      <c r="MK318" s="169"/>
      <c r="ML318" s="169"/>
      <c r="MM318" s="169"/>
    </row>
    <row r="319" spans="1:351" s="181" customFormat="1" x14ac:dyDescent="0.25">
      <c r="A319" s="176"/>
      <c r="B319" s="177"/>
      <c r="C319" s="178"/>
      <c r="D319" s="168"/>
      <c r="E319" s="179"/>
      <c r="F319" s="180" t="s">
        <v>160</v>
      </c>
      <c r="G319" s="177" t="s">
        <v>110</v>
      </c>
      <c r="H319" s="182">
        <f>C306*0.5</f>
        <v>1.45</v>
      </c>
      <c r="I319" s="168">
        <v>24.68</v>
      </c>
      <c r="J319" s="179">
        <f t="shared" si="73"/>
        <v>35.786000000000001</v>
      </c>
    </row>
    <row r="320" spans="1:351" s="181" customFormat="1" x14ac:dyDescent="0.25">
      <c r="A320" s="176"/>
      <c r="B320" s="177"/>
      <c r="C320" s="178"/>
      <c r="D320" s="168"/>
      <c r="E320" s="179"/>
      <c r="F320" s="165" t="s">
        <v>161</v>
      </c>
      <c r="G320" s="177" t="s">
        <v>162</v>
      </c>
      <c r="H320" s="178">
        <f>C306*1</f>
        <v>2.9</v>
      </c>
      <c r="I320" s="168">
        <v>1.33</v>
      </c>
      <c r="J320" s="179">
        <f t="shared" si="73"/>
        <v>3.8570000000000002</v>
      </c>
    </row>
    <row r="321" spans="1:351" s="181" customFormat="1" x14ac:dyDescent="0.25">
      <c r="A321" s="176"/>
      <c r="B321" s="177"/>
      <c r="C321" s="178"/>
      <c r="D321" s="168"/>
      <c r="E321" s="179"/>
      <c r="F321" s="180" t="s">
        <v>163</v>
      </c>
      <c r="G321" s="177" t="s">
        <v>12</v>
      </c>
      <c r="H321" s="178">
        <f>C306*0.15</f>
        <v>0.435</v>
      </c>
      <c r="I321" s="168">
        <v>14</v>
      </c>
      <c r="J321" s="179">
        <f t="shared" si="73"/>
        <v>6.09</v>
      </c>
    </row>
    <row r="322" spans="1:351" s="170" customFormat="1" ht="28.5" outlineLevel="1" x14ac:dyDescent="0.25">
      <c r="A322" s="161" t="s">
        <v>210</v>
      </c>
      <c r="B322" s="162" t="s">
        <v>12</v>
      </c>
      <c r="C322" s="163">
        <v>3.5</v>
      </c>
      <c r="D322" s="163">
        <v>120</v>
      </c>
      <c r="E322" s="164">
        <f>C322*D322</f>
        <v>420</v>
      </c>
      <c r="F322" s="165" t="s">
        <v>146</v>
      </c>
      <c r="G322" s="166" t="s">
        <v>15</v>
      </c>
      <c r="H322" s="167">
        <f>C322*0.3</f>
        <v>1.05</v>
      </c>
      <c r="I322" s="168">
        <v>30.4</v>
      </c>
      <c r="J322" s="164">
        <f t="shared" si="72"/>
        <v>31.919999999999998</v>
      </c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  <c r="HP322" s="169"/>
      <c r="HQ322" s="169"/>
      <c r="HR322" s="169"/>
      <c r="HS322" s="169"/>
      <c r="HT322" s="169"/>
      <c r="HU322" s="169"/>
      <c r="HV322" s="169"/>
      <c r="HW322" s="169"/>
      <c r="HX322" s="169"/>
      <c r="HY322" s="169"/>
      <c r="HZ322" s="169"/>
      <c r="IA322" s="169"/>
      <c r="IB322" s="169"/>
      <c r="IC322" s="169"/>
      <c r="ID322" s="169"/>
      <c r="IE322" s="169"/>
      <c r="IF322" s="169"/>
      <c r="IG322" s="169"/>
      <c r="IH322" s="169"/>
      <c r="II322" s="169"/>
      <c r="IJ322" s="169"/>
      <c r="IK322" s="169"/>
      <c r="IL322" s="169"/>
      <c r="IM322" s="169"/>
      <c r="IN322" s="169"/>
      <c r="IO322" s="169"/>
      <c r="IP322" s="169"/>
      <c r="IQ322" s="169"/>
      <c r="IR322" s="169"/>
      <c r="IS322" s="169"/>
      <c r="IT322" s="169"/>
      <c r="IU322" s="169"/>
      <c r="IV322" s="169"/>
      <c r="IW322" s="169"/>
      <c r="IX322" s="169"/>
      <c r="IY322" s="169"/>
      <c r="IZ322" s="169"/>
      <c r="JA322" s="169"/>
      <c r="JB322" s="169"/>
      <c r="JC322" s="169"/>
      <c r="JD322" s="169"/>
      <c r="JE322" s="169"/>
      <c r="JF322" s="169"/>
      <c r="JG322" s="169"/>
      <c r="JH322" s="169"/>
      <c r="JI322" s="169"/>
      <c r="JJ322" s="169"/>
      <c r="JK322" s="169"/>
      <c r="JL322" s="169"/>
      <c r="JM322" s="169"/>
      <c r="JN322" s="169"/>
      <c r="JO322" s="169"/>
      <c r="JP322" s="169"/>
      <c r="JQ322" s="169"/>
      <c r="JR322" s="169"/>
      <c r="JS322" s="169"/>
      <c r="JT322" s="169"/>
      <c r="JU322" s="169"/>
      <c r="JV322" s="169"/>
      <c r="JW322" s="169"/>
      <c r="JX322" s="169"/>
      <c r="JY322" s="169"/>
      <c r="JZ322" s="169"/>
      <c r="KA322" s="169"/>
      <c r="KB322" s="169"/>
      <c r="KC322" s="169"/>
      <c r="KD322" s="169"/>
      <c r="KE322" s="169"/>
      <c r="KF322" s="169"/>
      <c r="KG322" s="169"/>
      <c r="KH322" s="169"/>
      <c r="KI322" s="169"/>
      <c r="KJ322" s="169"/>
      <c r="KK322" s="169"/>
      <c r="KL322" s="169"/>
      <c r="KM322" s="169"/>
      <c r="KN322" s="169"/>
      <c r="KO322" s="169"/>
      <c r="KP322" s="169"/>
      <c r="KQ322" s="169"/>
      <c r="KR322" s="169"/>
      <c r="KS322" s="169"/>
      <c r="KT322" s="169"/>
      <c r="KU322" s="169"/>
      <c r="KV322" s="169"/>
      <c r="KW322" s="169"/>
      <c r="KX322" s="169"/>
      <c r="KY322" s="169"/>
      <c r="KZ322" s="169"/>
      <c r="LA322" s="169"/>
      <c r="LB322" s="169"/>
      <c r="LC322" s="169"/>
      <c r="LD322" s="169"/>
      <c r="LE322" s="169"/>
      <c r="LF322" s="169"/>
      <c r="LG322" s="169"/>
      <c r="LH322" s="169"/>
      <c r="LI322" s="169"/>
      <c r="LJ322" s="169"/>
      <c r="LK322" s="169"/>
      <c r="LL322" s="169"/>
      <c r="LM322" s="169"/>
      <c r="LN322" s="169"/>
      <c r="LO322" s="169"/>
      <c r="LP322" s="169"/>
      <c r="LQ322" s="169"/>
      <c r="LR322" s="169"/>
      <c r="LS322" s="169"/>
      <c r="LT322" s="169"/>
      <c r="LU322" s="169"/>
      <c r="LV322" s="169"/>
      <c r="LW322" s="169"/>
      <c r="LX322" s="169"/>
      <c r="LY322" s="169"/>
      <c r="LZ322" s="169"/>
      <c r="MA322" s="169"/>
      <c r="MB322" s="169"/>
      <c r="MC322" s="169"/>
      <c r="MD322" s="169"/>
      <c r="ME322" s="169"/>
      <c r="MF322" s="169"/>
      <c r="MG322" s="169"/>
      <c r="MH322" s="169"/>
      <c r="MI322" s="169"/>
      <c r="MJ322" s="169"/>
      <c r="MK322" s="169"/>
      <c r="ML322" s="169"/>
      <c r="MM322" s="169"/>
    </row>
    <row r="323" spans="1:351" s="170" customFormat="1" ht="24.75" customHeight="1" outlineLevel="1" x14ac:dyDescent="0.25">
      <c r="A323" s="171"/>
      <c r="B323" s="172"/>
      <c r="C323" s="172"/>
      <c r="D323" s="172"/>
      <c r="E323" s="173"/>
      <c r="F323" s="174" t="s">
        <v>147</v>
      </c>
      <c r="G323" s="175" t="s">
        <v>12</v>
      </c>
      <c r="H323" s="167">
        <f>C322*0.6</f>
        <v>2.1</v>
      </c>
      <c r="I323" s="168">
        <v>11.64</v>
      </c>
      <c r="J323" s="164">
        <f>H323*I323</f>
        <v>24.444000000000003</v>
      </c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  <c r="HP323" s="169"/>
      <c r="HQ323" s="169"/>
      <c r="HR323" s="169"/>
      <c r="HS323" s="169"/>
      <c r="HT323" s="169"/>
      <c r="HU323" s="169"/>
      <c r="HV323" s="169"/>
      <c r="HW323" s="169"/>
      <c r="HX323" s="169"/>
      <c r="HY323" s="169"/>
      <c r="HZ323" s="169"/>
      <c r="IA323" s="169"/>
      <c r="IB323" s="169"/>
      <c r="IC323" s="169"/>
      <c r="ID323" s="169"/>
      <c r="IE323" s="169"/>
      <c r="IF323" s="169"/>
      <c r="IG323" s="169"/>
      <c r="IH323" s="169"/>
      <c r="II323" s="169"/>
      <c r="IJ323" s="169"/>
      <c r="IK323" s="169"/>
      <c r="IL323" s="169"/>
      <c r="IM323" s="169"/>
      <c r="IN323" s="169"/>
      <c r="IO323" s="169"/>
      <c r="IP323" s="169"/>
      <c r="IQ323" s="169"/>
      <c r="IR323" s="169"/>
      <c r="IS323" s="169"/>
      <c r="IT323" s="169"/>
      <c r="IU323" s="169"/>
      <c r="IV323" s="169"/>
      <c r="IW323" s="169"/>
      <c r="IX323" s="169"/>
      <c r="IY323" s="169"/>
      <c r="IZ323" s="169"/>
      <c r="JA323" s="169"/>
      <c r="JB323" s="169"/>
      <c r="JC323" s="169"/>
      <c r="JD323" s="169"/>
      <c r="JE323" s="169"/>
      <c r="JF323" s="169"/>
      <c r="JG323" s="169"/>
      <c r="JH323" s="169"/>
      <c r="JI323" s="169"/>
      <c r="JJ323" s="169"/>
      <c r="JK323" s="169"/>
      <c r="JL323" s="169"/>
      <c r="JM323" s="169"/>
      <c r="JN323" s="169"/>
      <c r="JO323" s="169"/>
      <c r="JP323" s="169"/>
      <c r="JQ323" s="169"/>
      <c r="JR323" s="169"/>
      <c r="JS323" s="169"/>
      <c r="JT323" s="169"/>
      <c r="JU323" s="169"/>
      <c r="JV323" s="169"/>
      <c r="JW323" s="169"/>
      <c r="JX323" s="169"/>
      <c r="JY323" s="169"/>
      <c r="JZ323" s="169"/>
      <c r="KA323" s="169"/>
      <c r="KB323" s="169"/>
      <c r="KC323" s="169"/>
      <c r="KD323" s="169"/>
      <c r="KE323" s="169"/>
      <c r="KF323" s="169"/>
      <c r="KG323" s="169"/>
      <c r="KH323" s="169"/>
      <c r="KI323" s="169"/>
      <c r="KJ323" s="169"/>
      <c r="KK323" s="169"/>
      <c r="KL323" s="169"/>
      <c r="KM323" s="169"/>
      <c r="KN323" s="169"/>
      <c r="KO323" s="169"/>
      <c r="KP323" s="169"/>
      <c r="KQ323" s="169"/>
      <c r="KR323" s="169"/>
      <c r="KS323" s="169"/>
      <c r="KT323" s="169"/>
      <c r="KU323" s="169"/>
      <c r="KV323" s="169"/>
      <c r="KW323" s="169"/>
      <c r="KX323" s="169"/>
      <c r="KY323" s="169"/>
      <c r="KZ323" s="169"/>
      <c r="LA323" s="169"/>
      <c r="LB323" s="169"/>
      <c r="LC323" s="169"/>
      <c r="LD323" s="169"/>
      <c r="LE323" s="169"/>
      <c r="LF323" s="169"/>
      <c r="LG323" s="169"/>
      <c r="LH323" s="169"/>
      <c r="LI323" s="169"/>
      <c r="LJ323" s="169"/>
      <c r="LK323" s="169"/>
      <c r="LL323" s="169"/>
      <c r="LM323" s="169"/>
      <c r="LN323" s="169"/>
      <c r="LO323" s="169"/>
      <c r="LP323" s="169"/>
      <c r="LQ323" s="169"/>
      <c r="LR323" s="169"/>
      <c r="LS323" s="169"/>
      <c r="LT323" s="169"/>
      <c r="LU323" s="169"/>
      <c r="LV323" s="169"/>
      <c r="LW323" s="169"/>
      <c r="LX323" s="169"/>
      <c r="LY323" s="169"/>
      <c r="LZ323" s="169"/>
      <c r="MA323" s="169"/>
      <c r="MB323" s="169"/>
      <c r="MC323" s="169"/>
      <c r="MD323" s="169"/>
      <c r="ME323" s="169"/>
      <c r="MF323" s="169"/>
      <c r="MG323" s="169"/>
      <c r="MH323" s="169"/>
      <c r="MI323" s="169"/>
      <c r="MJ323" s="169"/>
      <c r="MK323" s="169"/>
      <c r="ML323" s="169"/>
      <c r="MM323" s="169"/>
    </row>
    <row r="324" spans="1:351" s="170" customFormat="1" ht="15" customHeight="1" outlineLevel="1" x14ac:dyDescent="0.25">
      <c r="A324" s="161"/>
      <c r="B324" s="162"/>
      <c r="C324" s="163"/>
      <c r="D324" s="163"/>
      <c r="E324" s="164"/>
      <c r="F324" s="174" t="s">
        <v>148</v>
      </c>
      <c r="G324" s="175" t="s">
        <v>12</v>
      </c>
      <c r="H324" s="167">
        <f>C322*0.9</f>
        <v>3.15</v>
      </c>
      <c r="I324" s="168">
        <v>18.04</v>
      </c>
      <c r="J324" s="164">
        <f>H324*I324</f>
        <v>56.825999999999993</v>
      </c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  <c r="HP324" s="169"/>
      <c r="HQ324" s="169"/>
      <c r="HR324" s="169"/>
      <c r="HS324" s="169"/>
      <c r="HT324" s="169"/>
      <c r="HU324" s="169"/>
      <c r="HV324" s="169"/>
      <c r="HW324" s="169"/>
      <c r="HX324" s="169"/>
      <c r="HY324" s="169"/>
      <c r="HZ324" s="169"/>
      <c r="IA324" s="169"/>
      <c r="IB324" s="169"/>
      <c r="IC324" s="169"/>
      <c r="ID324" s="169"/>
      <c r="IE324" s="169"/>
      <c r="IF324" s="169"/>
      <c r="IG324" s="169"/>
      <c r="IH324" s="169"/>
      <c r="II324" s="169"/>
      <c r="IJ324" s="169"/>
      <c r="IK324" s="169"/>
      <c r="IL324" s="169"/>
      <c r="IM324" s="169"/>
      <c r="IN324" s="169"/>
      <c r="IO324" s="169"/>
      <c r="IP324" s="169"/>
      <c r="IQ324" s="169"/>
      <c r="IR324" s="169"/>
      <c r="IS324" s="169"/>
      <c r="IT324" s="169"/>
      <c r="IU324" s="169"/>
      <c r="IV324" s="169"/>
      <c r="IW324" s="169"/>
      <c r="IX324" s="169"/>
      <c r="IY324" s="169"/>
      <c r="IZ324" s="169"/>
      <c r="JA324" s="169"/>
      <c r="JB324" s="169"/>
      <c r="JC324" s="169"/>
      <c r="JD324" s="169"/>
      <c r="JE324" s="169"/>
      <c r="JF324" s="169"/>
      <c r="JG324" s="169"/>
      <c r="JH324" s="169"/>
      <c r="JI324" s="169"/>
      <c r="JJ324" s="169"/>
      <c r="JK324" s="169"/>
      <c r="JL324" s="169"/>
      <c r="JM324" s="169"/>
      <c r="JN324" s="169"/>
      <c r="JO324" s="169"/>
      <c r="JP324" s="169"/>
      <c r="JQ324" s="169"/>
      <c r="JR324" s="169"/>
      <c r="JS324" s="169"/>
      <c r="JT324" s="169"/>
      <c r="JU324" s="169"/>
      <c r="JV324" s="169"/>
      <c r="JW324" s="169"/>
      <c r="JX324" s="169"/>
      <c r="JY324" s="169"/>
      <c r="JZ324" s="169"/>
      <c r="KA324" s="169"/>
      <c r="KB324" s="169"/>
      <c r="KC324" s="169"/>
      <c r="KD324" s="169"/>
      <c r="KE324" s="169"/>
      <c r="KF324" s="169"/>
      <c r="KG324" s="169"/>
      <c r="KH324" s="169"/>
      <c r="KI324" s="169"/>
      <c r="KJ324" s="169"/>
      <c r="KK324" s="169"/>
      <c r="KL324" s="169"/>
      <c r="KM324" s="169"/>
      <c r="KN324" s="169"/>
      <c r="KO324" s="169"/>
      <c r="KP324" s="169"/>
      <c r="KQ324" s="169"/>
      <c r="KR324" s="169"/>
      <c r="KS324" s="169"/>
      <c r="KT324" s="169"/>
      <c r="KU324" s="169"/>
      <c r="KV324" s="169"/>
      <c r="KW324" s="169"/>
      <c r="KX324" s="169"/>
      <c r="KY324" s="169"/>
      <c r="KZ324" s="169"/>
      <c r="LA324" s="169"/>
      <c r="LB324" s="169"/>
      <c r="LC324" s="169"/>
      <c r="LD324" s="169"/>
      <c r="LE324" s="169"/>
      <c r="LF324" s="169"/>
      <c r="LG324" s="169"/>
      <c r="LH324" s="169"/>
      <c r="LI324" s="169"/>
      <c r="LJ324" s="169"/>
      <c r="LK324" s="169"/>
      <c r="LL324" s="169"/>
      <c r="LM324" s="169"/>
      <c r="LN324" s="169"/>
      <c r="LO324" s="169"/>
      <c r="LP324" s="169"/>
      <c r="LQ324" s="169"/>
      <c r="LR324" s="169"/>
      <c r="LS324" s="169"/>
      <c r="LT324" s="169"/>
      <c r="LU324" s="169"/>
      <c r="LV324" s="169"/>
      <c r="LW324" s="169"/>
      <c r="LX324" s="169"/>
      <c r="LY324" s="169"/>
      <c r="LZ324" s="169"/>
      <c r="MA324" s="169"/>
      <c r="MB324" s="169"/>
      <c r="MC324" s="169"/>
      <c r="MD324" s="169"/>
      <c r="ME324" s="169"/>
      <c r="MF324" s="169"/>
      <c r="MG324" s="169"/>
      <c r="MH324" s="169"/>
      <c r="MI324" s="169"/>
      <c r="MJ324" s="169"/>
      <c r="MK324" s="169"/>
      <c r="ML324" s="169"/>
      <c r="MM324" s="169"/>
    </row>
    <row r="325" spans="1:351" s="170" customFormat="1" ht="15" customHeight="1" outlineLevel="1" x14ac:dyDescent="0.25">
      <c r="A325" s="161"/>
      <c r="B325" s="162"/>
      <c r="C325" s="163"/>
      <c r="D325" s="163"/>
      <c r="E325" s="164"/>
      <c r="F325" s="174" t="s">
        <v>149</v>
      </c>
      <c r="G325" s="175" t="s">
        <v>39</v>
      </c>
      <c r="H325" s="167">
        <f>C322*0.8</f>
        <v>2.8000000000000003</v>
      </c>
      <c r="I325" s="168">
        <v>3.3</v>
      </c>
      <c r="J325" s="164">
        <f t="shared" ref="J325:J339" si="74">H325*I325</f>
        <v>9.24</v>
      </c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  <c r="HP325" s="169"/>
      <c r="HQ325" s="169"/>
      <c r="HR325" s="169"/>
      <c r="HS325" s="169"/>
      <c r="HT325" s="169"/>
      <c r="HU325" s="169"/>
      <c r="HV325" s="169"/>
      <c r="HW325" s="169"/>
      <c r="HX325" s="169"/>
      <c r="HY325" s="169"/>
      <c r="HZ325" s="169"/>
      <c r="IA325" s="169"/>
      <c r="IB325" s="169"/>
      <c r="IC325" s="169"/>
      <c r="ID325" s="169"/>
      <c r="IE325" s="169"/>
      <c r="IF325" s="169"/>
      <c r="IG325" s="169"/>
      <c r="IH325" s="169"/>
      <c r="II325" s="169"/>
      <c r="IJ325" s="169"/>
      <c r="IK325" s="169"/>
      <c r="IL325" s="169"/>
      <c r="IM325" s="169"/>
      <c r="IN325" s="169"/>
      <c r="IO325" s="169"/>
      <c r="IP325" s="169"/>
      <c r="IQ325" s="169"/>
      <c r="IR325" s="169"/>
      <c r="IS325" s="169"/>
      <c r="IT325" s="169"/>
      <c r="IU325" s="169"/>
      <c r="IV325" s="169"/>
      <c r="IW325" s="169"/>
      <c r="IX325" s="169"/>
      <c r="IY325" s="169"/>
      <c r="IZ325" s="169"/>
      <c r="JA325" s="169"/>
      <c r="JB325" s="169"/>
      <c r="JC325" s="169"/>
      <c r="JD325" s="169"/>
      <c r="JE325" s="169"/>
      <c r="JF325" s="169"/>
      <c r="JG325" s="169"/>
      <c r="JH325" s="169"/>
      <c r="JI325" s="169"/>
      <c r="JJ325" s="169"/>
      <c r="JK325" s="169"/>
      <c r="JL325" s="169"/>
      <c r="JM325" s="169"/>
      <c r="JN325" s="169"/>
      <c r="JO325" s="169"/>
      <c r="JP325" s="169"/>
      <c r="JQ325" s="169"/>
      <c r="JR325" s="169"/>
      <c r="JS325" s="169"/>
      <c r="JT325" s="169"/>
      <c r="JU325" s="169"/>
      <c r="JV325" s="169"/>
      <c r="JW325" s="169"/>
      <c r="JX325" s="169"/>
      <c r="JY325" s="169"/>
      <c r="JZ325" s="169"/>
      <c r="KA325" s="169"/>
      <c r="KB325" s="169"/>
      <c r="KC325" s="169"/>
      <c r="KD325" s="169"/>
      <c r="KE325" s="169"/>
      <c r="KF325" s="169"/>
      <c r="KG325" s="169"/>
      <c r="KH325" s="169"/>
      <c r="KI325" s="169"/>
      <c r="KJ325" s="169"/>
      <c r="KK325" s="169"/>
      <c r="KL325" s="169"/>
      <c r="KM325" s="169"/>
      <c r="KN325" s="169"/>
      <c r="KO325" s="169"/>
      <c r="KP325" s="169"/>
      <c r="KQ325" s="169"/>
      <c r="KR325" s="169"/>
      <c r="KS325" s="169"/>
      <c r="KT325" s="169"/>
      <c r="KU325" s="169"/>
      <c r="KV325" s="169"/>
      <c r="KW325" s="169"/>
      <c r="KX325" s="169"/>
      <c r="KY325" s="169"/>
      <c r="KZ325" s="169"/>
      <c r="LA325" s="169"/>
      <c r="LB325" s="169"/>
      <c r="LC325" s="169"/>
      <c r="LD325" s="169"/>
      <c r="LE325" s="169"/>
      <c r="LF325" s="169"/>
      <c r="LG325" s="169"/>
      <c r="LH325" s="169"/>
      <c r="LI325" s="169"/>
      <c r="LJ325" s="169"/>
      <c r="LK325" s="169"/>
      <c r="LL325" s="169"/>
      <c r="LM325" s="169"/>
      <c r="LN325" s="169"/>
      <c r="LO325" s="169"/>
      <c r="LP325" s="169"/>
      <c r="LQ325" s="169"/>
      <c r="LR325" s="169"/>
      <c r="LS325" s="169"/>
      <c r="LT325" s="169"/>
      <c r="LU325" s="169"/>
      <c r="LV325" s="169"/>
      <c r="LW325" s="169"/>
      <c r="LX325" s="169"/>
      <c r="LY325" s="169"/>
      <c r="LZ325" s="169"/>
      <c r="MA325" s="169"/>
      <c r="MB325" s="169"/>
      <c r="MC325" s="169"/>
      <c r="MD325" s="169"/>
      <c r="ME325" s="169"/>
      <c r="MF325" s="169"/>
      <c r="MG325" s="169"/>
      <c r="MH325" s="169"/>
      <c r="MI325" s="169"/>
      <c r="MJ325" s="169"/>
      <c r="MK325" s="169"/>
      <c r="ML325" s="169"/>
      <c r="MM325" s="169"/>
    </row>
    <row r="326" spans="1:351" s="170" customFormat="1" ht="15" customHeight="1" outlineLevel="1" x14ac:dyDescent="0.25">
      <c r="A326" s="161"/>
      <c r="B326" s="162"/>
      <c r="C326" s="163"/>
      <c r="D326" s="163"/>
      <c r="E326" s="164"/>
      <c r="F326" s="174" t="s">
        <v>150</v>
      </c>
      <c r="G326" s="175" t="s">
        <v>39</v>
      </c>
      <c r="H326" s="167">
        <f>C322*0.8</f>
        <v>2.8000000000000003</v>
      </c>
      <c r="I326" s="168">
        <v>1.5</v>
      </c>
      <c r="J326" s="164">
        <f t="shared" si="74"/>
        <v>4.2</v>
      </c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  <c r="HP326" s="169"/>
      <c r="HQ326" s="169"/>
      <c r="HR326" s="169"/>
      <c r="HS326" s="169"/>
      <c r="HT326" s="169"/>
      <c r="HU326" s="169"/>
      <c r="HV326" s="169"/>
      <c r="HW326" s="169"/>
      <c r="HX326" s="169"/>
      <c r="HY326" s="169"/>
      <c r="HZ326" s="169"/>
      <c r="IA326" s="169"/>
      <c r="IB326" s="169"/>
      <c r="IC326" s="169"/>
      <c r="ID326" s="169"/>
      <c r="IE326" s="169"/>
      <c r="IF326" s="169"/>
      <c r="IG326" s="169"/>
      <c r="IH326" s="169"/>
      <c r="II326" s="169"/>
      <c r="IJ326" s="169"/>
      <c r="IK326" s="169"/>
      <c r="IL326" s="169"/>
      <c r="IM326" s="169"/>
      <c r="IN326" s="169"/>
      <c r="IO326" s="169"/>
      <c r="IP326" s="169"/>
      <c r="IQ326" s="169"/>
      <c r="IR326" s="169"/>
      <c r="IS326" s="169"/>
      <c r="IT326" s="169"/>
      <c r="IU326" s="169"/>
      <c r="IV326" s="169"/>
      <c r="IW326" s="169"/>
      <c r="IX326" s="169"/>
      <c r="IY326" s="169"/>
      <c r="IZ326" s="169"/>
      <c r="JA326" s="169"/>
      <c r="JB326" s="169"/>
      <c r="JC326" s="169"/>
      <c r="JD326" s="169"/>
      <c r="JE326" s="169"/>
      <c r="JF326" s="169"/>
      <c r="JG326" s="169"/>
      <c r="JH326" s="169"/>
      <c r="JI326" s="169"/>
      <c r="JJ326" s="169"/>
      <c r="JK326" s="169"/>
      <c r="JL326" s="169"/>
      <c r="JM326" s="169"/>
      <c r="JN326" s="169"/>
      <c r="JO326" s="169"/>
      <c r="JP326" s="169"/>
      <c r="JQ326" s="169"/>
      <c r="JR326" s="169"/>
      <c r="JS326" s="169"/>
      <c r="JT326" s="169"/>
      <c r="JU326" s="169"/>
      <c r="JV326" s="169"/>
      <c r="JW326" s="169"/>
      <c r="JX326" s="169"/>
      <c r="JY326" s="169"/>
      <c r="JZ326" s="169"/>
      <c r="KA326" s="169"/>
      <c r="KB326" s="169"/>
      <c r="KC326" s="169"/>
      <c r="KD326" s="169"/>
      <c r="KE326" s="169"/>
      <c r="KF326" s="169"/>
      <c r="KG326" s="169"/>
      <c r="KH326" s="169"/>
      <c r="KI326" s="169"/>
      <c r="KJ326" s="169"/>
      <c r="KK326" s="169"/>
      <c r="KL326" s="169"/>
      <c r="KM326" s="169"/>
      <c r="KN326" s="169"/>
      <c r="KO326" s="169"/>
      <c r="KP326" s="169"/>
      <c r="KQ326" s="169"/>
      <c r="KR326" s="169"/>
      <c r="KS326" s="169"/>
      <c r="KT326" s="169"/>
      <c r="KU326" s="169"/>
      <c r="KV326" s="169"/>
      <c r="KW326" s="169"/>
      <c r="KX326" s="169"/>
      <c r="KY326" s="169"/>
      <c r="KZ326" s="169"/>
      <c r="LA326" s="169"/>
      <c r="LB326" s="169"/>
      <c r="LC326" s="169"/>
      <c r="LD326" s="169"/>
      <c r="LE326" s="169"/>
      <c r="LF326" s="169"/>
      <c r="LG326" s="169"/>
      <c r="LH326" s="169"/>
      <c r="LI326" s="169"/>
      <c r="LJ326" s="169"/>
      <c r="LK326" s="169"/>
      <c r="LL326" s="169"/>
      <c r="LM326" s="169"/>
      <c r="LN326" s="169"/>
      <c r="LO326" s="169"/>
      <c r="LP326" s="169"/>
      <c r="LQ326" s="169"/>
      <c r="LR326" s="169"/>
      <c r="LS326" s="169"/>
      <c r="LT326" s="169"/>
      <c r="LU326" s="169"/>
      <c r="LV326" s="169"/>
      <c r="LW326" s="169"/>
      <c r="LX326" s="169"/>
      <c r="LY326" s="169"/>
      <c r="LZ326" s="169"/>
      <c r="MA326" s="169"/>
      <c r="MB326" s="169"/>
      <c r="MC326" s="169"/>
      <c r="MD326" s="169"/>
      <c r="ME326" s="169"/>
      <c r="MF326" s="169"/>
      <c r="MG326" s="169"/>
      <c r="MH326" s="169"/>
      <c r="MI326" s="169"/>
      <c r="MJ326" s="169"/>
      <c r="MK326" s="169"/>
      <c r="ML326" s="169"/>
      <c r="MM326" s="169"/>
    </row>
    <row r="327" spans="1:351" s="170" customFormat="1" ht="15" customHeight="1" outlineLevel="1" x14ac:dyDescent="0.25">
      <c r="A327" s="161"/>
      <c r="B327" s="162"/>
      <c r="C327" s="163"/>
      <c r="D327" s="163"/>
      <c r="E327" s="164"/>
      <c r="F327" s="174" t="s">
        <v>151</v>
      </c>
      <c r="G327" s="175" t="s">
        <v>39</v>
      </c>
      <c r="H327" s="167">
        <f>C322*0.8</f>
        <v>2.8000000000000003</v>
      </c>
      <c r="I327" s="168">
        <v>1.2</v>
      </c>
      <c r="J327" s="164">
        <f t="shared" si="74"/>
        <v>3.3600000000000003</v>
      </c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  <c r="HP327" s="169"/>
      <c r="HQ327" s="169"/>
      <c r="HR327" s="169"/>
      <c r="HS327" s="169"/>
      <c r="HT327" s="169"/>
      <c r="HU327" s="169"/>
      <c r="HV327" s="169"/>
      <c r="HW327" s="169"/>
      <c r="HX327" s="169"/>
      <c r="HY327" s="169"/>
      <c r="HZ327" s="169"/>
      <c r="IA327" s="169"/>
      <c r="IB327" s="169"/>
      <c r="IC327" s="169"/>
      <c r="ID327" s="169"/>
      <c r="IE327" s="169"/>
      <c r="IF327" s="169"/>
      <c r="IG327" s="169"/>
      <c r="IH327" s="169"/>
      <c r="II327" s="169"/>
      <c r="IJ327" s="169"/>
      <c r="IK327" s="169"/>
      <c r="IL327" s="169"/>
      <c r="IM327" s="169"/>
      <c r="IN327" s="169"/>
      <c r="IO327" s="169"/>
      <c r="IP327" s="169"/>
      <c r="IQ327" s="169"/>
      <c r="IR327" s="169"/>
      <c r="IS327" s="169"/>
      <c r="IT327" s="169"/>
      <c r="IU327" s="169"/>
      <c r="IV327" s="169"/>
      <c r="IW327" s="169"/>
      <c r="IX327" s="169"/>
      <c r="IY327" s="169"/>
      <c r="IZ327" s="169"/>
      <c r="JA327" s="169"/>
      <c r="JB327" s="169"/>
      <c r="JC327" s="169"/>
      <c r="JD327" s="169"/>
      <c r="JE327" s="169"/>
      <c r="JF327" s="169"/>
      <c r="JG327" s="169"/>
      <c r="JH327" s="169"/>
      <c r="JI327" s="169"/>
      <c r="JJ327" s="169"/>
      <c r="JK327" s="169"/>
      <c r="JL327" s="169"/>
      <c r="JM327" s="169"/>
      <c r="JN327" s="169"/>
      <c r="JO327" s="169"/>
      <c r="JP327" s="169"/>
      <c r="JQ327" s="169"/>
      <c r="JR327" s="169"/>
      <c r="JS327" s="169"/>
      <c r="JT327" s="169"/>
      <c r="JU327" s="169"/>
      <c r="JV327" s="169"/>
      <c r="JW327" s="169"/>
      <c r="JX327" s="169"/>
      <c r="JY327" s="169"/>
      <c r="JZ327" s="169"/>
      <c r="KA327" s="169"/>
      <c r="KB327" s="169"/>
      <c r="KC327" s="169"/>
      <c r="KD327" s="169"/>
      <c r="KE327" s="169"/>
      <c r="KF327" s="169"/>
      <c r="KG327" s="169"/>
      <c r="KH327" s="169"/>
      <c r="KI327" s="169"/>
      <c r="KJ327" s="169"/>
      <c r="KK327" s="169"/>
      <c r="KL327" s="169"/>
      <c r="KM327" s="169"/>
      <c r="KN327" s="169"/>
      <c r="KO327" s="169"/>
      <c r="KP327" s="169"/>
      <c r="KQ327" s="169"/>
      <c r="KR327" s="169"/>
      <c r="KS327" s="169"/>
      <c r="KT327" s="169"/>
      <c r="KU327" s="169"/>
      <c r="KV327" s="169"/>
      <c r="KW327" s="169"/>
      <c r="KX327" s="169"/>
      <c r="KY327" s="169"/>
      <c r="KZ327" s="169"/>
      <c r="LA327" s="169"/>
      <c r="LB327" s="169"/>
      <c r="LC327" s="169"/>
      <c r="LD327" s="169"/>
      <c r="LE327" s="169"/>
      <c r="LF327" s="169"/>
      <c r="LG327" s="169"/>
      <c r="LH327" s="169"/>
      <c r="LI327" s="169"/>
      <c r="LJ327" s="169"/>
      <c r="LK327" s="169"/>
      <c r="LL327" s="169"/>
      <c r="LM327" s="169"/>
      <c r="LN327" s="169"/>
      <c r="LO327" s="169"/>
      <c r="LP327" s="169"/>
      <c r="LQ327" s="169"/>
      <c r="LR327" s="169"/>
      <c r="LS327" s="169"/>
      <c r="LT327" s="169"/>
      <c r="LU327" s="169"/>
      <c r="LV327" s="169"/>
      <c r="LW327" s="169"/>
      <c r="LX327" s="169"/>
      <c r="LY327" s="169"/>
      <c r="LZ327" s="169"/>
      <c r="MA327" s="169"/>
      <c r="MB327" s="169"/>
      <c r="MC327" s="169"/>
      <c r="MD327" s="169"/>
      <c r="ME327" s="169"/>
      <c r="MF327" s="169"/>
      <c r="MG327" s="169"/>
      <c r="MH327" s="169"/>
      <c r="MI327" s="169"/>
      <c r="MJ327" s="169"/>
      <c r="MK327" s="169"/>
      <c r="ML327" s="169"/>
      <c r="MM327" s="169"/>
    </row>
    <row r="328" spans="1:351" s="170" customFormat="1" ht="15" customHeight="1" outlineLevel="1" x14ac:dyDescent="0.25">
      <c r="A328" s="161"/>
      <c r="B328" s="162"/>
      <c r="C328" s="163"/>
      <c r="D328" s="163"/>
      <c r="E328" s="164"/>
      <c r="F328" s="174" t="s">
        <v>152</v>
      </c>
      <c r="G328" s="175" t="s">
        <v>39</v>
      </c>
      <c r="H328" s="167">
        <f>C322*0.8</f>
        <v>2.8000000000000003</v>
      </c>
      <c r="I328" s="168">
        <v>1.05</v>
      </c>
      <c r="J328" s="164">
        <f t="shared" si="74"/>
        <v>2.9400000000000004</v>
      </c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  <c r="HP328" s="169"/>
      <c r="HQ328" s="169"/>
      <c r="HR328" s="169"/>
      <c r="HS328" s="169"/>
      <c r="HT328" s="169"/>
      <c r="HU328" s="169"/>
      <c r="HV328" s="169"/>
      <c r="HW328" s="169"/>
      <c r="HX328" s="169"/>
      <c r="HY328" s="169"/>
      <c r="HZ328" s="169"/>
      <c r="IA328" s="169"/>
      <c r="IB328" s="169"/>
      <c r="IC328" s="169"/>
      <c r="ID328" s="169"/>
      <c r="IE328" s="169"/>
      <c r="IF328" s="169"/>
      <c r="IG328" s="169"/>
      <c r="IH328" s="169"/>
      <c r="II328" s="169"/>
      <c r="IJ328" s="169"/>
      <c r="IK328" s="169"/>
      <c r="IL328" s="169"/>
      <c r="IM328" s="169"/>
      <c r="IN328" s="169"/>
      <c r="IO328" s="169"/>
      <c r="IP328" s="169"/>
      <c r="IQ328" s="169"/>
      <c r="IR328" s="169"/>
      <c r="IS328" s="169"/>
      <c r="IT328" s="169"/>
      <c r="IU328" s="169"/>
      <c r="IV328" s="169"/>
      <c r="IW328" s="169"/>
      <c r="IX328" s="169"/>
      <c r="IY328" s="169"/>
      <c r="IZ328" s="169"/>
      <c r="JA328" s="169"/>
      <c r="JB328" s="169"/>
      <c r="JC328" s="169"/>
      <c r="JD328" s="169"/>
      <c r="JE328" s="169"/>
      <c r="JF328" s="169"/>
      <c r="JG328" s="169"/>
      <c r="JH328" s="169"/>
      <c r="JI328" s="169"/>
      <c r="JJ328" s="169"/>
      <c r="JK328" s="169"/>
      <c r="JL328" s="169"/>
      <c r="JM328" s="169"/>
      <c r="JN328" s="169"/>
      <c r="JO328" s="169"/>
      <c r="JP328" s="169"/>
      <c r="JQ328" s="169"/>
      <c r="JR328" s="169"/>
      <c r="JS328" s="169"/>
      <c r="JT328" s="169"/>
      <c r="JU328" s="169"/>
      <c r="JV328" s="169"/>
      <c r="JW328" s="169"/>
      <c r="JX328" s="169"/>
      <c r="JY328" s="169"/>
      <c r="JZ328" s="169"/>
      <c r="KA328" s="169"/>
      <c r="KB328" s="169"/>
      <c r="KC328" s="169"/>
      <c r="KD328" s="169"/>
      <c r="KE328" s="169"/>
      <c r="KF328" s="169"/>
      <c r="KG328" s="169"/>
      <c r="KH328" s="169"/>
      <c r="KI328" s="169"/>
      <c r="KJ328" s="169"/>
      <c r="KK328" s="169"/>
      <c r="KL328" s="169"/>
      <c r="KM328" s="169"/>
      <c r="KN328" s="169"/>
      <c r="KO328" s="169"/>
      <c r="KP328" s="169"/>
      <c r="KQ328" s="169"/>
      <c r="KR328" s="169"/>
      <c r="KS328" s="169"/>
      <c r="KT328" s="169"/>
      <c r="KU328" s="169"/>
      <c r="KV328" s="169"/>
      <c r="KW328" s="169"/>
      <c r="KX328" s="169"/>
      <c r="KY328" s="169"/>
      <c r="KZ328" s="169"/>
      <c r="LA328" s="169"/>
      <c r="LB328" s="169"/>
      <c r="LC328" s="169"/>
      <c r="LD328" s="169"/>
      <c r="LE328" s="169"/>
      <c r="LF328" s="169"/>
      <c r="LG328" s="169"/>
      <c r="LH328" s="169"/>
      <c r="LI328" s="169"/>
      <c r="LJ328" s="169"/>
      <c r="LK328" s="169"/>
      <c r="LL328" s="169"/>
      <c r="LM328" s="169"/>
      <c r="LN328" s="169"/>
      <c r="LO328" s="169"/>
      <c r="LP328" s="169"/>
      <c r="LQ328" s="169"/>
      <c r="LR328" s="169"/>
      <c r="LS328" s="169"/>
      <c r="LT328" s="169"/>
      <c r="LU328" s="169"/>
      <c r="LV328" s="169"/>
      <c r="LW328" s="169"/>
      <c r="LX328" s="169"/>
      <c r="LY328" s="169"/>
      <c r="LZ328" s="169"/>
      <c r="MA328" s="169"/>
      <c r="MB328" s="169"/>
      <c r="MC328" s="169"/>
      <c r="MD328" s="169"/>
      <c r="ME328" s="169"/>
      <c r="MF328" s="169"/>
      <c r="MG328" s="169"/>
      <c r="MH328" s="169"/>
      <c r="MI328" s="169"/>
      <c r="MJ328" s="169"/>
      <c r="MK328" s="169"/>
      <c r="ML328" s="169"/>
      <c r="MM328" s="169"/>
    </row>
    <row r="329" spans="1:351" s="170" customFormat="1" ht="15" customHeight="1" outlineLevel="1" x14ac:dyDescent="0.25">
      <c r="A329" s="161"/>
      <c r="B329" s="162"/>
      <c r="C329" s="163"/>
      <c r="D329" s="163"/>
      <c r="E329" s="164"/>
      <c r="F329" s="174" t="s">
        <v>153</v>
      </c>
      <c r="G329" s="175" t="s">
        <v>39</v>
      </c>
      <c r="H329" s="167">
        <f>C322*0.2</f>
        <v>0.70000000000000007</v>
      </c>
      <c r="I329" s="168">
        <v>2.5499999999999998</v>
      </c>
      <c r="J329" s="164">
        <f t="shared" si="74"/>
        <v>1.7850000000000001</v>
      </c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  <c r="HP329" s="169"/>
      <c r="HQ329" s="169"/>
      <c r="HR329" s="169"/>
      <c r="HS329" s="169"/>
      <c r="HT329" s="169"/>
      <c r="HU329" s="169"/>
      <c r="HV329" s="169"/>
      <c r="HW329" s="169"/>
      <c r="HX329" s="169"/>
      <c r="HY329" s="169"/>
      <c r="HZ329" s="169"/>
      <c r="IA329" s="169"/>
      <c r="IB329" s="169"/>
      <c r="IC329" s="169"/>
      <c r="ID329" s="169"/>
      <c r="IE329" s="169"/>
      <c r="IF329" s="169"/>
      <c r="IG329" s="169"/>
      <c r="IH329" s="169"/>
      <c r="II329" s="169"/>
      <c r="IJ329" s="169"/>
      <c r="IK329" s="169"/>
      <c r="IL329" s="169"/>
      <c r="IM329" s="169"/>
      <c r="IN329" s="169"/>
      <c r="IO329" s="169"/>
      <c r="IP329" s="169"/>
      <c r="IQ329" s="169"/>
      <c r="IR329" s="169"/>
      <c r="IS329" s="169"/>
      <c r="IT329" s="169"/>
      <c r="IU329" s="169"/>
      <c r="IV329" s="169"/>
      <c r="IW329" s="169"/>
      <c r="IX329" s="169"/>
      <c r="IY329" s="169"/>
      <c r="IZ329" s="169"/>
      <c r="JA329" s="169"/>
      <c r="JB329" s="169"/>
      <c r="JC329" s="169"/>
      <c r="JD329" s="169"/>
      <c r="JE329" s="169"/>
      <c r="JF329" s="169"/>
      <c r="JG329" s="169"/>
      <c r="JH329" s="169"/>
      <c r="JI329" s="169"/>
      <c r="JJ329" s="169"/>
      <c r="JK329" s="169"/>
      <c r="JL329" s="169"/>
      <c r="JM329" s="169"/>
      <c r="JN329" s="169"/>
      <c r="JO329" s="169"/>
      <c r="JP329" s="169"/>
      <c r="JQ329" s="169"/>
      <c r="JR329" s="169"/>
      <c r="JS329" s="169"/>
      <c r="JT329" s="169"/>
      <c r="JU329" s="169"/>
      <c r="JV329" s="169"/>
      <c r="JW329" s="169"/>
      <c r="JX329" s="169"/>
      <c r="JY329" s="169"/>
      <c r="JZ329" s="169"/>
      <c r="KA329" s="169"/>
      <c r="KB329" s="169"/>
      <c r="KC329" s="169"/>
      <c r="KD329" s="169"/>
      <c r="KE329" s="169"/>
      <c r="KF329" s="169"/>
      <c r="KG329" s="169"/>
      <c r="KH329" s="169"/>
      <c r="KI329" s="169"/>
      <c r="KJ329" s="169"/>
      <c r="KK329" s="169"/>
      <c r="KL329" s="169"/>
      <c r="KM329" s="169"/>
      <c r="KN329" s="169"/>
      <c r="KO329" s="169"/>
      <c r="KP329" s="169"/>
      <c r="KQ329" s="169"/>
      <c r="KR329" s="169"/>
      <c r="KS329" s="169"/>
      <c r="KT329" s="169"/>
      <c r="KU329" s="169"/>
      <c r="KV329" s="169"/>
      <c r="KW329" s="169"/>
      <c r="KX329" s="169"/>
      <c r="KY329" s="169"/>
      <c r="KZ329" s="169"/>
      <c r="LA329" s="169"/>
      <c r="LB329" s="169"/>
      <c r="LC329" s="169"/>
      <c r="LD329" s="169"/>
      <c r="LE329" s="169"/>
      <c r="LF329" s="169"/>
      <c r="LG329" s="169"/>
      <c r="LH329" s="169"/>
      <c r="LI329" s="169"/>
      <c r="LJ329" s="169"/>
      <c r="LK329" s="169"/>
      <c r="LL329" s="169"/>
      <c r="LM329" s="169"/>
      <c r="LN329" s="169"/>
      <c r="LO329" s="169"/>
      <c r="LP329" s="169"/>
      <c r="LQ329" s="169"/>
      <c r="LR329" s="169"/>
      <c r="LS329" s="169"/>
      <c r="LT329" s="169"/>
      <c r="LU329" s="169"/>
      <c r="LV329" s="169"/>
      <c r="LW329" s="169"/>
      <c r="LX329" s="169"/>
      <c r="LY329" s="169"/>
      <c r="LZ329" s="169"/>
      <c r="MA329" s="169"/>
      <c r="MB329" s="169"/>
      <c r="MC329" s="169"/>
      <c r="MD329" s="169"/>
      <c r="ME329" s="169"/>
      <c r="MF329" s="169"/>
      <c r="MG329" s="169"/>
      <c r="MH329" s="169"/>
      <c r="MI329" s="169"/>
      <c r="MJ329" s="169"/>
      <c r="MK329" s="169"/>
      <c r="ML329" s="169"/>
      <c r="MM329" s="169"/>
    </row>
    <row r="330" spans="1:351" s="170" customFormat="1" ht="15" customHeight="1" outlineLevel="1" x14ac:dyDescent="0.25">
      <c r="A330" s="161"/>
      <c r="B330" s="162"/>
      <c r="C330" s="163"/>
      <c r="D330" s="163"/>
      <c r="E330" s="164"/>
      <c r="F330" s="174" t="s">
        <v>154</v>
      </c>
      <c r="G330" s="175" t="s">
        <v>39</v>
      </c>
      <c r="H330" s="167">
        <f>C322*0.8</f>
        <v>2.8000000000000003</v>
      </c>
      <c r="I330" s="168">
        <v>3</v>
      </c>
      <c r="J330" s="164">
        <f t="shared" si="74"/>
        <v>8.4</v>
      </c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  <c r="HP330" s="169"/>
      <c r="HQ330" s="169"/>
      <c r="HR330" s="169"/>
      <c r="HS330" s="169"/>
      <c r="HT330" s="169"/>
      <c r="HU330" s="169"/>
      <c r="HV330" s="169"/>
      <c r="HW330" s="169"/>
      <c r="HX330" s="169"/>
      <c r="HY330" s="169"/>
      <c r="HZ330" s="169"/>
      <c r="IA330" s="169"/>
      <c r="IB330" s="169"/>
      <c r="IC330" s="169"/>
      <c r="ID330" s="169"/>
      <c r="IE330" s="169"/>
      <c r="IF330" s="169"/>
      <c r="IG330" s="169"/>
      <c r="IH330" s="169"/>
      <c r="II330" s="169"/>
      <c r="IJ330" s="169"/>
      <c r="IK330" s="169"/>
      <c r="IL330" s="169"/>
      <c r="IM330" s="169"/>
      <c r="IN330" s="169"/>
      <c r="IO330" s="169"/>
      <c r="IP330" s="169"/>
      <c r="IQ330" s="169"/>
      <c r="IR330" s="169"/>
      <c r="IS330" s="169"/>
      <c r="IT330" s="169"/>
      <c r="IU330" s="169"/>
      <c r="IV330" s="169"/>
      <c r="IW330" s="169"/>
      <c r="IX330" s="169"/>
      <c r="IY330" s="169"/>
      <c r="IZ330" s="169"/>
      <c r="JA330" s="169"/>
      <c r="JB330" s="169"/>
      <c r="JC330" s="169"/>
      <c r="JD330" s="169"/>
      <c r="JE330" s="169"/>
      <c r="JF330" s="169"/>
      <c r="JG330" s="169"/>
      <c r="JH330" s="169"/>
      <c r="JI330" s="169"/>
      <c r="JJ330" s="169"/>
      <c r="JK330" s="169"/>
      <c r="JL330" s="169"/>
      <c r="JM330" s="169"/>
      <c r="JN330" s="169"/>
      <c r="JO330" s="169"/>
      <c r="JP330" s="169"/>
      <c r="JQ330" s="169"/>
      <c r="JR330" s="169"/>
      <c r="JS330" s="169"/>
      <c r="JT330" s="169"/>
      <c r="JU330" s="169"/>
      <c r="JV330" s="169"/>
      <c r="JW330" s="169"/>
      <c r="JX330" s="169"/>
      <c r="JY330" s="169"/>
      <c r="JZ330" s="169"/>
      <c r="KA330" s="169"/>
      <c r="KB330" s="169"/>
      <c r="KC330" s="169"/>
      <c r="KD330" s="169"/>
      <c r="KE330" s="169"/>
      <c r="KF330" s="169"/>
      <c r="KG330" s="169"/>
      <c r="KH330" s="169"/>
      <c r="KI330" s="169"/>
      <c r="KJ330" s="169"/>
      <c r="KK330" s="169"/>
      <c r="KL330" s="169"/>
      <c r="KM330" s="169"/>
      <c r="KN330" s="169"/>
      <c r="KO330" s="169"/>
      <c r="KP330" s="169"/>
      <c r="KQ330" s="169"/>
      <c r="KR330" s="169"/>
      <c r="KS330" s="169"/>
      <c r="KT330" s="169"/>
      <c r="KU330" s="169"/>
      <c r="KV330" s="169"/>
      <c r="KW330" s="169"/>
      <c r="KX330" s="169"/>
      <c r="KY330" s="169"/>
      <c r="KZ330" s="169"/>
      <c r="LA330" s="169"/>
      <c r="LB330" s="169"/>
      <c r="LC330" s="169"/>
      <c r="LD330" s="169"/>
      <c r="LE330" s="169"/>
      <c r="LF330" s="169"/>
      <c r="LG330" s="169"/>
      <c r="LH330" s="169"/>
      <c r="LI330" s="169"/>
      <c r="LJ330" s="169"/>
      <c r="LK330" s="169"/>
      <c r="LL330" s="169"/>
      <c r="LM330" s="169"/>
      <c r="LN330" s="169"/>
      <c r="LO330" s="169"/>
      <c r="LP330" s="169"/>
      <c r="LQ330" s="169"/>
      <c r="LR330" s="169"/>
      <c r="LS330" s="169"/>
      <c r="LT330" s="169"/>
      <c r="LU330" s="169"/>
      <c r="LV330" s="169"/>
      <c r="LW330" s="169"/>
      <c r="LX330" s="169"/>
      <c r="LY330" s="169"/>
      <c r="LZ330" s="169"/>
      <c r="MA330" s="169"/>
      <c r="MB330" s="169"/>
      <c r="MC330" s="169"/>
      <c r="MD330" s="169"/>
      <c r="ME330" s="169"/>
      <c r="MF330" s="169"/>
      <c r="MG330" s="169"/>
      <c r="MH330" s="169"/>
      <c r="MI330" s="169"/>
      <c r="MJ330" s="169"/>
      <c r="MK330" s="169"/>
      <c r="ML330" s="169"/>
      <c r="MM330" s="169"/>
    </row>
    <row r="331" spans="1:351" s="170" customFormat="1" ht="15" customHeight="1" outlineLevel="1" x14ac:dyDescent="0.25">
      <c r="A331" s="161"/>
      <c r="B331" s="162"/>
      <c r="C331" s="163"/>
      <c r="D331" s="163"/>
      <c r="E331" s="164"/>
      <c r="F331" s="174" t="s">
        <v>155</v>
      </c>
      <c r="G331" s="175" t="s">
        <v>39</v>
      </c>
      <c r="H331" s="167">
        <f>C322*7</f>
        <v>24.5</v>
      </c>
      <c r="I331" s="168">
        <v>0.12</v>
      </c>
      <c r="J331" s="164">
        <f t="shared" si="74"/>
        <v>2.94</v>
      </c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  <c r="HP331" s="169"/>
      <c r="HQ331" s="169"/>
      <c r="HR331" s="169"/>
      <c r="HS331" s="169"/>
      <c r="HT331" s="169"/>
      <c r="HU331" s="169"/>
      <c r="HV331" s="169"/>
      <c r="HW331" s="169"/>
      <c r="HX331" s="169"/>
      <c r="HY331" s="169"/>
      <c r="HZ331" s="169"/>
      <c r="IA331" s="169"/>
      <c r="IB331" s="169"/>
      <c r="IC331" s="169"/>
      <c r="ID331" s="169"/>
      <c r="IE331" s="169"/>
      <c r="IF331" s="169"/>
      <c r="IG331" s="169"/>
      <c r="IH331" s="169"/>
      <c r="II331" s="169"/>
      <c r="IJ331" s="169"/>
      <c r="IK331" s="169"/>
      <c r="IL331" s="169"/>
      <c r="IM331" s="169"/>
      <c r="IN331" s="169"/>
      <c r="IO331" s="169"/>
      <c r="IP331" s="169"/>
      <c r="IQ331" s="169"/>
      <c r="IR331" s="169"/>
      <c r="IS331" s="169"/>
      <c r="IT331" s="169"/>
      <c r="IU331" s="169"/>
      <c r="IV331" s="169"/>
      <c r="IW331" s="169"/>
      <c r="IX331" s="169"/>
      <c r="IY331" s="169"/>
      <c r="IZ331" s="169"/>
      <c r="JA331" s="169"/>
      <c r="JB331" s="169"/>
      <c r="JC331" s="169"/>
      <c r="JD331" s="169"/>
      <c r="JE331" s="169"/>
      <c r="JF331" s="169"/>
      <c r="JG331" s="169"/>
      <c r="JH331" s="169"/>
      <c r="JI331" s="169"/>
      <c r="JJ331" s="169"/>
      <c r="JK331" s="169"/>
      <c r="JL331" s="169"/>
      <c r="JM331" s="169"/>
      <c r="JN331" s="169"/>
      <c r="JO331" s="169"/>
      <c r="JP331" s="169"/>
      <c r="JQ331" s="169"/>
      <c r="JR331" s="169"/>
      <c r="JS331" s="169"/>
      <c r="JT331" s="169"/>
      <c r="JU331" s="169"/>
      <c r="JV331" s="169"/>
      <c r="JW331" s="169"/>
      <c r="JX331" s="169"/>
      <c r="JY331" s="169"/>
      <c r="JZ331" s="169"/>
      <c r="KA331" s="169"/>
      <c r="KB331" s="169"/>
      <c r="KC331" s="169"/>
      <c r="KD331" s="169"/>
      <c r="KE331" s="169"/>
      <c r="KF331" s="169"/>
      <c r="KG331" s="169"/>
      <c r="KH331" s="169"/>
      <c r="KI331" s="169"/>
      <c r="KJ331" s="169"/>
      <c r="KK331" s="169"/>
      <c r="KL331" s="169"/>
      <c r="KM331" s="169"/>
      <c r="KN331" s="169"/>
      <c r="KO331" s="169"/>
      <c r="KP331" s="169"/>
      <c r="KQ331" s="169"/>
      <c r="KR331" s="169"/>
      <c r="KS331" s="169"/>
      <c r="KT331" s="169"/>
      <c r="KU331" s="169"/>
      <c r="KV331" s="169"/>
      <c r="KW331" s="169"/>
      <c r="KX331" s="169"/>
      <c r="KY331" s="169"/>
      <c r="KZ331" s="169"/>
      <c r="LA331" s="169"/>
      <c r="LB331" s="169"/>
      <c r="LC331" s="169"/>
      <c r="LD331" s="169"/>
      <c r="LE331" s="169"/>
      <c r="LF331" s="169"/>
      <c r="LG331" s="169"/>
      <c r="LH331" s="169"/>
      <c r="LI331" s="169"/>
      <c r="LJ331" s="169"/>
      <c r="LK331" s="169"/>
      <c r="LL331" s="169"/>
      <c r="LM331" s="169"/>
      <c r="LN331" s="169"/>
      <c r="LO331" s="169"/>
      <c r="LP331" s="169"/>
      <c r="LQ331" s="169"/>
      <c r="LR331" s="169"/>
      <c r="LS331" s="169"/>
      <c r="LT331" s="169"/>
      <c r="LU331" s="169"/>
      <c r="LV331" s="169"/>
      <c r="LW331" s="169"/>
      <c r="LX331" s="169"/>
      <c r="LY331" s="169"/>
      <c r="LZ331" s="169"/>
      <c r="MA331" s="169"/>
      <c r="MB331" s="169"/>
      <c r="MC331" s="169"/>
      <c r="MD331" s="169"/>
      <c r="ME331" s="169"/>
      <c r="MF331" s="169"/>
      <c r="MG331" s="169"/>
      <c r="MH331" s="169"/>
      <c r="MI331" s="169"/>
      <c r="MJ331" s="169"/>
      <c r="MK331" s="169"/>
      <c r="ML331" s="169"/>
      <c r="MM331" s="169"/>
    </row>
    <row r="332" spans="1:351" s="170" customFormat="1" ht="15" customHeight="1" outlineLevel="1" x14ac:dyDescent="0.25">
      <c r="A332" s="161"/>
      <c r="B332" s="162"/>
      <c r="C332" s="163"/>
      <c r="D332" s="163"/>
      <c r="E332" s="164"/>
      <c r="F332" s="174" t="s">
        <v>156</v>
      </c>
      <c r="G332" s="175" t="s">
        <v>39</v>
      </c>
      <c r="H332" s="167">
        <f>C322*0.8</f>
        <v>2.8000000000000003</v>
      </c>
      <c r="I332" s="168">
        <v>1.77</v>
      </c>
      <c r="J332" s="164">
        <f t="shared" si="74"/>
        <v>4.9560000000000004</v>
      </c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  <c r="HP332" s="169"/>
      <c r="HQ332" s="169"/>
      <c r="HR332" s="169"/>
      <c r="HS332" s="169"/>
      <c r="HT332" s="169"/>
      <c r="HU332" s="169"/>
      <c r="HV332" s="169"/>
      <c r="HW332" s="169"/>
      <c r="HX332" s="169"/>
      <c r="HY332" s="169"/>
      <c r="HZ332" s="169"/>
      <c r="IA332" s="169"/>
      <c r="IB332" s="169"/>
      <c r="IC332" s="169"/>
      <c r="ID332" s="169"/>
      <c r="IE332" s="169"/>
      <c r="IF332" s="169"/>
      <c r="IG332" s="169"/>
      <c r="IH332" s="169"/>
      <c r="II332" s="169"/>
      <c r="IJ332" s="169"/>
      <c r="IK332" s="169"/>
      <c r="IL332" s="169"/>
      <c r="IM332" s="169"/>
      <c r="IN332" s="169"/>
      <c r="IO332" s="169"/>
      <c r="IP332" s="169"/>
      <c r="IQ332" s="169"/>
      <c r="IR332" s="169"/>
      <c r="IS332" s="169"/>
      <c r="IT332" s="169"/>
      <c r="IU332" s="169"/>
      <c r="IV332" s="169"/>
      <c r="IW332" s="169"/>
      <c r="IX332" s="169"/>
      <c r="IY332" s="169"/>
      <c r="IZ332" s="169"/>
      <c r="JA332" s="169"/>
      <c r="JB332" s="169"/>
      <c r="JC332" s="169"/>
      <c r="JD332" s="169"/>
      <c r="JE332" s="169"/>
      <c r="JF332" s="169"/>
      <c r="JG332" s="169"/>
      <c r="JH332" s="169"/>
      <c r="JI332" s="169"/>
      <c r="JJ332" s="169"/>
      <c r="JK332" s="169"/>
      <c r="JL332" s="169"/>
      <c r="JM332" s="169"/>
      <c r="JN332" s="169"/>
      <c r="JO332" s="169"/>
      <c r="JP332" s="169"/>
      <c r="JQ332" s="169"/>
      <c r="JR332" s="169"/>
      <c r="JS332" s="169"/>
      <c r="JT332" s="169"/>
      <c r="JU332" s="169"/>
      <c r="JV332" s="169"/>
      <c r="JW332" s="169"/>
      <c r="JX332" s="169"/>
      <c r="JY332" s="169"/>
      <c r="JZ332" s="169"/>
      <c r="KA332" s="169"/>
      <c r="KB332" s="169"/>
      <c r="KC332" s="169"/>
      <c r="KD332" s="169"/>
      <c r="KE332" s="169"/>
      <c r="KF332" s="169"/>
      <c r="KG332" s="169"/>
      <c r="KH332" s="169"/>
      <c r="KI332" s="169"/>
      <c r="KJ332" s="169"/>
      <c r="KK332" s="169"/>
      <c r="KL332" s="169"/>
      <c r="KM332" s="169"/>
      <c r="KN332" s="169"/>
      <c r="KO332" s="169"/>
      <c r="KP332" s="169"/>
      <c r="KQ332" s="169"/>
      <c r="KR332" s="169"/>
      <c r="KS332" s="169"/>
      <c r="KT332" s="169"/>
      <c r="KU332" s="169"/>
      <c r="KV332" s="169"/>
      <c r="KW332" s="169"/>
      <c r="KX332" s="169"/>
      <c r="KY332" s="169"/>
      <c r="KZ332" s="169"/>
      <c r="LA332" s="169"/>
      <c r="LB332" s="169"/>
      <c r="LC332" s="169"/>
      <c r="LD332" s="169"/>
      <c r="LE332" s="169"/>
      <c r="LF332" s="169"/>
      <c r="LG332" s="169"/>
      <c r="LH332" s="169"/>
      <c r="LI332" s="169"/>
      <c r="LJ332" s="169"/>
      <c r="LK332" s="169"/>
      <c r="LL332" s="169"/>
      <c r="LM332" s="169"/>
      <c r="LN332" s="169"/>
      <c r="LO332" s="169"/>
      <c r="LP332" s="169"/>
      <c r="LQ332" s="169"/>
      <c r="LR332" s="169"/>
      <c r="LS332" s="169"/>
      <c r="LT332" s="169"/>
      <c r="LU332" s="169"/>
      <c r="LV332" s="169"/>
      <c r="LW332" s="169"/>
      <c r="LX332" s="169"/>
      <c r="LY332" s="169"/>
      <c r="LZ332" s="169"/>
      <c r="MA332" s="169"/>
      <c r="MB332" s="169"/>
      <c r="MC332" s="169"/>
      <c r="MD332" s="169"/>
      <c r="ME332" s="169"/>
      <c r="MF332" s="169"/>
      <c r="MG332" s="169"/>
      <c r="MH332" s="169"/>
      <c r="MI332" s="169"/>
      <c r="MJ332" s="169"/>
      <c r="MK332" s="169"/>
      <c r="ML332" s="169"/>
      <c r="MM332" s="169"/>
    </row>
    <row r="333" spans="1:351" s="181" customFormat="1" x14ac:dyDescent="0.25">
      <c r="A333" s="176"/>
      <c r="B333" s="177"/>
      <c r="C333" s="178"/>
      <c r="D333" s="168"/>
      <c r="E333" s="179"/>
      <c r="F333" s="180" t="s">
        <v>157</v>
      </c>
      <c r="G333" s="177" t="s">
        <v>10</v>
      </c>
      <c r="H333" s="178">
        <f>C322*40</f>
        <v>140</v>
      </c>
      <c r="I333" s="168">
        <v>0.19</v>
      </c>
      <c r="J333" s="179">
        <f t="shared" si="74"/>
        <v>26.6</v>
      </c>
    </row>
    <row r="334" spans="1:351" s="170" customFormat="1" ht="15" customHeight="1" outlineLevel="1" x14ac:dyDescent="0.25">
      <c r="A334" s="161"/>
      <c r="B334" s="162"/>
      <c r="C334" s="163"/>
      <c r="D334" s="163"/>
      <c r="E334" s="164"/>
      <c r="F334" s="174" t="s">
        <v>158</v>
      </c>
      <c r="G334" s="175" t="s">
        <v>39</v>
      </c>
      <c r="H334" s="167">
        <f>C322*7</f>
        <v>24.5</v>
      </c>
      <c r="I334" s="168">
        <v>0.27</v>
      </c>
      <c r="J334" s="164">
        <f t="shared" si="74"/>
        <v>6.6150000000000002</v>
      </c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  <c r="HP334" s="169"/>
      <c r="HQ334" s="169"/>
      <c r="HR334" s="169"/>
      <c r="HS334" s="169"/>
      <c r="HT334" s="169"/>
      <c r="HU334" s="169"/>
      <c r="HV334" s="169"/>
      <c r="HW334" s="169"/>
      <c r="HX334" s="169"/>
      <c r="HY334" s="169"/>
      <c r="HZ334" s="169"/>
      <c r="IA334" s="169"/>
      <c r="IB334" s="169"/>
      <c r="IC334" s="169"/>
      <c r="ID334" s="169"/>
      <c r="IE334" s="169"/>
      <c r="IF334" s="169"/>
      <c r="IG334" s="169"/>
      <c r="IH334" s="169"/>
      <c r="II334" s="169"/>
      <c r="IJ334" s="169"/>
      <c r="IK334" s="169"/>
      <c r="IL334" s="169"/>
      <c r="IM334" s="169"/>
      <c r="IN334" s="169"/>
      <c r="IO334" s="169"/>
      <c r="IP334" s="169"/>
      <c r="IQ334" s="169"/>
      <c r="IR334" s="169"/>
      <c r="IS334" s="169"/>
      <c r="IT334" s="169"/>
      <c r="IU334" s="169"/>
      <c r="IV334" s="169"/>
      <c r="IW334" s="169"/>
      <c r="IX334" s="169"/>
      <c r="IY334" s="169"/>
      <c r="IZ334" s="169"/>
      <c r="JA334" s="169"/>
      <c r="JB334" s="169"/>
      <c r="JC334" s="169"/>
      <c r="JD334" s="169"/>
      <c r="JE334" s="169"/>
      <c r="JF334" s="169"/>
      <c r="JG334" s="169"/>
      <c r="JH334" s="169"/>
      <c r="JI334" s="169"/>
      <c r="JJ334" s="169"/>
      <c r="JK334" s="169"/>
      <c r="JL334" s="169"/>
      <c r="JM334" s="169"/>
      <c r="JN334" s="169"/>
      <c r="JO334" s="169"/>
      <c r="JP334" s="169"/>
      <c r="JQ334" s="169"/>
      <c r="JR334" s="169"/>
      <c r="JS334" s="169"/>
      <c r="JT334" s="169"/>
      <c r="JU334" s="169"/>
      <c r="JV334" s="169"/>
      <c r="JW334" s="169"/>
      <c r="JX334" s="169"/>
      <c r="JY334" s="169"/>
      <c r="JZ334" s="169"/>
      <c r="KA334" s="169"/>
      <c r="KB334" s="169"/>
      <c r="KC334" s="169"/>
      <c r="KD334" s="169"/>
      <c r="KE334" s="169"/>
      <c r="KF334" s="169"/>
      <c r="KG334" s="169"/>
      <c r="KH334" s="169"/>
      <c r="KI334" s="169"/>
      <c r="KJ334" s="169"/>
      <c r="KK334" s="169"/>
      <c r="KL334" s="169"/>
      <c r="KM334" s="169"/>
      <c r="KN334" s="169"/>
      <c r="KO334" s="169"/>
      <c r="KP334" s="169"/>
      <c r="KQ334" s="169"/>
      <c r="KR334" s="169"/>
      <c r="KS334" s="169"/>
      <c r="KT334" s="169"/>
      <c r="KU334" s="169"/>
      <c r="KV334" s="169"/>
      <c r="KW334" s="169"/>
      <c r="KX334" s="169"/>
      <c r="KY334" s="169"/>
      <c r="KZ334" s="169"/>
      <c r="LA334" s="169"/>
      <c r="LB334" s="169"/>
      <c r="LC334" s="169"/>
      <c r="LD334" s="169"/>
      <c r="LE334" s="169"/>
      <c r="LF334" s="169"/>
      <c r="LG334" s="169"/>
      <c r="LH334" s="169"/>
      <c r="LI334" s="169"/>
      <c r="LJ334" s="169"/>
      <c r="LK334" s="169"/>
      <c r="LL334" s="169"/>
      <c r="LM334" s="169"/>
      <c r="LN334" s="169"/>
      <c r="LO334" s="169"/>
      <c r="LP334" s="169"/>
      <c r="LQ334" s="169"/>
      <c r="LR334" s="169"/>
      <c r="LS334" s="169"/>
      <c r="LT334" s="169"/>
      <c r="LU334" s="169"/>
      <c r="LV334" s="169"/>
      <c r="LW334" s="169"/>
      <c r="LX334" s="169"/>
      <c r="LY334" s="169"/>
      <c r="LZ334" s="169"/>
      <c r="MA334" s="169"/>
      <c r="MB334" s="169"/>
      <c r="MC334" s="169"/>
      <c r="MD334" s="169"/>
      <c r="ME334" s="169"/>
      <c r="MF334" s="169"/>
      <c r="MG334" s="169"/>
      <c r="MH334" s="169"/>
      <c r="MI334" s="169"/>
      <c r="MJ334" s="169"/>
      <c r="MK334" s="169"/>
      <c r="ML334" s="169"/>
      <c r="MM334" s="169"/>
    </row>
    <row r="335" spans="1:351" s="181" customFormat="1" x14ac:dyDescent="0.25">
      <c r="A335" s="176"/>
      <c r="B335" s="177"/>
      <c r="C335" s="178"/>
      <c r="D335" s="168"/>
      <c r="E335" s="179"/>
      <c r="F335" s="180" t="s">
        <v>160</v>
      </c>
      <c r="G335" s="177" t="s">
        <v>110</v>
      </c>
      <c r="H335" s="182">
        <f>C322*0.5</f>
        <v>1.75</v>
      </c>
      <c r="I335" s="168">
        <v>24.68</v>
      </c>
      <c r="J335" s="179">
        <f t="shared" si="74"/>
        <v>43.19</v>
      </c>
    </row>
    <row r="336" spans="1:351" s="181" customFormat="1" x14ac:dyDescent="0.25">
      <c r="A336" s="176"/>
      <c r="B336" s="177"/>
      <c r="C336" s="178"/>
      <c r="D336" s="168"/>
      <c r="E336" s="179"/>
      <c r="F336" s="165" t="s">
        <v>161</v>
      </c>
      <c r="G336" s="177" t="s">
        <v>162</v>
      </c>
      <c r="H336" s="178">
        <f>C322*1</f>
        <v>3.5</v>
      </c>
      <c r="I336" s="168">
        <v>1.33</v>
      </c>
      <c r="J336" s="179">
        <f t="shared" si="74"/>
        <v>4.6550000000000002</v>
      </c>
    </row>
    <row r="337" spans="1:351" s="181" customFormat="1" x14ac:dyDescent="0.25">
      <c r="A337" s="176"/>
      <c r="B337" s="177"/>
      <c r="C337" s="178"/>
      <c r="D337" s="168"/>
      <c r="E337" s="179"/>
      <c r="F337" s="180" t="s">
        <v>163</v>
      </c>
      <c r="G337" s="177" t="s">
        <v>12</v>
      </c>
      <c r="H337" s="178">
        <f>C322*0.15</f>
        <v>0.52500000000000002</v>
      </c>
      <c r="I337" s="168">
        <v>14</v>
      </c>
      <c r="J337" s="179">
        <f t="shared" si="74"/>
        <v>7.3500000000000005</v>
      </c>
    </row>
    <row r="338" spans="1:351" s="181" customFormat="1" x14ac:dyDescent="0.25">
      <c r="A338" s="176" t="s">
        <v>204</v>
      </c>
      <c r="B338" s="177" t="s">
        <v>159</v>
      </c>
      <c r="C338" s="178">
        <v>8.61</v>
      </c>
      <c r="D338" s="168">
        <v>25</v>
      </c>
      <c r="E338" s="179">
        <f>C338*D338</f>
        <v>215.25</v>
      </c>
      <c r="F338" s="19" t="s">
        <v>33</v>
      </c>
      <c r="G338" s="38" t="s">
        <v>10</v>
      </c>
      <c r="H338" s="20">
        <f>C338*0.1</f>
        <v>0.86099999999999999</v>
      </c>
      <c r="I338" s="20">
        <v>138.9</v>
      </c>
      <c r="J338" s="25">
        <f t="shared" si="74"/>
        <v>119.5929</v>
      </c>
    </row>
    <row r="339" spans="1:351" s="170" customFormat="1" ht="17.25" customHeight="1" outlineLevel="1" x14ac:dyDescent="0.25">
      <c r="A339" s="161" t="s">
        <v>205</v>
      </c>
      <c r="B339" s="162" t="s">
        <v>12</v>
      </c>
      <c r="C339" s="163">
        <v>17.5</v>
      </c>
      <c r="D339" s="163">
        <v>120</v>
      </c>
      <c r="E339" s="164">
        <f>C339*D339</f>
        <v>2100</v>
      </c>
      <c r="F339" s="165" t="s">
        <v>146</v>
      </c>
      <c r="G339" s="166" t="s">
        <v>15</v>
      </c>
      <c r="H339" s="167">
        <f>C339*1.2</f>
        <v>21</v>
      </c>
      <c r="I339" s="168">
        <v>30.4</v>
      </c>
      <c r="J339" s="164">
        <f t="shared" si="74"/>
        <v>638.4</v>
      </c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  <c r="HP339" s="169"/>
      <c r="HQ339" s="169"/>
      <c r="HR339" s="169"/>
      <c r="HS339" s="169"/>
      <c r="HT339" s="169"/>
      <c r="HU339" s="169"/>
      <c r="HV339" s="169"/>
      <c r="HW339" s="169"/>
      <c r="HX339" s="169"/>
      <c r="HY339" s="169"/>
      <c r="HZ339" s="169"/>
      <c r="IA339" s="169"/>
      <c r="IB339" s="169"/>
      <c r="IC339" s="169"/>
      <c r="ID339" s="169"/>
      <c r="IE339" s="169"/>
      <c r="IF339" s="169"/>
      <c r="IG339" s="169"/>
      <c r="IH339" s="169"/>
      <c r="II339" s="169"/>
      <c r="IJ339" s="169"/>
      <c r="IK339" s="169"/>
      <c r="IL339" s="169"/>
      <c r="IM339" s="169"/>
      <c r="IN339" s="169"/>
      <c r="IO339" s="169"/>
      <c r="IP339" s="169"/>
      <c r="IQ339" s="169"/>
      <c r="IR339" s="169"/>
      <c r="IS339" s="169"/>
      <c r="IT339" s="169"/>
      <c r="IU339" s="169"/>
      <c r="IV339" s="169"/>
      <c r="IW339" s="169"/>
      <c r="IX339" s="169"/>
      <c r="IY339" s="169"/>
      <c r="IZ339" s="169"/>
      <c r="JA339" s="169"/>
      <c r="JB339" s="169"/>
      <c r="JC339" s="169"/>
      <c r="JD339" s="169"/>
      <c r="JE339" s="169"/>
      <c r="JF339" s="169"/>
      <c r="JG339" s="169"/>
      <c r="JH339" s="169"/>
      <c r="JI339" s="169"/>
      <c r="JJ339" s="169"/>
      <c r="JK339" s="169"/>
      <c r="JL339" s="169"/>
      <c r="JM339" s="169"/>
      <c r="JN339" s="169"/>
      <c r="JO339" s="169"/>
      <c r="JP339" s="169"/>
      <c r="JQ339" s="169"/>
      <c r="JR339" s="169"/>
      <c r="JS339" s="169"/>
      <c r="JT339" s="169"/>
      <c r="JU339" s="169"/>
      <c r="JV339" s="169"/>
      <c r="JW339" s="169"/>
      <c r="JX339" s="169"/>
      <c r="JY339" s="169"/>
      <c r="JZ339" s="169"/>
      <c r="KA339" s="169"/>
      <c r="KB339" s="169"/>
      <c r="KC339" s="169"/>
      <c r="KD339" s="169"/>
      <c r="KE339" s="169"/>
      <c r="KF339" s="169"/>
      <c r="KG339" s="169"/>
      <c r="KH339" s="169"/>
      <c r="KI339" s="169"/>
      <c r="KJ339" s="169"/>
      <c r="KK339" s="169"/>
      <c r="KL339" s="169"/>
      <c r="KM339" s="169"/>
      <c r="KN339" s="169"/>
      <c r="KO339" s="169"/>
      <c r="KP339" s="169"/>
      <c r="KQ339" s="169"/>
      <c r="KR339" s="169"/>
      <c r="KS339" s="169"/>
      <c r="KT339" s="169"/>
      <c r="KU339" s="169"/>
      <c r="KV339" s="169"/>
      <c r="KW339" s="169"/>
      <c r="KX339" s="169"/>
      <c r="KY339" s="169"/>
      <c r="KZ339" s="169"/>
      <c r="LA339" s="169"/>
      <c r="LB339" s="169"/>
      <c r="LC339" s="169"/>
      <c r="LD339" s="169"/>
      <c r="LE339" s="169"/>
      <c r="LF339" s="169"/>
      <c r="LG339" s="169"/>
      <c r="LH339" s="169"/>
      <c r="LI339" s="169"/>
      <c r="LJ339" s="169"/>
      <c r="LK339" s="169"/>
      <c r="LL339" s="169"/>
      <c r="LM339" s="169"/>
      <c r="LN339" s="169"/>
      <c r="LO339" s="169"/>
      <c r="LP339" s="169"/>
      <c r="LQ339" s="169"/>
      <c r="LR339" s="169"/>
      <c r="LS339" s="169"/>
      <c r="LT339" s="169"/>
      <c r="LU339" s="169"/>
      <c r="LV339" s="169"/>
      <c r="LW339" s="169"/>
      <c r="LX339" s="169"/>
      <c r="LY339" s="169"/>
      <c r="LZ339" s="169"/>
      <c r="MA339" s="169"/>
      <c r="MB339" s="169"/>
      <c r="MC339" s="169"/>
      <c r="MD339" s="169"/>
      <c r="ME339" s="169"/>
      <c r="MF339" s="169"/>
      <c r="MG339" s="169"/>
      <c r="MH339" s="169"/>
      <c r="MI339" s="169"/>
      <c r="MJ339" s="169"/>
      <c r="MK339" s="169"/>
      <c r="ML339" s="169"/>
      <c r="MM339" s="169"/>
    </row>
    <row r="340" spans="1:351" s="170" customFormat="1" ht="16.5" customHeight="1" outlineLevel="1" x14ac:dyDescent="0.25">
      <c r="A340" s="171"/>
      <c r="B340" s="172"/>
      <c r="C340" s="172"/>
      <c r="D340" s="172"/>
      <c r="E340" s="173"/>
      <c r="F340" s="174" t="s">
        <v>147</v>
      </c>
      <c r="G340" s="175" t="s">
        <v>12</v>
      </c>
      <c r="H340" s="167">
        <f>C339*1</f>
        <v>17.5</v>
      </c>
      <c r="I340" s="168">
        <v>11.64</v>
      </c>
      <c r="J340" s="164">
        <f>H340*I340</f>
        <v>203.70000000000002</v>
      </c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  <c r="HP340" s="169"/>
      <c r="HQ340" s="169"/>
      <c r="HR340" s="169"/>
      <c r="HS340" s="169"/>
      <c r="HT340" s="169"/>
      <c r="HU340" s="169"/>
      <c r="HV340" s="169"/>
      <c r="HW340" s="169"/>
      <c r="HX340" s="169"/>
      <c r="HY340" s="169"/>
      <c r="HZ340" s="169"/>
      <c r="IA340" s="169"/>
      <c r="IB340" s="169"/>
      <c r="IC340" s="169"/>
      <c r="ID340" s="169"/>
      <c r="IE340" s="169"/>
      <c r="IF340" s="169"/>
      <c r="IG340" s="169"/>
      <c r="IH340" s="169"/>
      <c r="II340" s="169"/>
      <c r="IJ340" s="169"/>
      <c r="IK340" s="169"/>
      <c r="IL340" s="169"/>
      <c r="IM340" s="169"/>
      <c r="IN340" s="169"/>
      <c r="IO340" s="169"/>
      <c r="IP340" s="169"/>
      <c r="IQ340" s="169"/>
      <c r="IR340" s="169"/>
      <c r="IS340" s="169"/>
      <c r="IT340" s="169"/>
      <c r="IU340" s="169"/>
      <c r="IV340" s="169"/>
      <c r="IW340" s="169"/>
      <c r="IX340" s="169"/>
      <c r="IY340" s="169"/>
      <c r="IZ340" s="169"/>
      <c r="JA340" s="169"/>
      <c r="JB340" s="169"/>
      <c r="JC340" s="169"/>
      <c r="JD340" s="169"/>
      <c r="JE340" s="169"/>
      <c r="JF340" s="169"/>
      <c r="JG340" s="169"/>
      <c r="JH340" s="169"/>
      <c r="JI340" s="169"/>
      <c r="JJ340" s="169"/>
      <c r="JK340" s="169"/>
      <c r="JL340" s="169"/>
      <c r="JM340" s="169"/>
      <c r="JN340" s="169"/>
      <c r="JO340" s="169"/>
      <c r="JP340" s="169"/>
      <c r="JQ340" s="169"/>
      <c r="JR340" s="169"/>
      <c r="JS340" s="169"/>
      <c r="JT340" s="169"/>
      <c r="JU340" s="169"/>
      <c r="JV340" s="169"/>
      <c r="JW340" s="169"/>
      <c r="JX340" s="169"/>
      <c r="JY340" s="169"/>
      <c r="JZ340" s="169"/>
      <c r="KA340" s="169"/>
      <c r="KB340" s="169"/>
      <c r="KC340" s="169"/>
      <c r="KD340" s="169"/>
      <c r="KE340" s="169"/>
      <c r="KF340" s="169"/>
      <c r="KG340" s="169"/>
      <c r="KH340" s="169"/>
      <c r="KI340" s="169"/>
      <c r="KJ340" s="169"/>
      <c r="KK340" s="169"/>
      <c r="KL340" s="169"/>
      <c r="KM340" s="169"/>
      <c r="KN340" s="169"/>
      <c r="KO340" s="169"/>
      <c r="KP340" s="169"/>
      <c r="KQ340" s="169"/>
      <c r="KR340" s="169"/>
      <c r="KS340" s="169"/>
      <c r="KT340" s="169"/>
      <c r="KU340" s="169"/>
      <c r="KV340" s="169"/>
      <c r="KW340" s="169"/>
      <c r="KX340" s="169"/>
      <c r="KY340" s="169"/>
      <c r="KZ340" s="169"/>
      <c r="LA340" s="169"/>
      <c r="LB340" s="169"/>
      <c r="LC340" s="169"/>
      <c r="LD340" s="169"/>
      <c r="LE340" s="169"/>
      <c r="LF340" s="169"/>
      <c r="LG340" s="169"/>
      <c r="LH340" s="169"/>
      <c r="LI340" s="169"/>
      <c r="LJ340" s="169"/>
      <c r="LK340" s="169"/>
      <c r="LL340" s="169"/>
      <c r="LM340" s="169"/>
      <c r="LN340" s="169"/>
      <c r="LO340" s="169"/>
      <c r="LP340" s="169"/>
      <c r="LQ340" s="169"/>
      <c r="LR340" s="169"/>
      <c r="LS340" s="169"/>
      <c r="LT340" s="169"/>
      <c r="LU340" s="169"/>
      <c r="LV340" s="169"/>
      <c r="LW340" s="169"/>
      <c r="LX340" s="169"/>
      <c r="LY340" s="169"/>
      <c r="LZ340" s="169"/>
      <c r="MA340" s="169"/>
      <c r="MB340" s="169"/>
      <c r="MC340" s="169"/>
      <c r="MD340" s="169"/>
      <c r="ME340" s="169"/>
      <c r="MF340" s="169"/>
      <c r="MG340" s="169"/>
      <c r="MH340" s="169"/>
      <c r="MI340" s="169"/>
      <c r="MJ340" s="169"/>
      <c r="MK340" s="169"/>
      <c r="ML340" s="169"/>
      <c r="MM340" s="169"/>
    </row>
    <row r="341" spans="1:351" s="191" customFormat="1" ht="14.25" customHeight="1" x14ac:dyDescent="0.2">
      <c r="A341" s="171"/>
      <c r="B341" s="145"/>
      <c r="C341" s="146"/>
      <c r="D341" s="145"/>
      <c r="E341" s="145"/>
      <c r="F341" s="142" t="s">
        <v>206</v>
      </c>
      <c r="G341" s="143" t="s">
        <v>15</v>
      </c>
      <c r="H341" s="144">
        <f>C339*1.1</f>
        <v>19.25</v>
      </c>
      <c r="I341" s="144">
        <v>30</v>
      </c>
      <c r="J341" s="144">
        <f>I341*H341</f>
        <v>577.5</v>
      </c>
    </row>
    <row r="342" spans="1:351" s="191" customFormat="1" ht="14.25" customHeight="1" x14ac:dyDescent="0.2">
      <c r="A342" s="171"/>
      <c r="B342" s="145"/>
      <c r="C342" s="146"/>
      <c r="D342" s="145"/>
      <c r="E342" s="145"/>
      <c r="F342" s="142" t="s">
        <v>207</v>
      </c>
      <c r="G342" s="143" t="s">
        <v>12</v>
      </c>
      <c r="H342" s="144">
        <f>C339*1.2</f>
        <v>21</v>
      </c>
      <c r="I342" s="144">
        <v>5.08</v>
      </c>
      <c r="J342" s="144">
        <f>I342*H342</f>
        <v>106.68</v>
      </c>
    </row>
    <row r="343" spans="1:351" s="191" customFormat="1" ht="14.25" customHeight="1" x14ac:dyDescent="0.2">
      <c r="A343" s="171"/>
      <c r="B343" s="145"/>
      <c r="C343" s="146"/>
      <c r="D343" s="145"/>
      <c r="E343" s="145"/>
      <c r="F343" s="142" t="s">
        <v>208</v>
      </c>
      <c r="G343" s="143" t="s">
        <v>15</v>
      </c>
      <c r="H343" s="144">
        <f>C339*1.1</f>
        <v>19.25</v>
      </c>
      <c r="I343" s="144">
        <v>4.45</v>
      </c>
      <c r="J343" s="144">
        <f>I343*H343</f>
        <v>85.662500000000009</v>
      </c>
    </row>
    <row r="344" spans="1:351" s="170" customFormat="1" ht="15" customHeight="1" outlineLevel="1" x14ac:dyDescent="0.25">
      <c r="A344" s="161"/>
      <c r="B344" s="162"/>
      <c r="C344" s="163"/>
      <c r="D344" s="163"/>
      <c r="E344" s="164"/>
      <c r="F344" s="174" t="s">
        <v>148</v>
      </c>
      <c r="G344" s="175" t="s">
        <v>12</v>
      </c>
      <c r="H344" s="167">
        <f>C339*3.2</f>
        <v>56</v>
      </c>
      <c r="I344" s="168">
        <v>18.04</v>
      </c>
      <c r="J344" s="164">
        <f>H344*I344</f>
        <v>1010.24</v>
      </c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  <c r="HP344" s="169"/>
      <c r="HQ344" s="169"/>
      <c r="HR344" s="169"/>
      <c r="HS344" s="169"/>
      <c r="HT344" s="169"/>
      <c r="HU344" s="169"/>
      <c r="HV344" s="169"/>
      <c r="HW344" s="169"/>
      <c r="HX344" s="169"/>
      <c r="HY344" s="169"/>
      <c r="HZ344" s="169"/>
      <c r="IA344" s="169"/>
      <c r="IB344" s="169"/>
      <c r="IC344" s="169"/>
      <c r="ID344" s="169"/>
      <c r="IE344" s="169"/>
      <c r="IF344" s="169"/>
      <c r="IG344" s="169"/>
      <c r="IH344" s="169"/>
      <c r="II344" s="169"/>
      <c r="IJ344" s="169"/>
      <c r="IK344" s="169"/>
      <c r="IL344" s="169"/>
      <c r="IM344" s="169"/>
      <c r="IN344" s="169"/>
      <c r="IO344" s="169"/>
      <c r="IP344" s="169"/>
      <c r="IQ344" s="169"/>
      <c r="IR344" s="169"/>
      <c r="IS344" s="169"/>
      <c r="IT344" s="169"/>
      <c r="IU344" s="169"/>
      <c r="IV344" s="169"/>
      <c r="IW344" s="169"/>
      <c r="IX344" s="169"/>
      <c r="IY344" s="169"/>
      <c r="IZ344" s="169"/>
      <c r="JA344" s="169"/>
      <c r="JB344" s="169"/>
      <c r="JC344" s="169"/>
      <c r="JD344" s="169"/>
      <c r="JE344" s="169"/>
      <c r="JF344" s="169"/>
      <c r="JG344" s="169"/>
      <c r="JH344" s="169"/>
      <c r="JI344" s="169"/>
      <c r="JJ344" s="169"/>
      <c r="JK344" s="169"/>
      <c r="JL344" s="169"/>
      <c r="JM344" s="169"/>
      <c r="JN344" s="169"/>
      <c r="JO344" s="169"/>
      <c r="JP344" s="169"/>
      <c r="JQ344" s="169"/>
      <c r="JR344" s="169"/>
      <c r="JS344" s="169"/>
      <c r="JT344" s="169"/>
      <c r="JU344" s="169"/>
      <c r="JV344" s="169"/>
      <c r="JW344" s="169"/>
      <c r="JX344" s="169"/>
      <c r="JY344" s="169"/>
      <c r="JZ344" s="169"/>
      <c r="KA344" s="169"/>
      <c r="KB344" s="169"/>
      <c r="KC344" s="169"/>
      <c r="KD344" s="169"/>
      <c r="KE344" s="169"/>
      <c r="KF344" s="169"/>
      <c r="KG344" s="169"/>
      <c r="KH344" s="169"/>
      <c r="KI344" s="169"/>
      <c r="KJ344" s="169"/>
      <c r="KK344" s="169"/>
      <c r="KL344" s="169"/>
      <c r="KM344" s="169"/>
      <c r="KN344" s="169"/>
      <c r="KO344" s="169"/>
      <c r="KP344" s="169"/>
      <c r="KQ344" s="169"/>
      <c r="KR344" s="169"/>
      <c r="KS344" s="169"/>
      <c r="KT344" s="169"/>
      <c r="KU344" s="169"/>
      <c r="KV344" s="169"/>
      <c r="KW344" s="169"/>
      <c r="KX344" s="169"/>
      <c r="KY344" s="169"/>
      <c r="KZ344" s="169"/>
      <c r="LA344" s="169"/>
      <c r="LB344" s="169"/>
      <c r="LC344" s="169"/>
      <c r="LD344" s="169"/>
      <c r="LE344" s="169"/>
      <c r="LF344" s="169"/>
      <c r="LG344" s="169"/>
      <c r="LH344" s="169"/>
      <c r="LI344" s="169"/>
      <c r="LJ344" s="169"/>
      <c r="LK344" s="169"/>
      <c r="LL344" s="169"/>
      <c r="LM344" s="169"/>
      <c r="LN344" s="169"/>
      <c r="LO344" s="169"/>
      <c r="LP344" s="169"/>
      <c r="LQ344" s="169"/>
      <c r="LR344" s="169"/>
      <c r="LS344" s="169"/>
      <c r="LT344" s="169"/>
      <c r="LU344" s="169"/>
      <c r="LV344" s="169"/>
      <c r="LW344" s="169"/>
      <c r="LX344" s="169"/>
      <c r="LY344" s="169"/>
      <c r="LZ344" s="169"/>
      <c r="MA344" s="169"/>
      <c r="MB344" s="169"/>
      <c r="MC344" s="169"/>
      <c r="MD344" s="169"/>
      <c r="ME344" s="169"/>
      <c r="MF344" s="169"/>
      <c r="MG344" s="169"/>
      <c r="MH344" s="169"/>
      <c r="MI344" s="169"/>
      <c r="MJ344" s="169"/>
      <c r="MK344" s="169"/>
      <c r="ML344" s="169"/>
      <c r="MM344" s="169"/>
    </row>
    <row r="345" spans="1:351" s="170" customFormat="1" ht="15" customHeight="1" outlineLevel="1" x14ac:dyDescent="0.25">
      <c r="A345" s="161"/>
      <c r="B345" s="162"/>
      <c r="C345" s="163"/>
      <c r="D345" s="163"/>
      <c r="E345" s="164"/>
      <c r="F345" s="174" t="s">
        <v>149</v>
      </c>
      <c r="G345" s="175" t="s">
        <v>39</v>
      </c>
      <c r="H345" s="167">
        <f>C339*0.8</f>
        <v>14</v>
      </c>
      <c r="I345" s="168">
        <v>3.3</v>
      </c>
      <c r="J345" s="164">
        <f t="shared" ref="J345:J358" si="75">H345*I345</f>
        <v>46.199999999999996</v>
      </c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  <c r="HP345" s="169"/>
      <c r="HQ345" s="169"/>
      <c r="HR345" s="169"/>
      <c r="HS345" s="169"/>
      <c r="HT345" s="169"/>
      <c r="HU345" s="169"/>
      <c r="HV345" s="169"/>
      <c r="HW345" s="169"/>
      <c r="HX345" s="169"/>
      <c r="HY345" s="169"/>
      <c r="HZ345" s="169"/>
      <c r="IA345" s="169"/>
      <c r="IB345" s="169"/>
      <c r="IC345" s="169"/>
      <c r="ID345" s="169"/>
      <c r="IE345" s="169"/>
      <c r="IF345" s="169"/>
      <c r="IG345" s="169"/>
      <c r="IH345" s="169"/>
      <c r="II345" s="169"/>
      <c r="IJ345" s="169"/>
      <c r="IK345" s="169"/>
      <c r="IL345" s="169"/>
      <c r="IM345" s="169"/>
      <c r="IN345" s="169"/>
      <c r="IO345" s="169"/>
      <c r="IP345" s="169"/>
      <c r="IQ345" s="169"/>
      <c r="IR345" s="169"/>
      <c r="IS345" s="169"/>
      <c r="IT345" s="169"/>
      <c r="IU345" s="169"/>
      <c r="IV345" s="169"/>
      <c r="IW345" s="169"/>
      <c r="IX345" s="169"/>
      <c r="IY345" s="169"/>
      <c r="IZ345" s="169"/>
      <c r="JA345" s="169"/>
      <c r="JB345" s="169"/>
      <c r="JC345" s="169"/>
      <c r="JD345" s="169"/>
      <c r="JE345" s="169"/>
      <c r="JF345" s="169"/>
      <c r="JG345" s="169"/>
      <c r="JH345" s="169"/>
      <c r="JI345" s="169"/>
      <c r="JJ345" s="169"/>
      <c r="JK345" s="169"/>
      <c r="JL345" s="169"/>
      <c r="JM345" s="169"/>
      <c r="JN345" s="169"/>
      <c r="JO345" s="169"/>
      <c r="JP345" s="169"/>
      <c r="JQ345" s="169"/>
      <c r="JR345" s="169"/>
      <c r="JS345" s="169"/>
      <c r="JT345" s="169"/>
      <c r="JU345" s="169"/>
      <c r="JV345" s="169"/>
      <c r="JW345" s="169"/>
      <c r="JX345" s="169"/>
      <c r="JY345" s="169"/>
      <c r="JZ345" s="169"/>
      <c r="KA345" s="169"/>
      <c r="KB345" s="169"/>
      <c r="KC345" s="169"/>
      <c r="KD345" s="169"/>
      <c r="KE345" s="169"/>
      <c r="KF345" s="169"/>
      <c r="KG345" s="169"/>
      <c r="KH345" s="169"/>
      <c r="KI345" s="169"/>
      <c r="KJ345" s="169"/>
      <c r="KK345" s="169"/>
      <c r="KL345" s="169"/>
      <c r="KM345" s="169"/>
      <c r="KN345" s="169"/>
      <c r="KO345" s="169"/>
      <c r="KP345" s="169"/>
      <c r="KQ345" s="169"/>
      <c r="KR345" s="169"/>
      <c r="KS345" s="169"/>
      <c r="KT345" s="169"/>
      <c r="KU345" s="169"/>
      <c r="KV345" s="169"/>
      <c r="KW345" s="169"/>
      <c r="KX345" s="169"/>
      <c r="KY345" s="169"/>
      <c r="KZ345" s="169"/>
      <c r="LA345" s="169"/>
      <c r="LB345" s="169"/>
      <c r="LC345" s="169"/>
      <c r="LD345" s="169"/>
      <c r="LE345" s="169"/>
      <c r="LF345" s="169"/>
      <c r="LG345" s="169"/>
      <c r="LH345" s="169"/>
      <c r="LI345" s="169"/>
      <c r="LJ345" s="169"/>
      <c r="LK345" s="169"/>
      <c r="LL345" s="169"/>
      <c r="LM345" s="169"/>
      <c r="LN345" s="169"/>
      <c r="LO345" s="169"/>
      <c r="LP345" s="169"/>
      <c r="LQ345" s="169"/>
      <c r="LR345" s="169"/>
      <c r="LS345" s="169"/>
      <c r="LT345" s="169"/>
      <c r="LU345" s="169"/>
      <c r="LV345" s="169"/>
      <c r="LW345" s="169"/>
      <c r="LX345" s="169"/>
      <c r="LY345" s="169"/>
      <c r="LZ345" s="169"/>
      <c r="MA345" s="169"/>
      <c r="MB345" s="169"/>
      <c r="MC345" s="169"/>
      <c r="MD345" s="169"/>
      <c r="ME345" s="169"/>
      <c r="MF345" s="169"/>
      <c r="MG345" s="169"/>
      <c r="MH345" s="169"/>
      <c r="MI345" s="169"/>
      <c r="MJ345" s="169"/>
      <c r="MK345" s="169"/>
      <c r="ML345" s="169"/>
      <c r="MM345" s="169"/>
    </row>
    <row r="346" spans="1:351" s="170" customFormat="1" ht="15" customHeight="1" outlineLevel="1" x14ac:dyDescent="0.25">
      <c r="A346" s="161"/>
      <c r="B346" s="162"/>
      <c r="C346" s="163"/>
      <c r="D346" s="163"/>
      <c r="E346" s="164"/>
      <c r="F346" s="174" t="s">
        <v>150</v>
      </c>
      <c r="G346" s="175" t="s">
        <v>39</v>
      </c>
      <c r="H346" s="167">
        <f>C339*0.8</f>
        <v>14</v>
      </c>
      <c r="I346" s="168">
        <v>1.5</v>
      </c>
      <c r="J346" s="164">
        <f t="shared" si="75"/>
        <v>21</v>
      </c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  <c r="HP346" s="169"/>
      <c r="HQ346" s="169"/>
      <c r="HR346" s="169"/>
      <c r="HS346" s="169"/>
      <c r="HT346" s="169"/>
      <c r="HU346" s="169"/>
      <c r="HV346" s="169"/>
      <c r="HW346" s="169"/>
      <c r="HX346" s="169"/>
      <c r="HY346" s="169"/>
      <c r="HZ346" s="169"/>
      <c r="IA346" s="169"/>
      <c r="IB346" s="169"/>
      <c r="IC346" s="169"/>
      <c r="ID346" s="169"/>
      <c r="IE346" s="169"/>
      <c r="IF346" s="169"/>
      <c r="IG346" s="169"/>
      <c r="IH346" s="169"/>
      <c r="II346" s="169"/>
      <c r="IJ346" s="169"/>
      <c r="IK346" s="169"/>
      <c r="IL346" s="169"/>
      <c r="IM346" s="169"/>
      <c r="IN346" s="169"/>
      <c r="IO346" s="169"/>
      <c r="IP346" s="169"/>
      <c r="IQ346" s="169"/>
      <c r="IR346" s="169"/>
      <c r="IS346" s="169"/>
      <c r="IT346" s="169"/>
      <c r="IU346" s="169"/>
      <c r="IV346" s="169"/>
      <c r="IW346" s="169"/>
      <c r="IX346" s="169"/>
      <c r="IY346" s="169"/>
      <c r="IZ346" s="169"/>
      <c r="JA346" s="169"/>
      <c r="JB346" s="169"/>
      <c r="JC346" s="169"/>
      <c r="JD346" s="169"/>
      <c r="JE346" s="169"/>
      <c r="JF346" s="169"/>
      <c r="JG346" s="169"/>
      <c r="JH346" s="169"/>
      <c r="JI346" s="169"/>
      <c r="JJ346" s="169"/>
      <c r="JK346" s="169"/>
      <c r="JL346" s="169"/>
      <c r="JM346" s="169"/>
      <c r="JN346" s="169"/>
      <c r="JO346" s="169"/>
      <c r="JP346" s="169"/>
      <c r="JQ346" s="169"/>
      <c r="JR346" s="169"/>
      <c r="JS346" s="169"/>
      <c r="JT346" s="169"/>
      <c r="JU346" s="169"/>
      <c r="JV346" s="169"/>
      <c r="JW346" s="169"/>
      <c r="JX346" s="169"/>
      <c r="JY346" s="169"/>
      <c r="JZ346" s="169"/>
      <c r="KA346" s="169"/>
      <c r="KB346" s="169"/>
      <c r="KC346" s="169"/>
      <c r="KD346" s="169"/>
      <c r="KE346" s="169"/>
      <c r="KF346" s="169"/>
      <c r="KG346" s="169"/>
      <c r="KH346" s="169"/>
      <c r="KI346" s="169"/>
      <c r="KJ346" s="169"/>
      <c r="KK346" s="169"/>
      <c r="KL346" s="169"/>
      <c r="KM346" s="169"/>
      <c r="KN346" s="169"/>
      <c r="KO346" s="169"/>
      <c r="KP346" s="169"/>
      <c r="KQ346" s="169"/>
      <c r="KR346" s="169"/>
      <c r="KS346" s="169"/>
      <c r="KT346" s="169"/>
      <c r="KU346" s="169"/>
      <c r="KV346" s="169"/>
      <c r="KW346" s="169"/>
      <c r="KX346" s="169"/>
      <c r="KY346" s="169"/>
      <c r="KZ346" s="169"/>
      <c r="LA346" s="169"/>
      <c r="LB346" s="169"/>
      <c r="LC346" s="169"/>
      <c r="LD346" s="169"/>
      <c r="LE346" s="169"/>
      <c r="LF346" s="169"/>
      <c r="LG346" s="169"/>
      <c r="LH346" s="169"/>
      <c r="LI346" s="169"/>
      <c r="LJ346" s="169"/>
      <c r="LK346" s="169"/>
      <c r="LL346" s="169"/>
      <c r="LM346" s="169"/>
      <c r="LN346" s="169"/>
      <c r="LO346" s="169"/>
      <c r="LP346" s="169"/>
      <c r="LQ346" s="169"/>
      <c r="LR346" s="169"/>
      <c r="LS346" s="169"/>
      <c r="LT346" s="169"/>
      <c r="LU346" s="169"/>
      <c r="LV346" s="169"/>
      <c r="LW346" s="169"/>
      <c r="LX346" s="169"/>
      <c r="LY346" s="169"/>
      <c r="LZ346" s="169"/>
      <c r="MA346" s="169"/>
      <c r="MB346" s="169"/>
      <c r="MC346" s="169"/>
      <c r="MD346" s="169"/>
      <c r="ME346" s="169"/>
      <c r="MF346" s="169"/>
      <c r="MG346" s="169"/>
      <c r="MH346" s="169"/>
      <c r="MI346" s="169"/>
      <c r="MJ346" s="169"/>
      <c r="MK346" s="169"/>
      <c r="ML346" s="169"/>
      <c r="MM346" s="169"/>
    </row>
    <row r="347" spans="1:351" s="170" customFormat="1" ht="15" customHeight="1" outlineLevel="1" x14ac:dyDescent="0.25">
      <c r="A347" s="161"/>
      <c r="B347" s="162"/>
      <c r="C347" s="163"/>
      <c r="D347" s="163"/>
      <c r="E347" s="164"/>
      <c r="F347" s="174" t="s">
        <v>153</v>
      </c>
      <c r="G347" s="175" t="s">
        <v>39</v>
      </c>
      <c r="H347" s="167">
        <f>C339*0.2</f>
        <v>3.5</v>
      </c>
      <c r="I347" s="168">
        <v>2.5499999999999998</v>
      </c>
      <c r="J347" s="164">
        <f t="shared" si="75"/>
        <v>8.9249999999999989</v>
      </c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  <c r="HP347" s="169"/>
      <c r="HQ347" s="169"/>
      <c r="HR347" s="169"/>
      <c r="HS347" s="169"/>
      <c r="HT347" s="169"/>
      <c r="HU347" s="169"/>
      <c r="HV347" s="169"/>
      <c r="HW347" s="169"/>
      <c r="HX347" s="169"/>
      <c r="HY347" s="169"/>
      <c r="HZ347" s="169"/>
      <c r="IA347" s="169"/>
      <c r="IB347" s="169"/>
      <c r="IC347" s="169"/>
      <c r="ID347" s="169"/>
      <c r="IE347" s="169"/>
      <c r="IF347" s="169"/>
      <c r="IG347" s="169"/>
      <c r="IH347" s="169"/>
      <c r="II347" s="169"/>
      <c r="IJ347" s="169"/>
      <c r="IK347" s="169"/>
      <c r="IL347" s="169"/>
      <c r="IM347" s="169"/>
      <c r="IN347" s="169"/>
      <c r="IO347" s="169"/>
      <c r="IP347" s="169"/>
      <c r="IQ347" s="169"/>
      <c r="IR347" s="169"/>
      <c r="IS347" s="169"/>
      <c r="IT347" s="169"/>
      <c r="IU347" s="169"/>
      <c r="IV347" s="169"/>
      <c r="IW347" s="169"/>
      <c r="IX347" s="169"/>
      <c r="IY347" s="169"/>
      <c r="IZ347" s="169"/>
      <c r="JA347" s="169"/>
      <c r="JB347" s="169"/>
      <c r="JC347" s="169"/>
      <c r="JD347" s="169"/>
      <c r="JE347" s="169"/>
      <c r="JF347" s="169"/>
      <c r="JG347" s="169"/>
      <c r="JH347" s="169"/>
      <c r="JI347" s="169"/>
      <c r="JJ347" s="169"/>
      <c r="JK347" s="169"/>
      <c r="JL347" s="169"/>
      <c r="JM347" s="169"/>
      <c r="JN347" s="169"/>
      <c r="JO347" s="169"/>
      <c r="JP347" s="169"/>
      <c r="JQ347" s="169"/>
      <c r="JR347" s="169"/>
      <c r="JS347" s="169"/>
      <c r="JT347" s="169"/>
      <c r="JU347" s="169"/>
      <c r="JV347" s="169"/>
      <c r="JW347" s="169"/>
      <c r="JX347" s="169"/>
      <c r="JY347" s="169"/>
      <c r="JZ347" s="169"/>
      <c r="KA347" s="169"/>
      <c r="KB347" s="169"/>
      <c r="KC347" s="169"/>
      <c r="KD347" s="169"/>
      <c r="KE347" s="169"/>
      <c r="KF347" s="169"/>
      <c r="KG347" s="169"/>
      <c r="KH347" s="169"/>
      <c r="KI347" s="169"/>
      <c r="KJ347" s="169"/>
      <c r="KK347" s="169"/>
      <c r="KL347" s="169"/>
      <c r="KM347" s="169"/>
      <c r="KN347" s="169"/>
      <c r="KO347" s="169"/>
      <c r="KP347" s="169"/>
      <c r="KQ347" s="169"/>
      <c r="KR347" s="169"/>
      <c r="KS347" s="169"/>
      <c r="KT347" s="169"/>
      <c r="KU347" s="169"/>
      <c r="KV347" s="169"/>
      <c r="KW347" s="169"/>
      <c r="KX347" s="169"/>
      <c r="KY347" s="169"/>
      <c r="KZ347" s="169"/>
      <c r="LA347" s="169"/>
      <c r="LB347" s="169"/>
      <c r="LC347" s="169"/>
      <c r="LD347" s="169"/>
      <c r="LE347" s="169"/>
      <c r="LF347" s="169"/>
      <c r="LG347" s="169"/>
      <c r="LH347" s="169"/>
      <c r="LI347" s="169"/>
      <c r="LJ347" s="169"/>
      <c r="LK347" s="169"/>
      <c r="LL347" s="169"/>
      <c r="LM347" s="169"/>
      <c r="LN347" s="169"/>
      <c r="LO347" s="169"/>
      <c r="LP347" s="169"/>
      <c r="LQ347" s="169"/>
      <c r="LR347" s="169"/>
      <c r="LS347" s="169"/>
      <c r="LT347" s="169"/>
      <c r="LU347" s="169"/>
      <c r="LV347" s="169"/>
      <c r="LW347" s="169"/>
      <c r="LX347" s="169"/>
      <c r="LY347" s="169"/>
      <c r="LZ347" s="169"/>
      <c r="MA347" s="169"/>
      <c r="MB347" s="169"/>
      <c r="MC347" s="169"/>
      <c r="MD347" s="169"/>
      <c r="ME347" s="169"/>
      <c r="MF347" s="169"/>
      <c r="MG347" s="169"/>
      <c r="MH347" s="169"/>
      <c r="MI347" s="169"/>
      <c r="MJ347" s="169"/>
      <c r="MK347" s="169"/>
      <c r="ML347" s="169"/>
      <c r="MM347" s="169"/>
    </row>
    <row r="348" spans="1:351" s="170" customFormat="1" ht="15" customHeight="1" outlineLevel="1" x14ac:dyDescent="0.25">
      <c r="A348" s="161"/>
      <c r="B348" s="162"/>
      <c r="C348" s="163"/>
      <c r="D348" s="163"/>
      <c r="E348" s="164"/>
      <c r="F348" s="174" t="s">
        <v>154</v>
      </c>
      <c r="G348" s="175" t="s">
        <v>39</v>
      </c>
      <c r="H348" s="167">
        <f>C339*0.8</f>
        <v>14</v>
      </c>
      <c r="I348" s="168">
        <v>3</v>
      </c>
      <c r="J348" s="164">
        <f t="shared" si="75"/>
        <v>42</v>
      </c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  <c r="HP348" s="169"/>
      <c r="HQ348" s="169"/>
      <c r="HR348" s="169"/>
      <c r="HS348" s="169"/>
      <c r="HT348" s="169"/>
      <c r="HU348" s="169"/>
      <c r="HV348" s="169"/>
      <c r="HW348" s="169"/>
      <c r="HX348" s="169"/>
      <c r="HY348" s="169"/>
      <c r="HZ348" s="169"/>
      <c r="IA348" s="169"/>
      <c r="IB348" s="169"/>
      <c r="IC348" s="169"/>
      <c r="ID348" s="169"/>
      <c r="IE348" s="169"/>
      <c r="IF348" s="169"/>
      <c r="IG348" s="169"/>
      <c r="IH348" s="169"/>
      <c r="II348" s="169"/>
      <c r="IJ348" s="169"/>
      <c r="IK348" s="169"/>
      <c r="IL348" s="169"/>
      <c r="IM348" s="169"/>
      <c r="IN348" s="169"/>
      <c r="IO348" s="169"/>
      <c r="IP348" s="169"/>
      <c r="IQ348" s="169"/>
      <c r="IR348" s="169"/>
      <c r="IS348" s="169"/>
      <c r="IT348" s="169"/>
      <c r="IU348" s="169"/>
      <c r="IV348" s="169"/>
      <c r="IW348" s="169"/>
      <c r="IX348" s="169"/>
      <c r="IY348" s="169"/>
      <c r="IZ348" s="169"/>
      <c r="JA348" s="169"/>
      <c r="JB348" s="169"/>
      <c r="JC348" s="169"/>
      <c r="JD348" s="169"/>
      <c r="JE348" s="169"/>
      <c r="JF348" s="169"/>
      <c r="JG348" s="169"/>
      <c r="JH348" s="169"/>
      <c r="JI348" s="169"/>
      <c r="JJ348" s="169"/>
      <c r="JK348" s="169"/>
      <c r="JL348" s="169"/>
      <c r="JM348" s="169"/>
      <c r="JN348" s="169"/>
      <c r="JO348" s="169"/>
      <c r="JP348" s="169"/>
      <c r="JQ348" s="169"/>
      <c r="JR348" s="169"/>
      <c r="JS348" s="169"/>
      <c r="JT348" s="169"/>
      <c r="JU348" s="169"/>
      <c r="JV348" s="169"/>
      <c r="JW348" s="169"/>
      <c r="JX348" s="169"/>
      <c r="JY348" s="169"/>
      <c r="JZ348" s="169"/>
      <c r="KA348" s="169"/>
      <c r="KB348" s="169"/>
      <c r="KC348" s="169"/>
      <c r="KD348" s="169"/>
      <c r="KE348" s="169"/>
      <c r="KF348" s="169"/>
      <c r="KG348" s="169"/>
      <c r="KH348" s="169"/>
      <c r="KI348" s="169"/>
      <c r="KJ348" s="169"/>
      <c r="KK348" s="169"/>
      <c r="KL348" s="169"/>
      <c r="KM348" s="169"/>
      <c r="KN348" s="169"/>
      <c r="KO348" s="169"/>
      <c r="KP348" s="169"/>
      <c r="KQ348" s="169"/>
      <c r="KR348" s="169"/>
      <c r="KS348" s="169"/>
      <c r="KT348" s="169"/>
      <c r="KU348" s="169"/>
      <c r="KV348" s="169"/>
      <c r="KW348" s="169"/>
      <c r="KX348" s="169"/>
      <c r="KY348" s="169"/>
      <c r="KZ348" s="169"/>
      <c r="LA348" s="169"/>
      <c r="LB348" s="169"/>
      <c r="LC348" s="169"/>
      <c r="LD348" s="169"/>
      <c r="LE348" s="169"/>
      <c r="LF348" s="169"/>
      <c r="LG348" s="169"/>
      <c r="LH348" s="169"/>
      <c r="LI348" s="169"/>
      <c r="LJ348" s="169"/>
      <c r="LK348" s="169"/>
      <c r="LL348" s="169"/>
      <c r="LM348" s="169"/>
      <c r="LN348" s="169"/>
      <c r="LO348" s="169"/>
      <c r="LP348" s="169"/>
      <c r="LQ348" s="169"/>
      <c r="LR348" s="169"/>
      <c r="LS348" s="169"/>
      <c r="LT348" s="169"/>
      <c r="LU348" s="169"/>
      <c r="LV348" s="169"/>
      <c r="LW348" s="169"/>
      <c r="LX348" s="169"/>
      <c r="LY348" s="169"/>
      <c r="LZ348" s="169"/>
      <c r="MA348" s="169"/>
      <c r="MB348" s="169"/>
      <c r="MC348" s="169"/>
      <c r="MD348" s="169"/>
      <c r="ME348" s="169"/>
      <c r="MF348" s="169"/>
      <c r="MG348" s="169"/>
      <c r="MH348" s="169"/>
      <c r="MI348" s="169"/>
      <c r="MJ348" s="169"/>
      <c r="MK348" s="169"/>
      <c r="ML348" s="169"/>
      <c r="MM348" s="169"/>
    </row>
    <row r="349" spans="1:351" s="170" customFormat="1" ht="15" customHeight="1" outlineLevel="1" x14ac:dyDescent="0.25">
      <c r="A349" s="161"/>
      <c r="B349" s="162"/>
      <c r="C349" s="163"/>
      <c r="D349" s="163"/>
      <c r="E349" s="164"/>
      <c r="F349" s="174" t="s">
        <v>155</v>
      </c>
      <c r="G349" s="175" t="s">
        <v>39</v>
      </c>
      <c r="H349" s="167">
        <f>C339*7</f>
        <v>122.5</v>
      </c>
      <c r="I349" s="168">
        <v>0.12</v>
      </c>
      <c r="J349" s="164">
        <f t="shared" si="75"/>
        <v>14.7</v>
      </c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  <c r="HP349" s="169"/>
      <c r="HQ349" s="169"/>
      <c r="HR349" s="169"/>
      <c r="HS349" s="169"/>
      <c r="HT349" s="169"/>
      <c r="HU349" s="169"/>
      <c r="HV349" s="169"/>
      <c r="HW349" s="169"/>
      <c r="HX349" s="169"/>
      <c r="HY349" s="169"/>
      <c r="HZ349" s="169"/>
      <c r="IA349" s="169"/>
      <c r="IB349" s="169"/>
      <c r="IC349" s="169"/>
      <c r="ID349" s="169"/>
      <c r="IE349" s="169"/>
      <c r="IF349" s="169"/>
      <c r="IG349" s="169"/>
      <c r="IH349" s="169"/>
      <c r="II349" s="169"/>
      <c r="IJ349" s="169"/>
      <c r="IK349" s="169"/>
      <c r="IL349" s="169"/>
      <c r="IM349" s="169"/>
      <c r="IN349" s="169"/>
      <c r="IO349" s="169"/>
      <c r="IP349" s="169"/>
      <c r="IQ349" s="169"/>
      <c r="IR349" s="169"/>
      <c r="IS349" s="169"/>
      <c r="IT349" s="169"/>
      <c r="IU349" s="169"/>
      <c r="IV349" s="169"/>
      <c r="IW349" s="169"/>
      <c r="IX349" s="169"/>
      <c r="IY349" s="169"/>
      <c r="IZ349" s="169"/>
      <c r="JA349" s="169"/>
      <c r="JB349" s="169"/>
      <c r="JC349" s="169"/>
      <c r="JD349" s="169"/>
      <c r="JE349" s="169"/>
      <c r="JF349" s="169"/>
      <c r="JG349" s="169"/>
      <c r="JH349" s="169"/>
      <c r="JI349" s="169"/>
      <c r="JJ349" s="169"/>
      <c r="JK349" s="169"/>
      <c r="JL349" s="169"/>
      <c r="JM349" s="169"/>
      <c r="JN349" s="169"/>
      <c r="JO349" s="169"/>
      <c r="JP349" s="169"/>
      <c r="JQ349" s="169"/>
      <c r="JR349" s="169"/>
      <c r="JS349" s="169"/>
      <c r="JT349" s="169"/>
      <c r="JU349" s="169"/>
      <c r="JV349" s="169"/>
      <c r="JW349" s="169"/>
      <c r="JX349" s="169"/>
      <c r="JY349" s="169"/>
      <c r="JZ349" s="169"/>
      <c r="KA349" s="169"/>
      <c r="KB349" s="169"/>
      <c r="KC349" s="169"/>
      <c r="KD349" s="169"/>
      <c r="KE349" s="169"/>
      <c r="KF349" s="169"/>
      <c r="KG349" s="169"/>
      <c r="KH349" s="169"/>
      <c r="KI349" s="169"/>
      <c r="KJ349" s="169"/>
      <c r="KK349" s="169"/>
      <c r="KL349" s="169"/>
      <c r="KM349" s="169"/>
      <c r="KN349" s="169"/>
      <c r="KO349" s="169"/>
      <c r="KP349" s="169"/>
      <c r="KQ349" s="169"/>
      <c r="KR349" s="169"/>
      <c r="KS349" s="169"/>
      <c r="KT349" s="169"/>
      <c r="KU349" s="169"/>
      <c r="KV349" s="169"/>
      <c r="KW349" s="169"/>
      <c r="KX349" s="169"/>
      <c r="KY349" s="169"/>
      <c r="KZ349" s="169"/>
      <c r="LA349" s="169"/>
      <c r="LB349" s="169"/>
      <c r="LC349" s="169"/>
      <c r="LD349" s="169"/>
      <c r="LE349" s="169"/>
      <c r="LF349" s="169"/>
      <c r="LG349" s="169"/>
      <c r="LH349" s="169"/>
      <c r="LI349" s="169"/>
      <c r="LJ349" s="169"/>
      <c r="LK349" s="169"/>
      <c r="LL349" s="169"/>
      <c r="LM349" s="169"/>
      <c r="LN349" s="169"/>
      <c r="LO349" s="169"/>
      <c r="LP349" s="169"/>
      <c r="LQ349" s="169"/>
      <c r="LR349" s="169"/>
      <c r="LS349" s="169"/>
      <c r="LT349" s="169"/>
      <c r="LU349" s="169"/>
      <c r="LV349" s="169"/>
      <c r="LW349" s="169"/>
      <c r="LX349" s="169"/>
      <c r="LY349" s="169"/>
      <c r="LZ349" s="169"/>
      <c r="MA349" s="169"/>
      <c r="MB349" s="169"/>
      <c r="MC349" s="169"/>
      <c r="MD349" s="169"/>
      <c r="ME349" s="169"/>
      <c r="MF349" s="169"/>
      <c r="MG349" s="169"/>
      <c r="MH349" s="169"/>
      <c r="MI349" s="169"/>
      <c r="MJ349" s="169"/>
      <c r="MK349" s="169"/>
      <c r="ML349" s="169"/>
      <c r="MM349" s="169"/>
    </row>
    <row r="350" spans="1:351" s="170" customFormat="1" ht="15" customHeight="1" outlineLevel="1" x14ac:dyDescent="0.25">
      <c r="A350" s="161"/>
      <c r="B350" s="162"/>
      <c r="C350" s="163"/>
      <c r="D350" s="163"/>
      <c r="E350" s="164"/>
      <c r="F350" s="174" t="s">
        <v>156</v>
      </c>
      <c r="G350" s="175" t="s">
        <v>39</v>
      </c>
      <c r="H350" s="167">
        <f>C339*0.8</f>
        <v>14</v>
      </c>
      <c r="I350" s="168">
        <v>1.77</v>
      </c>
      <c r="J350" s="164">
        <f t="shared" si="75"/>
        <v>24.78</v>
      </c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  <c r="HP350" s="169"/>
      <c r="HQ350" s="169"/>
      <c r="HR350" s="169"/>
      <c r="HS350" s="169"/>
      <c r="HT350" s="169"/>
      <c r="HU350" s="169"/>
      <c r="HV350" s="169"/>
      <c r="HW350" s="169"/>
      <c r="HX350" s="169"/>
      <c r="HY350" s="169"/>
      <c r="HZ350" s="169"/>
      <c r="IA350" s="169"/>
      <c r="IB350" s="169"/>
      <c r="IC350" s="169"/>
      <c r="ID350" s="169"/>
      <c r="IE350" s="169"/>
      <c r="IF350" s="169"/>
      <c r="IG350" s="169"/>
      <c r="IH350" s="169"/>
      <c r="II350" s="169"/>
      <c r="IJ350" s="169"/>
      <c r="IK350" s="169"/>
      <c r="IL350" s="169"/>
      <c r="IM350" s="169"/>
      <c r="IN350" s="169"/>
      <c r="IO350" s="169"/>
      <c r="IP350" s="169"/>
      <c r="IQ350" s="169"/>
      <c r="IR350" s="169"/>
      <c r="IS350" s="169"/>
      <c r="IT350" s="169"/>
      <c r="IU350" s="169"/>
      <c r="IV350" s="169"/>
      <c r="IW350" s="169"/>
      <c r="IX350" s="169"/>
      <c r="IY350" s="169"/>
      <c r="IZ350" s="169"/>
      <c r="JA350" s="169"/>
      <c r="JB350" s="169"/>
      <c r="JC350" s="169"/>
      <c r="JD350" s="169"/>
      <c r="JE350" s="169"/>
      <c r="JF350" s="169"/>
      <c r="JG350" s="169"/>
      <c r="JH350" s="169"/>
      <c r="JI350" s="169"/>
      <c r="JJ350" s="169"/>
      <c r="JK350" s="169"/>
      <c r="JL350" s="169"/>
      <c r="JM350" s="169"/>
      <c r="JN350" s="169"/>
      <c r="JO350" s="169"/>
      <c r="JP350" s="169"/>
      <c r="JQ350" s="169"/>
      <c r="JR350" s="169"/>
      <c r="JS350" s="169"/>
      <c r="JT350" s="169"/>
      <c r="JU350" s="169"/>
      <c r="JV350" s="169"/>
      <c r="JW350" s="169"/>
      <c r="JX350" s="169"/>
      <c r="JY350" s="169"/>
      <c r="JZ350" s="169"/>
      <c r="KA350" s="169"/>
      <c r="KB350" s="169"/>
      <c r="KC350" s="169"/>
      <c r="KD350" s="169"/>
      <c r="KE350" s="169"/>
      <c r="KF350" s="169"/>
      <c r="KG350" s="169"/>
      <c r="KH350" s="169"/>
      <c r="KI350" s="169"/>
      <c r="KJ350" s="169"/>
      <c r="KK350" s="169"/>
      <c r="KL350" s="169"/>
      <c r="KM350" s="169"/>
      <c r="KN350" s="169"/>
      <c r="KO350" s="169"/>
      <c r="KP350" s="169"/>
      <c r="KQ350" s="169"/>
      <c r="KR350" s="169"/>
      <c r="KS350" s="169"/>
      <c r="KT350" s="169"/>
      <c r="KU350" s="169"/>
      <c r="KV350" s="169"/>
      <c r="KW350" s="169"/>
      <c r="KX350" s="169"/>
      <c r="KY350" s="169"/>
      <c r="KZ350" s="169"/>
      <c r="LA350" s="169"/>
      <c r="LB350" s="169"/>
      <c r="LC350" s="169"/>
      <c r="LD350" s="169"/>
      <c r="LE350" s="169"/>
      <c r="LF350" s="169"/>
      <c r="LG350" s="169"/>
      <c r="LH350" s="169"/>
      <c r="LI350" s="169"/>
      <c r="LJ350" s="169"/>
      <c r="LK350" s="169"/>
      <c r="LL350" s="169"/>
      <c r="LM350" s="169"/>
      <c r="LN350" s="169"/>
      <c r="LO350" s="169"/>
      <c r="LP350" s="169"/>
      <c r="LQ350" s="169"/>
      <c r="LR350" s="169"/>
      <c r="LS350" s="169"/>
      <c r="LT350" s="169"/>
      <c r="LU350" s="169"/>
      <c r="LV350" s="169"/>
      <c r="LW350" s="169"/>
      <c r="LX350" s="169"/>
      <c r="LY350" s="169"/>
      <c r="LZ350" s="169"/>
      <c r="MA350" s="169"/>
      <c r="MB350" s="169"/>
      <c r="MC350" s="169"/>
      <c r="MD350" s="169"/>
      <c r="ME350" s="169"/>
      <c r="MF350" s="169"/>
      <c r="MG350" s="169"/>
      <c r="MH350" s="169"/>
      <c r="MI350" s="169"/>
      <c r="MJ350" s="169"/>
      <c r="MK350" s="169"/>
      <c r="ML350" s="169"/>
      <c r="MM350" s="169"/>
    </row>
    <row r="351" spans="1:351" s="181" customFormat="1" x14ac:dyDescent="0.25">
      <c r="A351" s="176"/>
      <c r="B351" s="177"/>
      <c r="C351" s="178"/>
      <c r="D351" s="168"/>
      <c r="E351" s="179"/>
      <c r="F351" s="180" t="s">
        <v>157</v>
      </c>
      <c r="G351" s="177" t="s">
        <v>10</v>
      </c>
      <c r="H351" s="178">
        <f>C339*40</f>
        <v>700</v>
      </c>
      <c r="I351" s="168">
        <v>0.19</v>
      </c>
      <c r="J351" s="179">
        <f t="shared" si="75"/>
        <v>133</v>
      </c>
    </row>
    <row r="352" spans="1:351" s="170" customFormat="1" ht="15" customHeight="1" outlineLevel="1" x14ac:dyDescent="0.25">
      <c r="A352" s="161"/>
      <c r="B352" s="162"/>
      <c r="C352" s="163"/>
      <c r="D352" s="163"/>
      <c r="E352" s="164"/>
      <c r="F352" s="174" t="s">
        <v>158</v>
      </c>
      <c r="G352" s="175" t="s">
        <v>39</v>
      </c>
      <c r="H352" s="167">
        <f>C339*7</f>
        <v>122.5</v>
      </c>
      <c r="I352" s="168">
        <v>0.27</v>
      </c>
      <c r="J352" s="164">
        <f t="shared" si="75"/>
        <v>33.075000000000003</v>
      </c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  <c r="HP352" s="169"/>
      <c r="HQ352" s="169"/>
      <c r="HR352" s="169"/>
      <c r="HS352" s="169"/>
      <c r="HT352" s="169"/>
      <c r="HU352" s="169"/>
      <c r="HV352" s="169"/>
      <c r="HW352" s="169"/>
      <c r="HX352" s="169"/>
      <c r="HY352" s="169"/>
      <c r="HZ352" s="169"/>
      <c r="IA352" s="169"/>
      <c r="IB352" s="169"/>
      <c r="IC352" s="169"/>
      <c r="ID352" s="169"/>
      <c r="IE352" s="169"/>
      <c r="IF352" s="169"/>
      <c r="IG352" s="169"/>
      <c r="IH352" s="169"/>
      <c r="II352" s="169"/>
      <c r="IJ352" s="169"/>
      <c r="IK352" s="169"/>
      <c r="IL352" s="169"/>
      <c r="IM352" s="169"/>
      <c r="IN352" s="169"/>
      <c r="IO352" s="169"/>
      <c r="IP352" s="169"/>
      <c r="IQ352" s="169"/>
      <c r="IR352" s="169"/>
      <c r="IS352" s="169"/>
      <c r="IT352" s="169"/>
      <c r="IU352" s="169"/>
      <c r="IV352" s="169"/>
      <c r="IW352" s="169"/>
      <c r="IX352" s="169"/>
      <c r="IY352" s="169"/>
      <c r="IZ352" s="169"/>
      <c r="JA352" s="169"/>
      <c r="JB352" s="169"/>
      <c r="JC352" s="169"/>
      <c r="JD352" s="169"/>
      <c r="JE352" s="169"/>
      <c r="JF352" s="169"/>
      <c r="JG352" s="169"/>
      <c r="JH352" s="169"/>
      <c r="JI352" s="169"/>
      <c r="JJ352" s="169"/>
      <c r="JK352" s="169"/>
      <c r="JL352" s="169"/>
      <c r="JM352" s="169"/>
      <c r="JN352" s="169"/>
      <c r="JO352" s="169"/>
      <c r="JP352" s="169"/>
      <c r="JQ352" s="169"/>
      <c r="JR352" s="169"/>
      <c r="JS352" s="169"/>
      <c r="JT352" s="169"/>
      <c r="JU352" s="169"/>
      <c r="JV352" s="169"/>
      <c r="JW352" s="169"/>
      <c r="JX352" s="169"/>
      <c r="JY352" s="169"/>
      <c r="JZ352" s="169"/>
      <c r="KA352" s="169"/>
      <c r="KB352" s="169"/>
      <c r="KC352" s="169"/>
      <c r="KD352" s="169"/>
      <c r="KE352" s="169"/>
      <c r="KF352" s="169"/>
      <c r="KG352" s="169"/>
      <c r="KH352" s="169"/>
      <c r="KI352" s="169"/>
      <c r="KJ352" s="169"/>
      <c r="KK352" s="169"/>
      <c r="KL352" s="169"/>
      <c r="KM352" s="169"/>
      <c r="KN352" s="169"/>
      <c r="KO352" s="169"/>
      <c r="KP352" s="169"/>
      <c r="KQ352" s="169"/>
      <c r="KR352" s="169"/>
      <c r="KS352" s="169"/>
      <c r="KT352" s="169"/>
      <c r="KU352" s="169"/>
      <c r="KV352" s="169"/>
      <c r="KW352" s="169"/>
      <c r="KX352" s="169"/>
      <c r="KY352" s="169"/>
      <c r="KZ352" s="169"/>
      <c r="LA352" s="169"/>
      <c r="LB352" s="169"/>
      <c r="LC352" s="169"/>
      <c r="LD352" s="169"/>
      <c r="LE352" s="169"/>
      <c r="LF352" s="169"/>
      <c r="LG352" s="169"/>
      <c r="LH352" s="169"/>
      <c r="LI352" s="169"/>
      <c r="LJ352" s="169"/>
      <c r="LK352" s="169"/>
      <c r="LL352" s="169"/>
      <c r="LM352" s="169"/>
      <c r="LN352" s="169"/>
      <c r="LO352" s="169"/>
      <c r="LP352" s="169"/>
      <c r="LQ352" s="169"/>
      <c r="LR352" s="169"/>
      <c r="LS352" s="169"/>
      <c r="LT352" s="169"/>
      <c r="LU352" s="169"/>
      <c r="LV352" s="169"/>
      <c r="LW352" s="169"/>
      <c r="LX352" s="169"/>
      <c r="LY352" s="169"/>
      <c r="LZ352" s="169"/>
      <c r="MA352" s="169"/>
      <c r="MB352" s="169"/>
      <c r="MC352" s="169"/>
      <c r="MD352" s="169"/>
      <c r="ME352" s="169"/>
      <c r="MF352" s="169"/>
      <c r="MG352" s="169"/>
      <c r="MH352" s="169"/>
      <c r="MI352" s="169"/>
      <c r="MJ352" s="169"/>
      <c r="MK352" s="169"/>
      <c r="ML352" s="169"/>
      <c r="MM352" s="169"/>
    </row>
    <row r="353" spans="1:10" s="79" customFormat="1" ht="14.25" customHeight="1" x14ac:dyDescent="0.2">
      <c r="A353" s="32"/>
      <c r="B353" s="33"/>
      <c r="C353" s="28"/>
      <c r="D353" s="28"/>
      <c r="E353" s="28"/>
      <c r="F353" s="37" t="s">
        <v>16</v>
      </c>
      <c r="G353" s="31" t="s">
        <v>17</v>
      </c>
      <c r="H353" s="56">
        <f>C339*0.15/10</f>
        <v>0.26250000000000001</v>
      </c>
      <c r="I353" s="55">
        <v>235.68</v>
      </c>
      <c r="J353" s="94">
        <f t="shared" si="75"/>
        <v>61.866000000000007</v>
      </c>
    </row>
    <row r="354" spans="1:10" s="181" customFormat="1" x14ac:dyDescent="0.25">
      <c r="A354" s="176"/>
      <c r="B354" s="177"/>
      <c r="C354" s="178"/>
      <c r="D354" s="168"/>
      <c r="E354" s="179"/>
      <c r="F354" s="180" t="s">
        <v>160</v>
      </c>
      <c r="G354" s="177" t="s">
        <v>110</v>
      </c>
      <c r="H354" s="182">
        <f>C339*0.5</f>
        <v>8.75</v>
      </c>
      <c r="I354" s="168">
        <v>24.68</v>
      </c>
      <c r="J354" s="179">
        <f t="shared" si="75"/>
        <v>215.95</v>
      </c>
    </row>
    <row r="355" spans="1:10" s="181" customFormat="1" x14ac:dyDescent="0.25">
      <c r="A355" s="176"/>
      <c r="B355" s="177"/>
      <c r="C355" s="178"/>
      <c r="D355" s="168"/>
      <c r="E355" s="179"/>
      <c r="F355" s="165" t="s">
        <v>161</v>
      </c>
      <c r="G355" s="177" t="s">
        <v>162</v>
      </c>
      <c r="H355" s="178">
        <f>C339*1</f>
        <v>17.5</v>
      </c>
      <c r="I355" s="168">
        <v>1.33</v>
      </c>
      <c r="J355" s="179">
        <f t="shared" si="75"/>
        <v>23.275000000000002</v>
      </c>
    </row>
    <row r="356" spans="1:10" s="181" customFormat="1" x14ac:dyDescent="0.25">
      <c r="A356" s="176"/>
      <c r="B356" s="177"/>
      <c r="C356" s="178"/>
      <c r="D356" s="168"/>
      <c r="E356" s="179"/>
      <c r="F356" s="180" t="s">
        <v>163</v>
      </c>
      <c r="G356" s="177" t="s">
        <v>12</v>
      </c>
      <c r="H356" s="178">
        <f>C339*0.15</f>
        <v>2.625</v>
      </c>
      <c r="I356" s="168">
        <v>14</v>
      </c>
      <c r="J356" s="179">
        <f t="shared" si="75"/>
        <v>36.75</v>
      </c>
    </row>
    <row r="357" spans="1:10" ht="14.25" customHeight="1" x14ac:dyDescent="0.2">
      <c r="A357" s="32" t="s">
        <v>119</v>
      </c>
      <c r="B357" s="33" t="s">
        <v>12</v>
      </c>
      <c r="C357" s="28">
        <v>16.399999999999999</v>
      </c>
      <c r="D357" s="28">
        <v>25</v>
      </c>
      <c r="E357" s="28">
        <f>C357*D357</f>
        <v>409.99999999999994</v>
      </c>
      <c r="F357" s="32" t="s">
        <v>19</v>
      </c>
      <c r="G357" s="33" t="s">
        <v>12</v>
      </c>
      <c r="H357" s="28">
        <f>C357*1.2</f>
        <v>19.679999999999996</v>
      </c>
      <c r="I357" s="28">
        <v>5.63</v>
      </c>
      <c r="J357" s="80">
        <f t="shared" si="75"/>
        <v>110.79839999999997</v>
      </c>
    </row>
    <row r="358" spans="1:10" ht="14.25" customHeight="1" x14ac:dyDescent="0.2">
      <c r="A358" s="32"/>
      <c r="B358" s="33"/>
      <c r="C358" s="28"/>
      <c r="D358" s="83"/>
      <c r="E358" s="84"/>
      <c r="F358" s="32" t="s">
        <v>20</v>
      </c>
      <c r="G358" s="33" t="s">
        <v>11</v>
      </c>
      <c r="H358" s="56">
        <f>C357*0.2/25</f>
        <v>0.13119999999999998</v>
      </c>
      <c r="I358" s="83">
        <v>108</v>
      </c>
      <c r="J358" s="82">
        <f t="shared" si="75"/>
        <v>14.169599999999999</v>
      </c>
    </row>
    <row r="359" spans="1:10" ht="14.25" customHeight="1" x14ac:dyDescent="0.2">
      <c r="A359" s="32" t="s">
        <v>167</v>
      </c>
      <c r="B359" s="33" t="s">
        <v>12</v>
      </c>
      <c r="C359" s="28">
        <v>16.399999999999999</v>
      </c>
      <c r="D359" s="28">
        <v>8</v>
      </c>
      <c r="E359" s="28">
        <f>C359*D359</f>
        <v>131.19999999999999</v>
      </c>
      <c r="F359" s="37" t="s">
        <v>16</v>
      </c>
      <c r="G359" s="31" t="s">
        <v>17</v>
      </c>
      <c r="H359" s="56">
        <f>C359*0.1/10</f>
        <v>0.16399999999999998</v>
      </c>
      <c r="I359" s="55">
        <v>235.68</v>
      </c>
      <c r="J359" s="80">
        <f>H359*I359</f>
        <v>38.651519999999998</v>
      </c>
    </row>
    <row r="360" spans="1:10" s="86" customFormat="1" ht="14.25" customHeight="1" x14ac:dyDescent="0.2">
      <c r="A360" s="87" t="s">
        <v>168</v>
      </c>
      <c r="B360" s="33" t="s">
        <v>12</v>
      </c>
      <c r="C360" s="56">
        <f>C359</f>
        <v>16.399999999999999</v>
      </c>
      <c r="D360" s="83">
        <v>45</v>
      </c>
      <c r="E360" s="84">
        <f>C360*D360</f>
        <v>737.99999999999989</v>
      </c>
      <c r="F360" s="32" t="s">
        <v>102</v>
      </c>
      <c r="G360" s="33" t="s">
        <v>18</v>
      </c>
      <c r="H360" s="56">
        <f>C360*5/30</f>
        <v>2.7333333333333334</v>
      </c>
      <c r="I360" s="83">
        <v>130</v>
      </c>
      <c r="J360" s="82">
        <f>H360*I360</f>
        <v>355.33333333333331</v>
      </c>
    </row>
    <row r="361" spans="1:10" ht="14.25" customHeight="1" x14ac:dyDescent="0.2">
      <c r="A361" s="32" t="s">
        <v>169</v>
      </c>
      <c r="B361" s="33" t="s">
        <v>12</v>
      </c>
      <c r="C361" s="28">
        <f>C359</f>
        <v>16.399999999999999</v>
      </c>
      <c r="D361" s="83">
        <v>50</v>
      </c>
      <c r="E361" s="84">
        <f>C361*D361</f>
        <v>819.99999999999989</v>
      </c>
      <c r="F361" s="32" t="s">
        <v>20</v>
      </c>
      <c r="G361" s="33" t="s">
        <v>11</v>
      </c>
      <c r="H361" s="56">
        <f>C361*0.8/25</f>
        <v>0.52479999999999993</v>
      </c>
      <c r="I361" s="83">
        <v>108</v>
      </c>
      <c r="J361" s="82">
        <f t="shared" ref="J361:J375" si="76">H361*I361</f>
        <v>56.678399999999996</v>
      </c>
    </row>
    <row r="362" spans="1:10" ht="14.25" customHeight="1" x14ac:dyDescent="0.2">
      <c r="A362" s="32"/>
      <c r="B362" s="33"/>
      <c r="C362" s="28"/>
      <c r="D362" s="83"/>
      <c r="E362" s="84"/>
      <c r="F362" s="32" t="s">
        <v>22</v>
      </c>
      <c r="G362" s="33" t="s">
        <v>11</v>
      </c>
      <c r="H362" s="56">
        <f>C361*0.8/25</f>
        <v>0.52479999999999993</v>
      </c>
      <c r="I362" s="83">
        <v>183.45</v>
      </c>
      <c r="J362" s="82">
        <f t="shared" si="76"/>
        <v>96.27455999999998</v>
      </c>
    </row>
    <row r="363" spans="1:10" ht="14.25" customHeight="1" x14ac:dyDescent="0.2">
      <c r="A363" s="32" t="s">
        <v>170</v>
      </c>
      <c r="B363" s="33" t="s">
        <v>12</v>
      </c>
      <c r="C363" s="28">
        <f>C359</f>
        <v>16.399999999999999</v>
      </c>
      <c r="D363" s="83">
        <v>25</v>
      </c>
      <c r="E363" s="84">
        <f t="shared" ref="E363:E365" si="77">C363*D363</f>
        <v>409.99999999999994</v>
      </c>
      <c r="F363" s="32" t="s">
        <v>24</v>
      </c>
      <c r="G363" s="177" t="s">
        <v>12</v>
      </c>
      <c r="H363" s="178">
        <f>C363*0.15</f>
        <v>2.4599999999999995</v>
      </c>
      <c r="I363" s="168">
        <v>14</v>
      </c>
      <c r="J363" s="85">
        <f t="shared" si="76"/>
        <v>34.439999999999991</v>
      </c>
    </row>
    <row r="364" spans="1:10" ht="14.25" customHeight="1" x14ac:dyDescent="0.2">
      <c r="A364" s="32" t="s">
        <v>171</v>
      </c>
      <c r="B364" s="33" t="s">
        <v>12</v>
      </c>
      <c r="C364" s="28">
        <f>C359</f>
        <v>16.399999999999999</v>
      </c>
      <c r="D364" s="28">
        <v>5</v>
      </c>
      <c r="E364" s="28">
        <f t="shared" si="77"/>
        <v>82</v>
      </c>
      <c r="F364" s="37" t="s">
        <v>16</v>
      </c>
      <c r="G364" s="31" t="s">
        <v>17</v>
      </c>
      <c r="H364" s="56">
        <f>C364*0.1/10</f>
        <v>0.16399999999999998</v>
      </c>
      <c r="I364" s="55">
        <v>235.68</v>
      </c>
      <c r="J364" s="80">
        <f t="shared" si="76"/>
        <v>38.651519999999998</v>
      </c>
    </row>
    <row r="365" spans="1:10" s="79" customFormat="1" ht="14.25" customHeight="1" x14ac:dyDescent="0.2">
      <c r="A365" s="87" t="s">
        <v>172</v>
      </c>
      <c r="B365" s="33" t="s">
        <v>12</v>
      </c>
      <c r="C365" s="28">
        <f>C363</f>
        <v>16.399999999999999</v>
      </c>
      <c r="D365" s="28">
        <v>35</v>
      </c>
      <c r="E365" s="28">
        <f t="shared" si="77"/>
        <v>574</v>
      </c>
      <c r="F365" s="32" t="s">
        <v>111</v>
      </c>
      <c r="G365" s="33" t="s">
        <v>26</v>
      </c>
      <c r="H365" s="28">
        <f>C365*0.15</f>
        <v>2.4599999999999995</v>
      </c>
      <c r="I365" s="28">
        <v>296.74</v>
      </c>
      <c r="J365" s="80">
        <f t="shared" si="76"/>
        <v>729.98039999999992</v>
      </c>
    </row>
    <row r="366" spans="1:10" s="79" customFormat="1" ht="14.25" customHeight="1" x14ac:dyDescent="0.2">
      <c r="A366" s="32" t="s">
        <v>164</v>
      </c>
      <c r="B366" s="33" t="s">
        <v>12</v>
      </c>
      <c r="C366" s="56">
        <v>12.65</v>
      </c>
      <c r="D366" s="83">
        <v>25</v>
      </c>
      <c r="E366" s="84">
        <f>C366*D366</f>
        <v>316.25</v>
      </c>
      <c r="F366" s="32" t="s">
        <v>165</v>
      </c>
      <c r="G366" s="33" t="s">
        <v>12</v>
      </c>
      <c r="H366" s="56">
        <f>C366*1.2</f>
        <v>15.18</v>
      </c>
      <c r="I366" s="83">
        <v>8.94</v>
      </c>
      <c r="J366" s="160">
        <f t="shared" si="76"/>
        <v>135.70919999999998</v>
      </c>
    </row>
    <row r="367" spans="1:10" s="79" customFormat="1" ht="14.25" customHeight="1" x14ac:dyDescent="0.2">
      <c r="A367" s="32"/>
      <c r="B367" s="33"/>
      <c r="C367" s="28"/>
      <c r="D367" s="28"/>
      <c r="E367" s="84"/>
      <c r="F367" s="32" t="s">
        <v>20</v>
      </c>
      <c r="G367" s="33" t="s">
        <v>11</v>
      </c>
      <c r="H367" s="56">
        <f>C366*0.2/25</f>
        <v>0.10120000000000001</v>
      </c>
      <c r="I367" s="83">
        <v>108</v>
      </c>
      <c r="J367" s="80">
        <f t="shared" si="76"/>
        <v>10.929600000000001</v>
      </c>
    </row>
    <row r="368" spans="1:10" s="79" customFormat="1" ht="14.25" customHeight="1" x14ac:dyDescent="0.2">
      <c r="A368" s="32" t="s">
        <v>166</v>
      </c>
      <c r="B368" s="33" t="s">
        <v>12</v>
      </c>
      <c r="C368" s="28">
        <f>C366</f>
        <v>12.65</v>
      </c>
      <c r="D368" s="28">
        <v>30</v>
      </c>
      <c r="E368" s="28">
        <f>C368*D368</f>
        <v>379.5</v>
      </c>
      <c r="F368" s="32" t="s">
        <v>111</v>
      </c>
      <c r="G368" s="33" t="s">
        <v>26</v>
      </c>
      <c r="H368" s="28">
        <f>C368*0.1</f>
        <v>1.2650000000000001</v>
      </c>
      <c r="I368" s="28">
        <v>296.74</v>
      </c>
      <c r="J368" s="80">
        <f t="shared" si="76"/>
        <v>375.37610000000006</v>
      </c>
    </row>
    <row r="369" spans="1:10" s="79" customFormat="1" ht="14.25" customHeight="1" x14ac:dyDescent="0.2">
      <c r="A369" s="32" t="s">
        <v>43</v>
      </c>
      <c r="B369" s="33" t="s">
        <v>15</v>
      </c>
      <c r="C369" s="28">
        <v>17.5</v>
      </c>
      <c r="D369" s="28">
        <v>10</v>
      </c>
      <c r="E369" s="28">
        <f t="shared" ref="E369:E371" si="78">C369*D369</f>
        <v>175</v>
      </c>
      <c r="F369" s="37" t="s">
        <v>16</v>
      </c>
      <c r="G369" s="31" t="s">
        <v>17</v>
      </c>
      <c r="H369" s="56">
        <f>C369*0.15/10</f>
        <v>0.26250000000000001</v>
      </c>
      <c r="I369" s="55">
        <v>235.68</v>
      </c>
      <c r="J369" s="94">
        <f t="shared" si="76"/>
        <v>61.866000000000007</v>
      </c>
    </row>
    <row r="370" spans="1:10" s="40" customFormat="1" ht="14.25" customHeight="1" x14ac:dyDescent="0.25">
      <c r="A370" s="87" t="s">
        <v>40</v>
      </c>
      <c r="B370" s="33" t="s">
        <v>15</v>
      </c>
      <c r="C370" s="56">
        <v>17.5</v>
      </c>
      <c r="D370" s="83">
        <v>45</v>
      </c>
      <c r="E370" s="84">
        <f t="shared" si="78"/>
        <v>787.5</v>
      </c>
      <c r="F370" s="32" t="s">
        <v>102</v>
      </c>
      <c r="G370" s="33" t="s">
        <v>18</v>
      </c>
      <c r="H370" s="56">
        <f>C370*7/30</f>
        <v>4.083333333333333</v>
      </c>
      <c r="I370" s="83">
        <v>130</v>
      </c>
      <c r="J370" s="82">
        <f t="shared" si="76"/>
        <v>530.83333333333326</v>
      </c>
    </row>
    <row r="371" spans="1:10" ht="14.25" customHeight="1" x14ac:dyDescent="0.2">
      <c r="A371" s="87" t="s">
        <v>41</v>
      </c>
      <c r="B371" s="33" t="s">
        <v>15</v>
      </c>
      <c r="C371" s="56">
        <f>C370</f>
        <v>17.5</v>
      </c>
      <c r="D371" s="83">
        <v>50</v>
      </c>
      <c r="E371" s="84">
        <f t="shared" si="78"/>
        <v>875</v>
      </c>
      <c r="F371" s="32" t="s">
        <v>20</v>
      </c>
      <c r="G371" s="33" t="s">
        <v>11</v>
      </c>
      <c r="H371" s="56">
        <f>C370*1.2/25</f>
        <v>0.84</v>
      </c>
      <c r="I371" s="83">
        <v>108</v>
      </c>
      <c r="J371" s="82">
        <f t="shared" si="76"/>
        <v>90.72</v>
      </c>
    </row>
    <row r="372" spans="1:10" s="79" customFormat="1" ht="14.25" customHeight="1" x14ac:dyDescent="0.2">
      <c r="A372" s="32"/>
      <c r="B372" s="33"/>
      <c r="C372" s="28"/>
      <c r="D372" s="83"/>
      <c r="E372" s="84"/>
      <c r="F372" s="32" t="s">
        <v>22</v>
      </c>
      <c r="G372" s="33" t="s">
        <v>11</v>
      </c>
      <c r="H372" s="56">
        <f>C371*0.9/25</f>
        <v>0.63</v>
      </c>
      <c r="I372" s="83">
        <v>183.45</v>
      </c>
      <c r="J372" s="82">
        <f t="shared" si="76"/>
        <v>115.5735</v>
      </c>
    </row>
    <row r="373" spans="1:10" s="93" customFormat="1" ht="14.25" customHeight="1" x14ac:dyDescent="0.25">
      <c r="A373" s="87" t="s">
        <v>42</v>
      </c>
      <c r="B373" s="33" t="s">
        <v>15</v>
      </c>
      <c r="C373" s="28">
        <f>C371</f>
        <v>17.5</v>
      </c>
      <c r="D373" s="83">
        <v>25</v>
      </c>
      <c r="E373" s="84">
        <f t="shared" ref="E373:E374" si="79">C373*D373</f>
        <v>437.5</v>
      </c>
      <c r="F373" s="32" t="s">
        <v>24</v>
      </c>
      <c r="G373" s="177" t="s">
        <v>12</v>
      </c>
      <c r="H373" s="178">
        <f>C373*0.15</f>
        <v>2.625</v>
      </c>
      <c r="I373" s="168">
        <v>14</v>
      </c>
      <c r="J373" s="82">
        <f t="shared" si="76"/>
        <v>36.75</v>
      </c>
    </row>
    <row r="374" spans="1:10" s="79" customFormat="1" ht="14.25" customHeight="1" x14ac:dyDescent="0.2">
      <c r="A374" s="32" t="s">
        <v>43</v>
      </c>
      <c r="B374" s="33" t="s">
        <v>15</v>
      </c>
      <c r="C374" s="28">
        <f>C373</f>
        <v>17.5</v>
      </c>
      <c r="D374" s="28">
        <v>10</v>
      </c>
      <c r="E374" s="28">
        <f t="shared" si="79"/>
        <v>175</v>
      </c>
      <c r="F374" s="37" t="s">
        <v>16</v>
      </c>
      <c r="G374" s="31" t="s">
        <v>17</v>
      </c>
      <c r="H374" s="56">
        <f>C374*0.15/10</f>
        <v>0.26250000000000001</v>
      </c>
      <c r="I374" s="55">
        <v>235.68</v>
      </c>
      <c r="J374" s="94">
        <f t="shared" si="76"/>
        <v>61.866000000000007</v>
      </c>
    </row>
    <row r="375" spans="1:10" s="79" customFormat="1" ht="14.25" customHeight="1" x14ac:dyDescent="0.2">
      <c r="A375" s="32" t="s">
        <v>44</v>
      </c>
      <c r="B375" s="33" t="s">
        <v>15</v>
      </c>
      <c r="C375" s="28">
        <f>C374</f>
        <v>17.5</v>
      </c>
      <c r="D375" s="28">
        <v>50</v>
      </c>
      <c r="E375" s="28">
        <f>C375*D375</f>
        <v>875</v>
      </c>
      <c r="F375" s="32" t="s">
        <v>111</v>
      </c>
      <c r="G375" s="33" t="s">
        <v>26</v>
      </c>
      <c r="H375" s="28">
        <f>C375*0.3</f>
        <v>5.25</v>
      </c>
      <c r="I375" s="28">
        <v>296.74</v>
      </c>
      <c r="J375" s="80">
        <f t="shared" si="76"/>
        <v>1557.885</v>
      </c>
    </row>
    <row r="376" spans="1:10" s="79" customFormat="1" ht="14.25" customHeight="1" x14ac:dyDescent="0.2">
      <c r="A376" s="26" t="s">
        <v>13</v>
      </c>
      <c r="B376" s="41"/>
      <c r="C376" s="42"/>
      <c r="D376" s="42"/>
      <c r="E376" s="42">
        <f>SUM(E290:E375)</f>
        <v>11443.2</v>
      </c>
      <c r="F376" s="29" t="s">
        <v>13</v>
      </c>
      <c r="G376" s="41"/>
      <c r="H376" s="42"/>
      <c r="I376" s="42"/>
      <c r="J376" s="43">
        <f>SUM(J290:J375)</f>
        <v>9400.9264666666659</v>
      </c>
    </row>
    <row r="377" spans="1:10" s="79" customFormat="1" ht="14.25" customHeight="1" x14ac:dyDescent="0.2">
      <c r="A377" s="214" t="s">
        <v>45</v>
      </c>
      <c r="B377" s="215"/>
      <c r="C377" s="215"/>
      <c r="D377" s="215"/>
      <c r="E377" s="215"/>
      <c r="F377" s="215"/>
      <c r="G377" s="215"/>
      <c r="H377" s="215"/>
      <c r="I377" s="215"/>
      <c r="J377" s="223"/>
    </row>
    <row r="378" spans="1:10" s="79" customFormat="1" ht="14.25" customHeight="1" x14ac:dyDescent="0.2">
      <c r="A378" s="37" t="s">
        <v>46</v>
      </c>
      <c r="B378" s="31" t="s">
        <v>15</v>
      </c>
      <c r="C378" s="55">
        <v>17.5</v>
      </c>
      <c r="D378" s="55">
        <v>10</v>
      </c>
      <c r="E378" s="55">
        <f>C378*D378</f>
        <v>175</v>
      </c>
      <c r="F378" s="37" t="s">
        <v>16</v>
      </c>
      <c r="G378" s="31" t="s">
        <v>17</v>
      </c>
      <c r="H378" s="56">
        <f>C378*0.15/10</f>
        <v>0.26250000000000001</v>
      </c>
      <c r="I378" s="55">
        <v>235.68</v>
      </c>
      <c r="J378" s="80">
        <f>H378*I378</f>
        <v>61.866000000000007</v>
      </c>
    </row>
    <row r="379" spans="1:10" s="86" customFormat="1" ht="15" x14ac:dyDescent="0.25">
      <c r="A379" s="21" t="s">
        <v>217</v>
      </c>
      <c r="B379" s="22" t="s">
        <v>15</v>
      </c>
      <c r="C379" s="55">
        <f>C378</f>
        <v>17.5</v>
      </c>
      <c r="D379" s="24">
        <v>80</v>
      </c>
      <c r="E379" s="24">
        <f>C379*D379</f>
        <v>1400</v>
      </c>
      <c r="F379" s="21" t="s">
        <v>47</v>
      </c>
      <c r="G379" s="78" t="s">
        <v>11</v>
      </c>
      <c r="H379" s="95">
        <f>C379*70/25</f>
        <v>49</v>
      </c>
      <c r="I379" s="55">
        <v>168</v>
      </c>
      <c r="J379" s="80">
        <f>H379*I379</f>
        <v>8232</v>
      </c>
    </row>
    <row r="380" spans="1:10" s="97" customFormat="1" ht="14.25" customHeight="1" x14ac:dyDescent="0.2">
      <c r="A380" s="37" t="s">
        <v>218</v>
      </c>
      <c r="B380" s="31" t="s">
        <v>15</v>
      </c>
      <c r="C380" s="55">
        <v>17.5</v>
      </c>
      <c r="D380" s="55">
        <v>70</v>
      </c>
      <c r="E380" s="55">
        <f>C380*D380</f>
        <v>1225</v>
      </c>
      <c r="F380" s="37" t="s">
        <v>219</v>
      </c>
      <c r="G380" s="31" t="s">
        <v>15</v>
      </c>
      <c r="H380" s="56">
        <f>C380*1.1</f>
        <v>19.25</v>
      </c>
      <c r="I380" s="56">
        <v>112.88</v>
      </c>
      <c r="J380" s="96">
        <f t="shared" ref="J380:J386" si="80">H380*I380</f>
        <v>2172.94</v>
      </c>
    </row>
    <row r="381" spans="1:10" ht="14.25" customHeight="1" x14ac:dyDescent="0.2">
      <c r="A381" s="37"/>
      <c r="B381" s="31"/>
      <c r="C381" s="55"/>
      <c r="D381" s="55"/>
      <c r="E381" s="55"/>
      <c r="F381" s="37" t="s">
        <v>220</v>
      </c>
      <c r="G381" s="31" t="s">
        <v>110</v>
      </c>
      <c r="H381" s="56">
        <f>H380</f>
        <v>19.25</v>
      </c>
      <c r="I381" s="56">
        <v>79</v>
      </c>
      <c r="J381" s="96">
        <f t="shared" si="80"/>
        <v>1520.75</v>
      </c>
    </row>
    <row r="382" spans="1:10" s="97" customFormat="1" ht="14.25" customHeight="1" x14ac:dyDescent="0.2">
      <c r="A382" s="37" t="s">
        <v>222</v>
      </c>
      <c r="B382" s="31" t="s">
        <v>15</v>
      </c>
      <c r="C382" s="55">
        <f>C378</f>
        <v>17.5</v>
      </c>
      <c r="D382" s="55">
        <v>180</v>
      </c>
      <c r="E382" s="55">
        <f>C382*D382</f>
        <v>3150</v>
      </c>
      <c r="F382" s="37" t="s">
        <v>221</v>
      </c>
      <c r="G382" s="31" t="s">
        <v>15</v>
      </c>
      <c r="H382" s="56">
        <f>C382*1.1</f>
        <v>19.25</v>
      </c>
      <c r="I382" s="188">
        <v>625</v>
      </c>
      <c r="J382" s="96">
        <f t="shared" si="80"/>
        <v>12031.25</v>
      </c>
    </row>
    <row r="383" spans="1:10" ht="14.25" customHeight="1" x14ac:dyDescent="0.2">
      <c r="A383" s="37"/>
      <c r="B383" s="31"/>
      <c r="C383" s="55"/>
      <c r="D383" s="55"/>
      <c r="E383" s="55"/>
      <c r="F383" s="37" t="s">
        <v>220</v>
      </c>
      <c r="G383" s="31" t="s">
        <v>110</v>
      </c>
      <c r="H383" s="56">
        <f>H382</f>
        <v>19.25</v>
      </c>
      <c r="I383" s="56">
        <v>79</v>
      </c>
      <c r="J383" s="96">
        <f t="shared" si="80"/>
        <v>1520.75</v>
      </c>
    </row>
    <row r="384" spans="1:10" ht="14.25" customHeight="1" x14ac:dyDescent="0.2">
      <c r="A384" s="37" t="s">
        <v>223</v>
      </c>
      <c r="B384" s="31" t="s">
        <v>12</v>
      </c>
      <c r="C384" s="73">
        <v>4.9000000000000004</v>
      </c>
      <c r="D384" s="73">
        <v>30</v>
      </c>
      <c r="E384" s="73">
        <f>D384*C384</f>
        <v>147</v>
      </c>
      <c r="F384" s="89" t="s">
        <v>224</v>
      </c>
      <c r="G384" s="31" t="s">
        <v>12</v>
      </c>
      <c r="H384" s="56">
        <f>C384*1.2</f>
        <v>5.88</v>
      </c>
      <c r="I384" s="188">
        <v>49.96</v>
      </c>
      <c r="J384" s="96">
        <f t="shared" si="80"/>
        <v>293.76479999999998</v>
      </c>
    </row>
    <row r="385" spans="1:10" ht="14.25" customHeight="1" x14ac:dyDescent="0.2">
      <c r="A385" s="91"/>
      <c r="B385" s="88"/>
      <c r="C385" s="74"/>
      <c r="D385" s="74"/>
      <c r="E385" s="74"/>
      <c r="F385" s="32" t="s">
        <v>111</v>
      </c>
      <c r="G385" s="33" t="s">
        <v>26</v>
      </c>
      <c r="H385" s="28">
        <f>C384*0.3</f>
        <v>1.47</v>
      </c>
      <c r="I385" s="28">
        <v>296.74</v>
      </c>
      <c r="J385" s="80">
        <f t="shared" si="80"/>
        <v>436.20780000000002</v>
      </c>
    </row>
    <row r="386" spans="1:10" ht="14.25" customHeight="1" x14ac:dyDescent="0.2">
      <c r="A386" s="37"/>
      <c r="B386" s="31"/>
      <c r="C386" s="55"/>
      <c r="D386" s="55"/>
      <c r="E386" s="55"/>
      <c r="F386" s="37" t="s">
        <v>220</v>
      </c>
      <c r="G386" s="31" t="s">
        <v>110</v>
      </c>
      <c r="H386" s="56">
        <f>H385</f>
        <v>1.47</v>
      </c>
      <c r="I386" s="56">
        <v>19</v>
      </c>
      <c r="J386" s="96">
        <f t="shared" si="80"/>
        <v>27.93</v>
      </c>
    </row>
    <row r="387" spans="1:10" ht="14.25" customHeight="1" x14ac:dyDescent="0.2">
      <c r="A387" s="26" t="s">
        <v>13</v>
      </c>
      <c r="B387" s="39"/>
      <c r="C387" s="27"/>
      <c r="D387" s="42"/>
      <c r="E387" s="27">
        <f>SUM(E378:E386)</f>
        <v>6097</v>
      </c>
      <c r="F387" s="29" t="s">
        <v>13</v>
      </c>
      <c r="G387" s="39"/>
      <c r="H387" s="27"/>
      <c r="I387" s="27"/>
      <c r="J387" s="30">
        <f>SUM(J378:J386)</f>
        <v>26297.458600000002</v>
      </c>
    </row>
    <row r="388" spans="1:10" s="40" customFormat="1" ht="17.25" customHeight="1" x14ac:dyDescent="0.25">
      <c r="A388" s="44" t="s">
        <v>229</v>
      </c>
      <c r="B388" s="45"/>
      <c r="C388" s="46"/>
      <c r="D388" s="47"/>
      <c r="E388" s="46">
        <f>E387+E376+E288</f>
        <v>30247.43</v>
      </c>
      <c r="F388" s="48" t="s">
        <v>13</v>
      </c>
      <c r="G388" s="45"/>
      <c r="H388" s="46"/>
      <c r="I388" s="46"/>
      <c r="J388" s="49">
        <f>J387+J376+J288</f>
        <v>44818.535426000002</v>
      </c>
    </row>
    <row r="389" spans="1:10" s="40" customFormat="1" ht="17.25" customHeight="1" thickBot="1" x14ac:dyDescent="0.3">
      <c r="A389" s="50"/>
      <c r="B389" s="51"/>
      <c r="C389" s="52"/>
      <c r="D389" s="53"/>
      <c r="E389" s="52"/>
      <c r="F389" s="54"/>
      <c r="G389" s="51"/>
      <c r="H389" s="52"/>
      <c r="I389" s="52"/>
      <c r="J389" s="52"/>
    </row>
    <row r="390" spans="1:10" ht="20.25" customHeight="1" x14ac:dyDescent="0.25">
      <c r="A390" s="15"/>
      <c r="B390" s="16"/>
      <c r="C390" s="17"/>
      <c r="D390" s="213" t="s">
        <v>232</v>
      </c>
      <c r="E390" s="213"/>
      <c r="F390" s="213"/>
      <c r="G390" s="16"/>
      <c r="H390" s="17"/>
      <c r="I390" s="17"/>
      <c r="J390" s="18"/>
    </row>
    <row r="391" spans="1:10" ht="14.25" customHeight="1" x14ac:dyDescent="0.2">
      <c r="A391" s="214" t="s">
        <v>14</v>
      </c>
      <c r="B391" s="215"/>
      <c r="C391" s="215"/>
      <c r="D391" s="215"/>
      <c r="E391" s="215"/>
      <c r="F391" s="215"/>
      <c r="G391" s="215"/>
      <c r="H391" s="215"/>
      <c r="I391" s="215"/>
      <c r="J391" s="216"/>
    </row>
    <row r="392" spans="1:10" ht="14.25" customHeight="1" x14ac:dyDescent="0.2">
      <c r="A392" s="32" t="s">
        <v>119</v>
      </c>
      <c r="B392" s="33" t="s">
        <v>12</v>
      </c>
      <c r="C392" s="28">
        <v>22.26</v>
      </c>
      <c r="D392" s="28">
        <v>20</v>
      </c>
      <c r="E392" s="28">
        <f>C392*D392</f>
        <v>445.20000000000005</v>
      </c>
      <c r="F392" s="32" t="s">
        <v>19</v>
      </c>
      <c r="G392" s="33" t="s">
        <v>12</v>
      </c>
      <c r="H392" s="28">
        <f>C392*1.2</f>
        <v>26.712</v>
      </c>
      <c r="I392" s="28">
        <v>5.63</v>
      </c>
      <c r="J392" s="80">
        <f t="shared" ref="J392:J393" si="81">H392*I392</f>
        <v>150.38855999999998</v>
      </c>
    </row>
    <row r="393" spans="1:10" ht="14.25" customHeight="1" x14ac:dyDescent="0.2">
      <c r="A393" s="32"/>
      <c r="B393" s="33"/>
      <c r="C393" s="28"/>
      <c r="D393" s="83"/>
      <c r="E393" s="84"/>
      <c r="F393" s="32" t="s">
        <v>20</v>
      </c>
      <c r="G393" s="33" t="s">
        <v>11</v>
      </c>
      <c r="H393" s="56">
        <f>C392*0.2/25</f>
        <v>0.17808000000000004</v>
      </c>
      <c r="I393" s="83">
        <v>108</v>
      </c>
      <c r="J393" s="82">
        <f t="shared" si="81"/>
        <v>19.232640000000004</v>
      </c>
    </row>
    <row r="394" spans="1:10" ht="14.25" customHeight="1" x14ac:dyDescent="0.2">
      <c r="A394" s="32" t="s">
        <v>69</v>
      </c>
      <c r="B394" s="33" t="s">
        <v>12</v>
      </c>
      <c r="C394" s="28">
        <v>19.52</v>
      </c>
      <c r="D394" s="28">
        <v>7</v>
      </c>
      <c r="E394" s="28">
        <f>C394*D394</f>
        <v>136.63999999999999</v>
      </c>
      <c r="F394" s="37" t="s">
        <v>73</v>
      </c>
      <c r="G394" s="31" t="s">
        <v>74</v>
      </c>
      <c r="H394" s="56">
        <f>C394*0.05/10</f>
        <v>9.7599999999999992E-2</v>
      </c>
      <c r="I394" s="55">
        <v>402</v>
      </c>
      <c r="J394" s="80">
        <f>H394*I394</f>
        <v>39.235199999999999</v>
      </c>
    </row>
    <row r="395" spans="1:10" s="79" customFormat="1" ht="14.25" customHeight="1" x14ac:dyDescent="0.2">
      <c r="A395" s="87" t="s">
        <v>142</v>
      </c>
      <c r="B395" s="33" t="s">
        <v>12</v>
      </c>
      <c r="C395" s="28">
        <f>C394</f>
        <v>19.52</v>
      </c>
      <c r="D395" s="28">
        <v>45</v>
      </c>
      <c r="E395" s="28">
        <f>C395*D395</f>
        <v>878.4</v>
      </c>
      <c r="F395" s="32" t="s">
        <v>108</v>
      </c>
      <c r="G395" s="33" t="s">
        <v>10</v>
      </c>
      <c r="H395" s="56">
        <f>C395*6/25</f>
        <v>4.6848000000000001</v>
      </c>
      <c r="I395" s="28">
        <v>65</v>
      </c>
      <c r="J395" s="80">
        <f>H395*I395</f>
        <v>304.512</v>
      </c>
    </row>
    <row r="396" spans="1:10" s="86" customFormat="1" ht="14.25" customHeight="1" x14ac:dyDescent="0.2">
      <c r="A396" s="87" t="s">
        <v>101</v>
      </c>
      <c r="B396" s="33" t="s">
        <v>12</v>
      </c>
      <c r="C396" s="56">
        <f>C394</f>
        <v>19.52</v>
      </c>
      <c r="D396" s="83">
        <v>40</v>
      </c>
      <c r="E396" s="84">
        <f>C396*D396</f>
        <v>780.8</v>
      </c>
      <c r="F396" s="32" t="s">
        <v>102</v>
      </c>
      <c r="G396" s="33" t="s">
        <v>18</v>
      </c>
      <c r="H396" s="56">
        <f>C396*5/30</f>
        <v>3.253333333333333</v>
      </c>
      <c r="I396" s="83">
        <v>130</v>
      </c>
      <c r="J396" s="82">
        <f>H396*I396</f>
        <v>422.93333333333328</v>
      </c>
    </row>
    <row r="397" spans="1:10" ht="14.25" customHeight="1" x14ac:dyDescent="0.2">
      <c r="A397" s="32" t="s">
        <v>21</v>
      </c>
      <c r="B397" s="33" t="s">
        <v>12</v>
      </c>
      <c r="C397" s="28">
        <f>C394</f>
        <v>19.52</v>
      </c>
      <c r="D397" s="83">
        <v>45</v>
      </c>
      <c r="E397" s="84">
        <f>C397*D397</f>
        <v>878.4</v>
      </c>
      <c r="F397" s="32" t="s">
        <v>20</v>
      </c>
      <c r="G397" s="33" t="s">
        <v>11</v>
      </c>
      <c r="H397" s="56">
        <f>C397*0.8/25</f>
        <v>0.62463999999999997</v>
      </c>
      <c r="I397" s="83">
        <v>108</v>
      </c>
      <c r="J397" s="82">
        <f t="shared" ref="J397:J402" si="82">H397*I397</f>
        <v>67.461119999999994</v>
      </c>
    </row>
    <row r="398" spans="1:10" ht="14.25" customHeight="1" x14ac:dyDescent="0.2">
      <c r="A398" s="32"/>
      <c r="B398" s="33"/>
      <c r="C398" s="28"/>
      <c r="D398" s="83"/>
      <c r="E398" s="84"/>
      <c r="F398" s="32" t="s">
        <v>22</v>
      </c>
      <c r="G398" s="33" t="s">
        <v>11</v>
      </c>
      <c r="H398" s="56">
        <f>C397*0.8/25</f>
        <v>0.62463999999999997</v>
      </c>
      <c r="I398" s="83">
        <v>183.45</v>
      </c>
      <c r="J398" s="82">
        <f t="shared" si="82"/>
        <v>114.59020799999999</v>
      </c>
    </row>
    <row r="399" spans="1:10" ht="14.25" customHeight="1" x14ac:dyDescent="0.2">
      <c r="A399" s="32" t="s">
        <v>23</v>
      </c>
      <c r="B399" s="33" t="s">
        <v>12</v>
      </c>
      <c r="C399" s="28">
        <f>C394</f>
        <v>19.52</v>
      </c>
      <c r="D399" s="83">
        <v>20</v>
      </c>
      <c r="E399" s="84">
        <f t="shared" ref="E399:E402" si="83">C399*D399</f>
        <v>390.4</v>
      </c>
      <c r="F399" s="32" t="s">
        <v>24</v>
      </c>
      <c r="G399" s="177" t="s">
        <v>12</v>
      </c>
      <c r="H399" s="178">
        <f>C399*0.15</f>
        <v>2.9279999999999999</v>
      </c>
      <c r="I399" s="168">
        <v>14</v>
      </c>
      <c r="J399" s="85">
        <f t="shared" si="82"/>
        <v>40.991999999999997</v>
      </c>
    </row>
    <row r="400" spans="1:10" ht="14.25" customHeight="1" x14ac:dyDescent="0.2">
      <c r="A400" s="32" t="s">
        <v>25</v>
      </c>
      <c r="B400" s="33" t="s">
        <v>12</v>
      </c>
      <c r="C400" s="28">
        <f>C394</f>
        <v>19.52</v>
      </c>
      <c r="D400" s="28">
        <v>6</v>
      </c>
      <c r="E400" s="28">
        <f t="shared" si="83"/>
        <v>117.12</v>
      </c>
      <c r="F400" s="37" t="s">
        <v>16</v>
      </c>
      <c r="G400" s="31" t="s">
        <v>17</v>
      </c>
      <c r="H400" s="56">
        <f>C400*0.1/10</f>
        <v>0.19519999999999998</v>
      </c>
      <c r="I400" s="55">
        <v>235.68</v>
      </c>
      <c r="J400" s="80">
        <f t="shared" si="82"/>
        <v>46.004736000000001</v>
      </c>
    </row>
    <row r="401" spans="1:10" s="79" customFormat="1" ht="14.25" customHeight="1" x14ac:dyDescent="0.2">
      <c r="A401" s="87" t="s">
        <v>72</v>
      </c>
      <c r="B401" s="33" t="s">
        <v>12</v>
      </c>
      <c r="C401" s="28">
        <v>19.52</v>
      </c>
      <c r="D401" s="28">
        <v>30</v>
      </c>
      <c r="E401" s="28">
        <f t="shared" si="83"/>
        <v>585.6</v>
      </c>
      <c r="F401" s="32" t="s">
        <v>111</v>
      </c>
      <c r="G401" s="33" t="s">
        <v>26</v>
      </c>
      <c r="H401" s="28">
        <f>C401*0.15</f>
        <v>2.9279999999999999</v>
      </c>
      <c r="I401" s="28">
        <v>296.74</v>
      </c>
      <c r="J401" s="80">
        <f t="shared" si="82"/>
        <v>868.85472000000004</v>
      </c>
    </row>
    <row r="402" spans="1:10" s="86" customFormat="1" ht="14.25" customHeight="1" x14ac:dyDescent="0.2">
      <c r="A402" s="32" t="s">
        <v>27</v>
      </c>
      <c r="B402" s="33" t="s">
        <v>15</v>
      </c>
      <c r="C402" s="56">
        <v>60.73</v>
      </c>
      <c r="D402" s="83">
        <v>10</v>
      </c>
      <c r="E402" s="84">
        <f t="shared" si="83"/>
        <v>607.29999999999995</v>
      </c>
      <c r="F402" s="37" t="s">
        <v>73</v>
      </c>
      <c r="G402" s="31" t="s">
        <v>74</v>
      </c>
      <c r="H402" s="56">
        <f>C402*0.25/10</f>
        <v>1.5182499999999999</v>
      </c>
      <c r="I402" s="55">
        <v>402</v>
      </c>
      <c r="J402" s="80">
        <f t="shared" si="82"/>
        <v>610.3365</v>
      </c>
    </row>
    <row r="403" spans="1:10" s="79" customFormat="1" ht="14.25" customHeight="1" x14ac:dyDescent="0.2">
      <c r="A403" s="87" t="s">
        <v>109</v>
      </c>
      <c r="B403" s="33" t="s">
        <v>15</v>
      </c>
      <c r="C403" s="28">
        <v>60.73</v>
      </c>
      <c r="D403" s="28">
        <v>45</v>
      </c>
      <c r="E403" s="28">
        <f>C403*D403</f>
        <v>2732.85</v>
      </c>
      <c r="F403" s="32" t="s">
        <v>108</v>
      </c>
      <c r="G403" s="33" t="s">
        <v>10</v>
      </c>
      <c r="H403" s="56">
        <f>C403*12.5/25</f>
        <v>30.364999999999998</v>
      </c>
      <c r="I403" s="28">
        <v>65</v>
      </c>
      <c r="J403" s="80">
        <f>H403*I403</f>
        <v>1973.7249999999999</v>
      </c>
    </row>
    <row r="404" spans="1:10" s="86" customFormat="1" ht="14.25" customHeight="1" x14ac:dyDescent="0.2">
      <c r="A404" s="87" t="s">
        <v>143</v>
      </c>
      <c r="B404" s="33" t="s">
        <v>15</v>
      </c>
      <c r="C404" s="56">
        <v>60.73</v>
      </c>
      <c r="D404" s="83">
        <v>50</v>
      </c>
      <c r="E404" s="84">
        <f t="shared" ref="E404" si="84">C404*D404</f>
        <v>3036.5</v>
      </c>
      <c r="F404" s="32" t="s">
        <v>102</v>
      </c>
      <c r="G404" s="33" t="s">
        <v>18</v>
      </c>
      <c r="H404" s="56">
        <f>C404*10/30</f>
        <v>20.243333333333332</v>
      </c>
      <c r="I404" s="83">
        <v>130</v>
      </c>
      <c r="J404" s="82">
        <f t="shared" ref="J404:J409" si="85">H404*I404</f>
        <v>2631.6333333333332</v>
      </c>
    </row>
    <row r="405" spans="1:10" s="79" customFormat="1" ht="14.25" customHeight="1" x14ac:dyDescent="0.2">
      <c r="A405" s="87" t="s">
        <v>28</v>
      </c>
      <c r="B405" s="33" t="s">
        <v>15</v>
      </c>
      <c r="C405" s="56">
        <f>C404</f>
        <v>60.73</v>
      </c>
      <c r="D405" s="83">
        <v>55</v>
      </c>
      <c r="E405" s="84">
        <f>C405*D405</f>
        <v>3340.1499999999996</v>
      </c>
      <c r="F405" s="32" t="s">
        <v>20</v>
      </c>
      <c r="G405" s="33" t="s">
        <v>11</v>
      </c>
      <c r="H405" s="56">
        <f>C405*1.2/25</f>
        <v>2.9150399999999994</v>
      </c>
      <c r="I405" s="83">
        <v>108</v>
      </c>
      <c r="J405" s="82">
        <f t="shared" si="85"/>
        <v>314.82431999999994</v>
      </c>
    </row>
    <row r="406" spans="1:10" ht="14.25" customHeight="1" x14ac:dyDescent="0.2">
      <c r="A406" s="32"/>
      <c r="B406" s="33"/>
      <c r="C406" s="28"/>
      <c r="D406" s="83"/>
      <c r="E406" s="84"/>
      <c r="F406" s="32" t="s">
        <v>22</v>
      </c>
      <c r="G406" s="33" t="s">
        <v>11</v>
      </c>
      <c r="H406" s="56">
        <f>C405*0.8/25</f>
        <v>1.9433600000000002</v>
      </c>
      <c r="I406" s="83">
        <v>183.45</v>
      </c>
      <c r="J406" s="82">
        <f t="shared" si="85"/>
        <v>356.50939199999999</v>
      </c>
    </row>
    <row r="407" spans="1:10" s="86" customFormat="1" ht="14.25" customHeight="1" x14ac:dyDescent="0.2">
      <c r="A407" s="87" t="s">
        <v>29</v>
      </c>
      <c r="B407" s="33" t="s">
        <v>15</v>
      </c>
      <c r="C407" s="56">
        <f>C405</f>
        <v>60.73</v>
      </c>
      <c r="D407" s="83">
        <v>20</v>
      </c>
      <c r="E407" s="84">
        <f>C407*D407</f>
        <v>1214.5999999999999</v>
      </c>
      <c r="F407" s="32" t="s">
        <v>24</v>
      </c>
      <c r="G407" s="177" t="s">
        <v>12</v>
      </c>
      <c r="H407" s="178">
        <f>C407*0.15</f>
        <v>9.1094999999999988</v>
      </c>
      <c r="I407" s="168">
        <v>14</v>
      </c>
      <c r="J407" s="85">
        <f t="shared" si="85"/>
        <v>127.53299999999999</v>
      </c>
    </row>
    <row r="408" spans="1:10" ht="14.25" customHeight="1" x14ac:dyDescent="0.2">
      <c r="A408" s="87" t="s">
        <v>30</v>
      </c>
      <c r="B408" s="33" t="s">
        <v>15</v>
      </c>
      <c r="C408" s="28">
        <f>C407</f>
        <v>60.73</v>
      </c>
      <c r="D408" s="83">
        <v>8</v>
      </c>
      <c r="E408" s="84">
        <f>C408*D408</f>
        <v>485.84</v>
      </c>
      <c r="F408" s="37" t="s">
        <v>16</v>
      </c>
      <c r="G408" s="31" t="s">
        <v>17</v>
      </c>
      <c r="H408" s="56">
        <f>C408*0.15/10</f>
        <v>0.91094999999999993</v>
      </c>
      <c r="I408" s="55">
        <v>235.68</v>
      </c>
      <c r="J408" s="85">
        <f t="shared" si="85"/>
        <v>214.69269599999998</v>
      </c>
    </row>
    <row r="409" spans="1:10" s="79" customFormat="1" ht="14.25" customHeight="1" x14ac:dyDescent="0.2">
      <c r="A409" s="87" t="s">
        <v>201</v>
      </c>
      <c r="B409" s="33" t="s">
        <v>15</v>
      </c>
      <c r="C409" s="28">
        <v>60.73</v>
      </c>
      <c r="D409" s="28">
        <v>50</v>
      </c>
      <c r="E409" s="28">
        <f>C409*D409</f>
        <v>3036.5</v>
      </c>
      <c r="F409" s="32" t="s">
        <v>111</v>
      </c>
      <c r="G409" s="33" t="s">
        <v>26</v>
      </c>
      <c r="H409" s="28">
        <f>C409*0.3</f>
        <v>18.218999999999998</v>
      </c>
      <c r="I409" s="28">
        <v>296.74</v>
      </c>
      <c r="J409" s="80">
        <f t="shared" si="85"/>
        <v>5406.3060599999999</v>
      </c>
    </row>
    <row r="410" spans="1:10" s="79" customFormat="1" ht="14.25" customHeight="1" x14ac:dyDescent="0.2">
      <c r="A410" s="87" t="s">
        <v>234</v>
      </c>
      <c r="B410" s="33" t="s">
        <v>15</v>
      </c>
      <c r="C410" s="28">
        <v>6.57</v>
      </c>
      <c r="D410" s="28">
        <v>230</v>
      </c>
      <c r="E410" s="28">
        <f>C410*D410</f>
        <v>1511.1000000000001</v>
      </c>
      <c r="F410" s="32" t="s">
        <v>235</v>
      </c>
      <c r="G410" s="33" t="s">
        <v>15</v>
      </c>
      <c r="H410" s="28">
        <f>C410*1.2</f>
        <v>7.8840000000000003</v>
      </c>
      <c r="I410" s="190">
        <v>815</v>
      </c>
      <c r="J410" s="80">
        <f>H410*I410</f>
        <v>6425.46</v>
      </c>
    </row>
    <row r="411" spans="1:10" ht="14.25" customHeight="1" x14ac:dyDescent="0.2">
      <c r="A411" s="32"/>
      <c r="B411" s="33"/>
      <c r="C411" s="28"/>
      <c r="D411" s="83"/>
      <c r="E411" s="84"/>
      <c r="F411" s="32" t="s">
        <v>220</v>
      </c>
      <c r="G411" s="33" t="s">
        <v>110</v>
      </c>
      <c r="H411" s="56">
        <f>C410*0.4</f>
        <v>2.6280000000000001</v>
      </c>
      <c r="I411" s="189">
        <v>89.79</v>
      </c>
      <c r="J411" s="82">
        <f t="shared" ref="J411:J415" si="86">H411*I411</f>
        <v>235.96812000000003</v>
      </c>
    </row>
    <row r="412" spans="1:10" ht="13.5" customHeight="1" x14ac:dyDescent="0.2">
      <c r="A412" s="81" t="s">
        <v>31</v>
      </c>
      <c r="B412" s="38" t="s">
        <v>10</v>
      </c>
      <c r="C412" s="23">
        <v>1</v>
      </c>
      <c r="D412" s="34">
        <v>650</v>
      </c>
      <c r="E412" s="35">
        <f>C412*D412</f>
        <v>650</v>
      </c>
      <c r="F412" s="19" t="s">
        <v>32</v>
      </c>
      <c r="G412" s="38" t="s">
        <v>10</v>
      </c>
      <c r="H412" s="23">
        <f>C412</f>
        <v>1</v>
      </c>
      <c r="I412" s="192">
        <v>2700</v>
      </c>
      <c r="J412" s="36">
        <f t="shared" si="86"/>
        <v>2700</v>
      </c>
    </row>
    <row r="413" spans="1:10" ht="13.5" customHeight="1" x14ac:dyDescent="0.2">
      <c r="A413" s="81"/>
      <c r="B413" s="38"/>
      <c r="C413" s="23"/>
      <c r="D413" s="34"/>
      <c r="E413" s="35"/>
      <c r="F413" s="19" t="s">
        <v>33</v>
      </c>
      <c r="G413" s="38" t="s">
        <v>10</v>
      </c>
      <c r="H413" s="20">
        <f>C412*1.2</f>
        <v>1.2</v>
      </c>
      <c r="I413" s="20">
        <v>138.9</v>
      </c>
      <c r="J413" s="25">
        <f t="shared" si="86"/>
        <v>166.68</v>
      </c>
    </row>
    <row r="414" spans="1:10" ht="13.5" customHeight="1" x14ac:dyDescent="0.2">
      <c r="A414" s="19" t="s">
        <v>34</v>
      </c>
      <c r="B414" s="38" t="s">
        <v>12</v>
      </c>
      <c r="C414" s="23">
        <f>(2.1+2.1+1)*(C412)*2</f>
        <v>10.4</v>
      </c>
      <c r="D414" s="34">
        <v>25</v>
      </c>
      <c r="E414" s="35">
        <f>C414*D414</f>
        <v>260</v>
      </c>
      <c r="F414" s="19" t="s">
        <v>35</v>
      </c>
      <c r="G414" s="38" t="s">
        <v>12</v>
      </c>
      <c r="H414" s="23">
        <f>(2.1+2.1+0.9)*C412*2</f>
        <v>10.200000000000001</v>
      </c>
      <c r="I414" s="192">
        <v>79</v>
      </c>
      <c r="J414" s="36">
        <f t="shared" si="86"/>
        <v>805.80000000000007</v>
      </c>
    </row>
    <row r="415" spans="1:10" ht="13.5" customHeight="1" x14ac:dyDescent="0.2">
      <c r="A415" s="19" t="s">
        <v>36</v>
      </c>
      <c r="B415" s="38" t="s">
        <v>10</v>
      </c>
      <c r="C415" s="23">
        <v>1</v>
      </c>
      <c r="D415" s="34">
        <v>220</v>
      </c>
      <c r="E415" s="35">
        <f>C415*D415</f>
        <v>220</v>
      </c>
      <c r="F415" s="19" t="s">
        <v>37</v>
      </c>
      <c r="G415" s="38" t="s">
        <v>10</v>
      </c>
      <c r="H415" s="23">
        <f>C415</f>
        <v>1</v>
      </c>
      <c r="I415" s="192">
        <v>712.13</v>
      </c>
      <c r="J415" s="36">
        <f t="shared" si="86"/>
        <v>712.13</v>
      </c>
    </row>
    <row r="416" spans="1:10" ht="14.25" customHeight="1" x14ac:dyDescent="0.2">
      <c r="A416" s="26" t="s">
        <v>13</v>
      </c>
      <c r="B416" s="39"/>
      <c r="C416" s="27"/>
      <c r="D416" s="28"/>
      <c r="E416" s="27">
        <f>SUM(E392:E415)</f>
        <v>21307.4</v>
      </c>
      <c r="F416" s="29" t="s">
        <v>13</v>
      </c>
      <c r="G416" s="39"/>
      <c r="H416" s="27"/>
      <c r="I416" s="27"/>
      <c r="J416" s="30">
        <f>SUM(J392:J415)</f>
        <v>24755.802938666668</v>
      </c>
    </row>
    <row r="417" spans="1:351" ht="14.25" customHeight="1" x14ac:dyDescent="0.2">
      <c r="A417" s="214" t="s">
        <v>38</v>
      </c>
      <c r="B417" s="215"/>
      <c r="C417" s="215"/>
      <c r="D417" s="215"/>
      <c r="E417" s="215"/>
      <c r="F417" s="215"/>
      <c r="G417" s="215"/>
      <c r="H417" s="215"/>
      <c r="I417" s="215"/>
      <c r="J417" s="223"/>
    </row>
    <row r="418" spans="1:351" s="170" customFormat="1" ht="28.5" outlineLevel="1" x14ac:dyDescent="0.25">
      <c r="A418" s="161" t="s">
        <v>209</v>
      </c>
      <c r="B418" s="162" t="s">
        <v>12</v>
      </c>
      <c r="C418" s="163">
        <v>4.55</v>
      </c>
      <c r="D418" s="163">
        <v>180</v>
      </c>
      <c r="E418" s="164">
        <f>C418*D418</f>
        <v>819</v>
      </c>
      <c r="F418" s="165" t="s">
        <v>146</v>
      </c>
      <c r="G418" s="166" t="s">
        <v>15</v>
      </c>
      <c r="H418" s="167">
        <f>C418*1.2</f>
        <v>5.46</v>
      </c>
      <c r="I418" s="168">
        <v>30.4</v>
      </c>
      <c r="J418" s="164">
        <f t="shared" ref="J418" si="87">H418*I418</f>
        <v>165.98399999999998</v>
      </c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  <c r="CZ418" s="169"/>
      <c r="DA418" s="169"/>
      <c r="DB418" s="169"/>
      <c r="DC418" s="169"/>
      <c r="DD418" s="169"/>
      <c r="DE418" s="169"/>
      <c r="DF418" s="169"/>
      <c r="DG418" s="169"/>
      <c r="DH418" s="169"/>
      <c r="DI418" s="169"/>
      <c r="DJ418" s="169"/>
      <c r="DK418" s="169"/>
      <c r="DL418" s="169"/>
      <c r="DM418" s="169"/>
      <c r="DN418" s="169"/>
      <c r="DO418" s="169"/>
      <c r="DP418" s="169"/>
      <c r="DQ418" s="169"/>
      <c r="DR418" s="169"/>
      <c r="DS418" s="169"/>
      <c r="DT418" s="169"/>
      <c r="DU418" s="169"/>
      <c r="DV418" s="169"/>
      <c r="DW418" s="169"/>
      <c r="DX418" s="169"/>
      <c r="DY418" s="169"/>
      <c r="DZ418" s="169"/>
      <c r="EA418" s="169"/>
      <c r="EB418" s="169"/>
      <c r="EC418" s="169"/>
      <c r="ED418" s="169"/>
      <c r="EE418" s="169"/>
      <c r="EF418" s="169"/>
      <c r="EG418" s="169"/>
      <c r="EH418" s="169"/>
      <c r="EI418" s="169"/>
      <c r="EJ418" s="169"/>
      <c r="EK418" s="169"/>
      <c r="EL418" s="169"/>
      <c r="EM418" s="169"/>
      <c r="EN418" s="169"/>
      <c r="EO418" s="169"/>
      <c r="EP418" s="169"/>
      <c r="EQ418" s="169"/>
      <c r="ER418" s="169"/>
      <c r="ES418" s="169"/>
      <c r="ET418" s="169"/>
      <c r="EU418" s="169"/>
      <c r="EV418" s="169"/>
      <c r="EW418" s="169"/>
      <c r="EX418" s="169"/>
      <c r="EY418" s="169"/>
      <c r="EZ418" s="169"/>
      <c r="FA418" s="169"/>
      <c r="FB418" s="169"/>
      <c r="FC418" s="169"/>
      <c r="FD418" s="169"/>
      <c r="FE418" s="169"/>
      <c r="FF418" s="169"/>
      <c r="FG418" s="169"/>
      <c r="FH418" s="169"/>
      <c r="FI418" s="169"/>
      <c r="FJ418" s="169"/>
      <c r="FK418" s="169"/>
      <c r="FL418" s="169"/>
      <c r="FM418" s="169"/>
      <c r="FN418" s="169"/>
      <c r="FO418" s="169"/>
      <c r="FP418" s="169"/>
      <c r="FQ418" s="169"/>
      <c r="FR418" s="169"/>
      <c r="FS418" s="169"/>
      <c r="FT418" s="169"/>
      <c r="FU418" s="169"/>
      <c r="FV418" s="169"/>
      <c r="FW418" s="169"/>
      <c r="FX418" s="169"/>
      <c r="FY418" s="169"/>
      <c r="FZ418" s="169"/>
      <c r="GA418" s="169"/>
      <c r="GB418" s="169"/>
      <c r="GC418" s="169"/>
      <c r="GD418" s="169"/>
      <c r="GE418" s="169"/>
      <c r="GF418" s="169"/>
      <c r="GG418" s="169"/>
      <c r="GH418" s="169"/>
      <c r="GI418" s="169"/>
      <c r="GJ418" s="169"/>
      <c r="GK418" s="169"/>
      <c r="GL418" s="169"/>
      <c r="GM418" s="169"/>
      <c r="GN418" s="169"/>
      <c r="GO418" s="169"/>
      <c r="GP418" s="169"/>
      <c r="GQ418" s="169"/>
      <c r="GR418" s="169"/>
      <c r="GS418" s="169"/>
      <c r="GT418" s="169"/>
      <c r="GU418" s="169"/>
      <c r="GV418" s="169"/>
      <c r="GW418" s="169"/>
      <c r="GX418" s="169"/>
      <c r="GY418" s="169"/>
      <c r="GZ418" s="169"/>
      <c r="HA418" s="169"/>
      <c r="HB418" s="169"/>
      <c r="HC418" s="169"/>
      <c r="HD418" s="169"/>
      <c r="HE418" s="169"/>
      <c r="HF418" s="169"/>
      <c r="HG418" s="169"/>
      <c r="HH418" s="169"/>
      <c r="HI418" s="169"/>
      <c r="HJ418" s="169"/>
      <c r="HK418" s="169"/>
      <c r="HL418" s="169"/>
      <c r="HM418" s="169"/>
      <c r="HN418" s="169"/>
      <c r="HO418" s="169"/>
      <c r="HP418" s="169"/>
      <c r="HQ418" s="169"/>
      <c r="HR418" s="169"/>
      <c r="HS418" s="169"/>
      <c r="HT418" s="169"/>
      <c r="HU418" s="169"/>
      <c r="HV418" s="169"/>
      <c r="HW418" s="169"/>
      <c r="HX418" s="169"/>
      <c r="HY418" s="169"/>
      <c r="HZ418" s="169"/>
      <c r="IA418" s="169"/>
      <c r="IB418" s="169"/>
      <c r="IC418" s="169"/>
      <c r="ID418" s="169"/>
      <c r="IE418" s="169"/>
      <c r="IF418" s="169"/>
      <c r="IG418" s="169"/>
      <c r="IH418" s="169"/>
      <c r="II418" s="169"/>
      <c r="IJ418" s="169"/>
      <c r="IK418" s="169"/>
      <c r="IL418" s="169"/>
      <c r="IM418" s="169"/>
      <c r="IN418" s="169"/>
      <c r="IO418" s="169"/>
      <c r="IP418" s="169"/>
      <c r="IQ418" s="169"/>
      <c r="IR418" s="169"/>
      <c r="IS418" s="169"/>
      <c r="IT418" s="169"/>
      <c r="IU418" s="169"/>
      <c r="IV418" s="169"/>
      <c r="IW418" s="169"/>
      <c r="IX418" s="169"/>
      <c r="IY418" s="169"/>
      <c r="IZ418" s="169"/>
      <c r="JA418" s="169"/>
      <c r="JB418" s="169"/>
      <c r="JC418" s="169"/>
      <c r="JD418" s="169"/>
      <c r="JE418" s="169"/>
      <c r="JF418" s="169"/>
      <c r="JG418" s="169"/>
      <c r="JH418" s="169"/>
      <c r="JI418" s="169"/>
      <c r="JJ418" s="169"/>
      <c r="JK418" s="169"/>
      <c r="JL418" s="169"/>
      <c r="JM418" s="169"/>
      <c r="JN418" s="169"/>
      <c r="JO418" s="169"/>
      <c r="JP418" s="169"/>
      <c r="JQ418" s="169"/>
      <c r="JR418" s="169"/>
      <c r="JS418" s="169"/>
      <c r="JT418" s="169"/>
      <c r="JU418" s="169"/>
      <c r="JV418" s="169"/>
      <c r="JW418" s="169"/>
      <c r="JX418" s="169"/>
      <c r="JY418" s="169"/>
      <c r="JZ418" s="169"/>
      <c r="KA418" s="169"/>
      <c r="KB418" s="169"/>
      <c r="KC418" s="169"/>
      <c r="KD418" s="169"/>
      <c r="KE418" s="169"/>
      <c r="KF418" s="169"/>
      <c r="KG418" s="169"/>
      <c r="KH418" s="169"/>
      <c r="KI418" s="169"/>
      <c r="KJ418" s="169"/>
      <c r="KK418" s="169"/>
      <c r="KL418" s="169"/>
      <c r="KM418" s="169"/>
      <c r="KN418" s="169"/>
      <c r="KO418" s="169"/>
      <c r="KP418" s="169"/>
      <c r="KQ418" s="169"/>
      <c r="KR418" s="169"/>
      <c r="KS418" s="169"/>
      <c r="KT418" s="169"/>
      <c r="KU418" s="169"/>
      <c r="KV418" s="169"/>
      <c r="KW418" s="169"/>
      <c r="KX418" s="169"/>
      <c r="KY418" s="169"/>
      <c r="KZ418" s="169"/>
      <c r="LA418" s="169"/>
      <c r="LB418" s="169"/>
      <c r="LC418" s="169"/>
      <c r="LD418" s="169"/>
      <c r="LE418" s="169"/>
      <c r="LF418" s="169"/>
      <c r="LG418" s="169"/>
      <c r="LH418" s="169"/>
      <c r="LI418" s="169"/>
      <c r="LJ418" s="169"/>
      <c r="LK418" s="169"/>
      <c r="LL418" s="169"/>
      <c r="LM418" s="169"/>
      <c r="LN418" s="169"/>
      <c r="LO418" s="169"/>
      <c r="LP418" s="169"/>
      <c r="LQ418" s="169"/>
      <c r="LR418" s="169"/>
      <c r="LS418" s="169"/>
      <c r="LT418" s="169"/>
      <c r="LU418" s="169"/>
      <c r="LV418" s="169"/>
      <c r="LW418" s="169"/>
      <c r="LX418" s="169"/>
      <c r="LY418" s="169"/>
      <c r="LZ418" s="169"/>
      <c r="MA418" s="169"/>
      <c r="MB418" s="169"/>
      <c r="MC418" s="169"/>
      <c r="MD418" s="169"/>
      <c r="ME418" s="169"/>
      <c r="MF418" s="169"/>
      <c r="MG418" s="169"/>
      <c r="MH418" s="169"/>
      <c r="MI418" s="169"/>
      <c r="MJ418" s="169"/>
      <c r="MK418" s="169"/>
      <c r="ML418" s="169"/>
      <c r="MM418" s="169"/>
    </row>
    <row r="419" spans="1:351" s="170" customFormat="1" ht="24.75" customHeight="1" outlineLevel="1" x14ac:dyDescent="0.25">
      <c r="A419" s="171"/>
      <c r="B419" s="172"/>
      <c r="C419" s="172"/>
      <c r="D419" s="172"/>
      <c r="E419" s="173"/>
      <c r="F419" s="174" t="s">
        <v>147</v>
      </c>
      <c r="G419" s="175" t="s">
        <v>12</v>
      </c>
      <c r="H419" s="167">
        <f>C418*1.6</f>
        <v>7.28</v>
      </c>
      <c r="I419" s="168">
        <v>11.64</v>
      </c>
      <c r="J419" s="164">
        <f>H419*I419</f>
        <v>84.739200000000011</v>
      </c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  <c r="CZ419" s="169"/>
      <c r="DA419" s="169"/>
      <c r="DB419" s="169"/>
      <c r="DC419" s="169"/>
      <c r="DD419" s="169"/>
      <c r="DE419" s="169"/>
      <c r="DF419" s="169"/>
      <c r="DG419" s="169"/>
      <c r="DH419" s="169"/>
      <c r="DI419" s="169"/>
      <c r="DJ419" s="169"/>
      <c r="DK419" s="169"/>
      <c r="DL419" s="169"/>
      <c r="DM419" s="169"/>
      <c r="DN419" s="169"/>
      <c r="DO419" s="169"/>
      <c r="DP419" s="169"/>
      <c r="DQ419" s="169"/>
      <c r="DR419" s="169"/>
      <c r="DS419" s="169"/>
      <c r="DT419" s="169"/>
      <c r="DU419" s="169"/>
      <c r="DV419" s="169"/>
      <c r="DW419" s="169"/>
      <c r="DX419" s="169"/>
      <c r="DY419" s="169"/>
      <c r="DZ419" s="169"/>
      <c r="EA419" s="169"/>
      <c r="EB419" s="169"/>
      <c r="EC419" s="169"/>
      <c r="ED419" s="169"/>
      <c r="EE419" s="169"/>
      <c r="EF419" s="169"/>
      <c r="EG419" s="169"/>
      <c r="EH419" s="169"/>
      <c r="EI419" s="169"/>
      <c r="EJ419" s="169"/>
      <c r="EK419" s="169"/>
      <c r="EL419" s="169"/>
      <c r="EM419" s="169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69"/>
      <c r="FN419" s="169"/>
      <c r="FO419" s="169"/>
      <c r="FP419" s="169"/>
      <c r="FQ419" s="169"/>
      <c r="FR419" s="169"/>
      <c r="FS419" s="169"/>
      <c r="FT419" s="169"/>
      <c r="FU419" s="169"/>
      <c r="FV419" s="169"/>
      <c r="FW419" s="169"/>
      <c r="FX419" s="169"/>
      <c r="FY419" s="169"/>
      <c r="FZ419" s="169"/>
      <c r="GA419" s="169"/>
      <c r="GB419" s="169"/>
      <c r="GC419" s="169"/>
      <c r="GD419" s="169"/>
      <c r="GE419" s="169"/>
      <c r="GF419" s="169"/>
      <c r="GG419" s="169"/>
      <c r="GH419" s="169"/>
      <c r="GI419" s="169"/>
      <c r="GJ419" s="169"/>
      <c r="GK419" s="169"/>
      <c r="GL419" s="169"/>
      <c r="GM419" s="169"/>
      <c r="GN419" s="169"/>
      <c r="GO419" s="169"/>
      <c r="GP419" s="169"/>
      <c r="GQ419" s="169"/>
      <c r="GR419" s="169"/>
      <c r="GS419" s="169"/>
      <c r="GT419" s="169"/>
      <c r="GU419" s="169"/>
      <c r="GV419" s="169"/>
      <c r="GW419" s="169"/>
      <c r="GX419" s="169"/>
      <c r="GY419" s="169"/>
      <c r="GZ419" s="169"/>
      <c r="HA419" s="169"/>
      <c r="HB419" s="169"/>
      <c r="HC419" s="169"/>
      <c r="HD419" s="169"/>
      <c r="HE419" s="169"/>
      <c r="HF419" s="169"/>
      <c r="HG419" s="169"/>
      <c r="HH419" s="169"/>
      <c r="HI419" s="169"/>
      <c r="HJ419" s="169"/>
      <c r="HK419" s="169"/>
      <c r="HL419" s="169"/>
      <c r="HM419" s="169"/>
      <c r="HN419" s="169"/>
      <c r="HO419" s="169"/>
      <c r="HP419" s="169"/>
      <c r="HQ419" s="169"/>
      <c r="HR419" s="169"/>
      <c r="HS419" s="169"/>
      <c r="HT419" s="169"/>
      <c r="HU419" s="169"/>
      <c r="HV419" s="169"/>
      <c r="HW419" s="169"/>
      <c r="HX419" s="169"/>
      <c r="HY419" s="169"/>
      <c r="HZ419" s="169"/>
      <c r="IA419" s="169"/>
      <c r="IB419" s="169"/>
      <c r="IC419" s="169"/>
      <c r="ID419" s="169"/>
      <c r="IE419" s="169"/>
      <c r="IF419" s="169"/>
      <c r="IG419" s="169"/>
      <c r="IH419" s="169"/>
      <c r="II419" s="169"/>
      <c r="IJ419" s="169"/>
      <c r="IK419" s="169"/>
      <c r="IL419" s="169"/>
      <c r="IM419" s="169"/>
      <c r="IN419" s="169"/>
      <c r="IO419" s="169"/>
      <c r="IP419" s="169"/>
      <c r="IQ419" s="169"/>
      <c r="IR419" s="169"/>
      <c r="IS419" s="169"/>
      <c r="IT419" s="169"/>
      <c r="IU419" s="169"/>
      <c r="IV419" s="169"/>
      <c r="IW419" s="169"/>
      <c r="IX419" s="169"/>
      <c r="IY419" s="169"/>
      <c r="IZ419" s="169"/>
      <c r="JA419" s="169"/>
      <c r="JB419" s="169"/>
      <c r="JC419" s="169"/>
      <c r="JD419" s="169"/>
      <c r="JE419" s="169"/>
      <c r="JF419" s="169"/>
      <c r="JG419" s="169"/>
      <c r="JH419" s="169"/>
      <c r="JI419" s="169"/>
      <c r="JJ419" s="169"/>
      <c r="JK419" s="169"/>
      <c r="JL419" s="169"/>
      <c r="JM419" s="169"/>
      <c r="JN419" s="169"/>
      <c r="JO419" s="169"/>
      <c r="JP419" s="169"/>
      <c r="JQ419" s="169"/>
      <c r="JR419" s="169"/>
      <c r="JS419" s="169"/>
      <c r="JT419" s="169"/>
      <c r="JU419" s="169"/>
      <c r="JV419" s="169"/>
      <c r="JW419" s="169"/>
      <c r="JX419" s="169"/>
      <c r="JY419" s="169"/>
      <c r="JZ419" s="169"/>
      <c r="KA419" s="169"/>
      <c r="KB419" s="169"/>
      <c r="KC419" s="169"/>
      <c r="KD419" s="169"/>
      <c r="KE419" s="169"/>
      <c r="KF419" s="169"/>
      <c r="KG419" s="169"/>
      <c r="KH419" s="169"/>
      <c r="KI419" s="169"/>
      <c r="KJ419" s="169"/>
      <c r="KK419" s="169"/>
      <c r="KL419" s="169"/>
      <c r="KM419" s="169"/>
      <c r="KN419" s="169"/>
      <c r="KO419" s="169"/>
      <c r="KP419" s="169"/>
      <c r="KQ419" s="169"/>
      <c r="KR419" s="169"/>
      <c r="KS419" s="169"/>
      <c r="KT419" s="169"/>
      <c r="KU419" s="169"/>
      <c r="KV419" s="169"/>
      <c r="KW419" s="169"/>
      <c r="KX419" s="169"/>
      <c r="KY419" s="169"/>
      <c r="KZ419" s="169"/>
      <c r="LA419" s="169"/>
      <c r="LB419" s="169"/>
      <c r="LC419" s="169"/>
      <c r="LD419" s="169"/>
      <c r="LE419" s="169"/>
      <c r="LF419" s="169"/>
      <c r="LG419" s="169"/>
      <c r="LH419" s="169"/>
      <c r="LI419" s="169"/>
      <c r="LJ419" s="169"/>
      <c r="LK419" s="169"/>
      <c r="LL419" s="169"/>
      <c r="LM419" s="169"/>
      <c r="LN419" s="169"/>
      <c r="LO419" s="169"/>
      <c r="LP419" s="169"/>
      <c r="LQ419" s="169"/>
      <c r="LR419" s="169"/>
      <c r="LS419" s="169"/>
      <c r="LT419" s="169"/>
      <c r="LU419" s="169"/>
      <c r="LV419" s="169"/>
      <c r="LW419" s="169"/>
      <c r="LX419" s="169"/>
      <c r="LY419" s="169"/>
      <c r="LZ419" s="169"/>
      <c r="MA419" s="169"/>
      <c r="MB419" s="169"/>
      <c r="MC419" s="169"/>
      <c r="MD419" s="169"/>
      <c r="ME419" s="169"/>
      <c r="MF419" s="169"/>
      <c r="MG419" s="169"/>
      <c r="MH419" s="169"/>
      <c r="MI419" s="169"/>
      <c r="MJ419" s="169"/>
      <c r="MK419" s="169"/>
      <c r="ML419" s="169"/>
      <c r="MM419" s="169"/>
    </row>
    <row r="420" spans="1:351" s="170" customFormat="1" ht="15" customHeight="1" outlineLevel="1" x14ac:dyDescent="0.25">
      <c r="A420" s="161"/>
      <c r="B420" s="162"/>
      <c r="C420" s="163"/>
      <c r="D420" s="163"/>
      <c r="E420" s="164"/>
      <c r="F420" s="174" t="s">
        <v>148</v>
      </c>
      <c r="G420" s="175" t="s">
        <v>12</v>
      </c>
      <c r="H420" s="167">
        <f>C418*2.9</f>
        <v>13.194999999999999</v>
      </c>
      <c r="I420" s="168">
        <v>18.04</v>
      </c>
      <c r="J420" s="164">
        <f>H420*I420</f>
        <v>238.03779999999998</v>
      </c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  <c r="CZ420" s="169"/>
      <c r="DA420" s="169"/>
      <c r="DB420" s="169"/>
      <c r="DC420" s="169"/>
      <c r="DD420" s="169"/>
      <c r="DE420" s="169"/>
      <c r="DF420" s="169"/>
      <c r="DG420" s="169"/>
      <c r="DH420" s="169"/>
      <c r="DI420" s="169"/>
      <c r="DJ420" s="169"/>
      <c r="DK420" s="169"/>
      <c r="DL420" s="169"/>
      <c r="DM420" s="169"/>
      <c r="DN420" s="169"/>
      <c r="DO420" s="169"/>
      <c r="DP420" s="169"/>
      <c r="DQ420" s="169"/>
      <c r="DR420" s="169"/>
      <c r="DS420" s="169"/>
      <c r="DT420" s="169"/>
      <c r="DU420" s="169"/>
      <c r="DV420" s="169"/>
      <c r="DW420" s="169"/>
      <c r="DX420" s="169"/>
      <c r="DY420" s="169"/>
      <c r="DZ420" s="169"/>
      <c r="EA420" s="169"/>
      <c r="EB420" s="169"/>
      <c r="EC420" s="169"/>
      <c r="ED420" s="169"/>
      <c r="EE420" s="169"/>
      <c r="EF420" s="169"/>
      <c r="EG420" s="169"/>
      <c r="EH420" s="169"/>
      <c r="EI420" s="169"/>
      <c r="EJ420" s="169"/>
      <c r="EK420" s="169"/>
      <c r="EL420" s="169"/>
      <c r="EM420" s="169"/>
      <c r="EN420" s="169"/>
      <c r="EO420" s="169"/>
      <c r="EP420" s="169"/>
      <c r="EQ420" s="169"/>
      <c r="ER420" s="169"/>
      <c r="ES420" s="169"/>
      <c r="ET420" s="169"/>
      <c r="EU420" s="169"/>
      <c r="EV420" s="169"/>
      <c r="EW420" s="169"/>
      <c r="EX420" s="169"/>
      <c r="EY420" s="169"/>
      <c r="EZ420" s="169"/>
      <c r="FA420" s="169"/>
      <c r="FB420" s="169"/>
      <c r="FC420" s="169"/>
      <c r="FD420" s="169"/>
      <c r="FE420" s="169"/>
      <c r="FF420" s="169"/>
      <c r="FG420" s="169"/>
      <c r="FH420" s="169"/>
      <c r="FI420" s="169"/>
      <c r="FJ420" s="169"/>
      <c r="FK420" s="169"/>
      <c r="FL420" s="169"/>
      <c r="FM420" s="169"/>
      <c r="FN420" s="169"/>
      <c r="FO420" s="169"/>
      <c r="FP420" s="169"/>
      <c r="FQ420" s="169"/>
      <c r="FR420" s="169"/>
      <c r="FS420" s="169"/>
      <c r="FT420" s="169"/>
      <c r="FU420" s="169"/>
      <c r="FV420" s="169"/>
      <c r="FW420" s="169"/>
      <c r="FX420" s="169"/>
      <c r="FY420" s="169"/>
      <c r="FZ420" s="169"/>
      <c r="GA420" s="169"/>
      <c r="GB420" s="169"/>
      <c r="GC420" s="169"/>
      <c r="GD420" s="169"/>
      <c r="GE420" s="169"/>
      <c r="GF420" s="169"/>
      <c r="GG420" s="169"/>
      <c r="GH420" s="169"/>
      <c r="GI420" s="169"/>
      <c r="GJ420" s="169"/>
      <c r="GK420" s="169"/>
      <c r="GL420" s="169"/>
      <c r="GM420" s="169"/>
      <c r="GN420" s="169"/>
      <c r="GO420" s="169"/>
      <c r="GP420" s="169"/>
      <c r="GQ420" s="169"/>
      <c r="GR420" s="169"/>
      <c r="GS420" s="169"/>
      <c r="GT420" s="169"/>
      <c r="GU420" s="169"/>
      <c r="GV420" s="169"/>
      <c r="GW420" s="169"/>
      <c r="GX420" s="169"/>
      <c r="GY420" s="169"/>
      <c r="GZ420" s="169"/>
      <c r="HA420" s="169"/>
      <c r="HB420" s="169"/>
      <c r="HC420" s="169"/>
      <c r="HD420" s="169"/>
      <c r="HE420" s="169"/>
      <c r="HF420" s="169"/>
      <c r="HG420" s="169"/>
      <c r="HH420" s="169"/>
      <c r="HI420" s="169"/>
      <c r="HJ420" s="169"/>
      <c r="HK420" s="169"/>
      <c r="HL420" s="169"/>
      <c r="HM420" s="169"/>
      <c r="HN420" s="169"/>
      <c r="HO420" s="169"/>
      <c r="HP420" s="169"/>
      <c r="HQ420" s="169"/>
      <c r="HR420" s="169"/>
      <c r="HS420" s="169"/>
      <c r="HT420" s="169"/>
      <c r="HU420" s="169"/>
      <c r="HV420" s="169"/>
      <c r="HW420" s="169"/>
      <c r="HX420" s="169"/>
      <c r="HY420" s="169"/>
      <c r="HZ420" s="169"/>
      <c r="IA420" s="169"/>
      <c r="IB420" s="169"/>
      <c r="IC420" s="169"/>
      <c r="ID420" s="169"/>
      <c r="IE420" s="169"/>
      <c r="IF420" s="169"/>
      <c r="IG420" s="169"/>
      <c r="IH420" s="169"/>
      <c r="II420" s="169"/>
      <c r="IJ420" s="169"/>
      <c r="IK420" s="169"/>
      <c r="IL420" s="169"/>
      <c r="IM420" s="169"/>
      <c r="IN420" s="169"/>
      <c r="IO420" s="169"/>
      <c r="IP420" s="169"/>
      <c r="IQ420" s="169"/>
      <c r="IR420" s="169"/>
      <c r="IS420" s="169"/>
      <c r="IT420" s="169"/>
      <c r="IU420" s="169"/>
      <c r="IV420" s="169"/>
      <c r="IW420" s="169"/>
      <c r="IX420" s="169"/>
      <c r="IY420" s="169"/>
      <c r="IZ420" s="169"/>
      <c r="JA420" s="169"/>
      <c r="JB420" s="169"/>
      <c r="JC420" s="169"/>
      <c r="JD420" s="169"/>
      <c r="JE420" s="169"/>
      <c r="JF420" s="169"/>
      <c r="JG420" s="169"/>
      <c r="JH420" s="169"/>
      <c r="JI420" s="169"/>
      <c r="JJ420" s="169"/>
      <c r="JK420" s="169"/>
      <c r="JL420" s="169"/>
      <c r="JM420" s="169"/>
      <c r="JN420" s="169"/>
      <c r="JO420" s="169"/>
      <c r="JP420" s="169"/>
      <c r="JQ420" s="169"/>
      <c r="JR420" s="169"/>
      <c r="JS420" s="169"/>
      <c r="JT420" s="169"/>
      <c r="JU420" s="169"/>
      <c r="JV420" s="169"/>
      <c r="JW420" s="169"/>
      <c r="JX420" s="169"/>
      <c r="JY420" s="169"/>
      <c r="JZ420" s="169"/>
      <c r="KA420" s="169"/>
      <c r="KB420" s="169"/>
      <c r="KC420" s="169"/>
      <c r="KD420" s="169"/>
      <c r="KE420" s="169"/>
      <c r="KF420" s="169"/>
      <c r="KG420" s="169"/>
      <c r="KH420" s="169"/>
      <c r="KI420" s="169"/>
      <c r="KJ420" s="169"/>
      <c r="KK420" s="169"/>
      <c r="KL420" s="169"/>
      <c r="KM420" s="169"/>
      <c r="KN420" s="169"/>
      <c r="KO420" s="169"/>
      <c r="KP420" s="169"/>
      <c r="KQ420" s="169"/>
      <c r="KR420" s="169"/>
      <c r="KS420" s="169"/>
      <c r="KT420" s="169"/>
      <c r="KU420" s="169"/>
      <c r="KV420" s="169"/>
      <c r="KW420" s="169"/>
      <c r="KX420" s="169"/>
      <c r="KY420" s="169"/>
      <c r="KZ420" s="169"/>
      <c r="LA420" s="169"/>
      <c r="LB420" s="169"/>
      <c r="LC420" s="169"/>
      <c r="LD420" s="169"/>
      <c r="LE420" s="169"/>
      <c r="LF420" s="169"/>
      <c r="LG420" s="169"/>
      <c r="LH420" s="169"/>
      <c r="LI420" s="169"/>
      <c r="LJ420" s="169"/>
      <c r="LK420" s="169"/>
      <c r="LL420" s="169"/>
      <c r="LM420" s="169"/>
      <c r="LN420" s="169"/>
      <c r="LO420" s="169"/>
      <c r="LP420" s="169"/>
      <c r="LQ420" s="169"/>
      <c r="LR420" s="169"/>
      <c r="LS420" s="169"/>
      <c r="LT420" s="169"/>
      <c r="LU420" s="169"/>
      <c r="LV420" s="169"/>
      <c r="LW420" s="169"/>
      <c r="LX420" s="169"/>
      <c r="LY420" s="169"/>
      <c r="LZ420" s="169"/>
      <c r="MA420" s="169"/>
      <c r="MB420" s="169"/>
      <c r="MC420" s="169"/>
      <c r="MD420" s="169"/>
      <c r="ME420" s="169"/>
      <c r="MF420" s="169"/>
      <c r="MG420" s="169"/>
      <c r="MH420" s="169"/>
      <c r="MI420" s="169"/>
      <c r="MJ420" s="169"/>
      <c r="MK420" s="169"/>
      <c r="ML420" s="169"/>
      <c r="MM420" s="169"/>
    </row>
    <row r="421" spans="1:351" s="170" customFormat="1" ht="15" customHeight="1" outlineLevel="1" x14ac:dyDescent="0.25">
      <c r="A421" s="161"/>
      <c r="B421" s="162"/>
      <c r="C421" s="163"/>
      <c r="D421" s="163"/>
      <c r="E421" s="164"/>
      <c r="F421" s="174" t="s">
        <v>149</v>
      </c>
      <c r="G421" s="175" t="s">
        <v>39</v>
      </c>
      <c r="H421" s="167">
        <f>C418*0.8</f>
        <v>3.64</v>
      </c>
      <c r="I421" s="168">
        <v>3.3</v>
      </c>
      <c r="J421" s="164">
        <f t="shared" ref="J421:J434" si="88">H421*I421</f>
        <v>12.012</v>
      </c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69"/>
      <c r="CZ421" s="169"/>
      <c r="DA421" s="169"/>
      <c r="DB421" s="169"/>
      <c r="DC421" s="169"/>
      <c r="DD421" s="169"/>
      <c r="DE421" s="169"/>
      <c r="DF421" s="169"/>
      <c r="DG421" s="169"/>
      <c r="DH421" s="169"/>
      <c r="DI421" s="169"/>
      <c r="DJ421" s="169"/>
      <c r="DK421" s="169"/>
      <c r="DL421" s="169"/>
      <c r="DM421" s="169"/>
      <c r="DN421" s="169"/>
      <c r="DO421" s="169"/>
      <c r="DP421" s="169"/>
      <c r="DQ421" s="169"/>
      <c r="DR421" s="169"/>
      <c r="DS421" s="169"/>
      <c r="DT421" s="169"/>
      <c r="DU421" s="169"/>
      <c r="DV421" s="169"/>
      <c r="DW421" s="169"/>
      <c r="DX421" s="169"/>
      <c r="DY421" s="169"/>
      <c r="DZ421" s="169"/>
      <c r="EA421" s="169"/>
      <c r="EB421" s="169"/>
      <c r="EC421" s="169"/>
      <c r="ED421" s="169"/>
      <c r="EE421" s="169"/>
      <c r="EF421" s="169"/>
      <c r="EG421" s="169"/>
      <c r="EH421" s="169"/>
      <c r="EI421" s="169"/>
      <c r="EJ421" s="169"/>
      <c r="EK421" s="169"/>
      <c r="EL421" s="169"/>
      <c r="EM421" s="169"/>
      <c r="EN421" s="169"/>
      <c r="EO421" s="169"/>
      <c r="EP421" s="169"/>
      <c r="EQ421" s="169"/>
      <c r="ER421" s="169"/>
      <c r="ES421" s="169"/>
      <c r="ET421" s="169"/>
      <c r="EU421" s="169"/>
      <c r="EV421" s="169"/>
      <c r="EW421" s="169"/>
      <c r="EX421" s="169"/>
      <c r="EY421" s="169"/>
      <c r="EZ421" s="169"/>
      <c r="FA421" s="169"/>
      <c r="FB421" s="169"/>
      <c r="FC421" s="169"/>
      <c r="FD421" s="169"/>
      <c r="FE421" s="169"/>
      <c r="FF421" s="169"/>
      <c r="FG421" s="169"/>
      <c r="FH421" s="169"/>
      <c r="FI421" s="169"/>
      <c r="FJ421" s="169"/>
      <c r="FK421" s="169"/>
      <c r="FL421" s="169"/>
      <c r="FM421" s="169"/>
      <c r="FN421" s="169"/>
      <c r="FO421" s="169"/>
      <c r="FP421" s="169"/>
      <c r="FQ421" s="169"/>
      <c r="FR421" s="169"/>
      <c r="FS421" s="169"/>
      <c r="FT421" s="169"/>
      <c r="FU421" s="169"/>
      <c r="FV421" s="169"/>
      <c r="FW421" s="169"/>
      <c r="FX421" s="169"/>
      <c r="FY421" s="169"/>
      <c r="FZ421" s="169"/>
      <c r="GA421" s="169"/>
      <c r="GB421" s="169"/>
      <c r="GC421" s="169"/>
      <c r="GD421" s="169"/>
      <c r="GE421" s="169"/>
      <c r="GF421" s="169"/>
      <c r="GG421" s="169"/>
      <c r="GH421" s="169"/>
      <c r="GI421" s="169"/>
      <c r="GJ421" s="169"/>
      <c r="GK421" s="169"/>
      <c r="GL421" s="169"/>
      <c r="GM421" s="169"/>
      <c r="GN421" s="169"/>
      <c r="GO421" s="169"/>
      <c r="GP421" s="169"/>
      <c r="GQ421" s="169"/>
      <c r="GR421" s="169"/>
      <c r="GS421" s="169"/>
      <c r="GT421" s="169"/>
      <c r="GU421" s="169"/>
      <c r="GV421" s="169"/>
      <c r="GW421" s="169"/>
      <c r="GX421" s="169"/>
      <c r="GY421" s="169"/>
      <c r="GZ421" s="169"/>
      <c r="HA421" s="169"/>
      <c r="HB421" s="169"/>
      <c r="HC421" s="169"/>
      <c r="HD421" s="169"/>
      <c r="HE421" s="169"/>
      <c r="HF421" s="169"/>
      <c r="HG421" s="169"/>
      <c r="HH421" s="169"/>
      <c r="HI421" s="169"/>
      <c r="HJ421" s="169"/>
      <c r="HK421" s="169"/>
      <c r="HL421" s="169"/>
      <c r="HM421" s="169"/>
      <c r="HN421" s="169"/>
      <c r="HO421" s="169"/>
      <c r="HP421" s="169"/>
      <c r="HQ421" s="169"/>
      <c r="HR421" s="169"/>
      <c r="HS421" s="169"/>
      <c r="HT421" s="169"/>
      <c r="HU421" s="169"/>
      <c r="HV421" s="169"/>
      <c r="HW421" s="169"/>
      <c r="HX421" s="169"/>
      <c r="HY421" s="169"/>
      <c r="HZ421" s="169"/>
      <c r="IA421" s="169"/>
      <c r="IB421" s="169"/>
      <c r="IC421" s="169"/>
      <c r="ID421" s="169"/>
      <c r="IE421" s="169"/>
      <c r="IF421" s="169"/>
      <c r="IG421" s="169"/>
      <c r="IH421" s="169"/>
      <c r="II421" s="169"/>
      <c r="IJ421" s="169"/>
      <c r="IK421" s="169"/>
      <c r="IL421" s="169"/>
      <c r="IM421" s="169"/>
      <c r="IN421" s="169"/>
      <c r="IO421" s="169"/>
      <c r="IP421" s="169"/>
      <c r="IQ421" s="169"/>
      <c r="IR421" s="169"/>
      <c r="IS421" s="169"/>
      <c r="IT421" s="169"/>
      <c r="IU421" s="169"/>
      <c r="IV421" s="169"/>
      <c r="IW421" s="169"/>
      <c r="IX421" s="169"/>
      <c r="IY421" s="169"/>
      <c r="IZ421" s="169"/>
      <c r="JA421" s="169"/>
      <c r="JB421" s="169"/>
      <c r="JC421" s="169"/>
      <c r="JD421" s="169"/>
      <c r="JE421" s="169"/>
      <c r="JF421" s="169"/>
      <c r="JG421" s="169"/>
      <c r="JH421" s="169"/>
      <c r="JI421" s="169"/>
      <c r="JJ421" s="169"/>
      <c r="JK421" s="169"/>
      <c r="JL421" s="169"/>
      <c r="JM421" s="169"/>
      <c r="JN421" s="169"/>
      <c r="JO421" s="169"/>
      <c r="JP421" s="169"/>
      <c r="JQ421" s="169"/>
      <c r="JR421" s="169"/>
      <c r="JS421" s="169"/>
      <c r="JT421" s="169"/>
      <c r="JU421" s="169"/>
      <c r="JV421" s="169"/>
      <c r="JW421" s="169"/>
      <c r="JX421" s="169"/>
      <c r="JY421" s="169"/>
      <c r="JZ421" s="169"/>
      <c r="KA421" s="169"/>
      <c r="KB421" s="169"/>
      <c r="KC421" s="169"/>
      <c r="KD421" s="169"/>
      <c r="KE421" s="169"/>
      <c r="KF421" s="169"/>
      <c r="KG421" s="169"/>
      <c r="KH421" s="169"/>
      <c r="KI421" s="169"/>
      <c r="KJ421" s="169"/>
      <c r="KK421" s="169"/>
      <c r="KL421" s="169"/>
      <c r="KM421" s="169"/>
      <c r="KN421" s="169"/>
      <c r="KO421" s="169"/>
      <c r="KP421" s="169"/>
      <c r="KQ421" s="169"/>
      <c r="KR421" s="169"/>
      <c r="KS421" s="169"/>
      <c r="KT421" s="169"/>
      <c r="KU421" s="169"/>
      <c r="KV421" s="169"/>
      <c r="KW421" s="169"/>
      <c r="KX421" s="169"/>
      <c r="KY421" s="169"/>
      <c r="KZ421" s="169"/>
      <c r="LA421" s="169"/>
      <c r="LB421" s="169"/>
      <c r="LC421" s="169"/>
      <c r="LD421" s="169"/>
      <c r="LE421" s="169"/>
      <c r="LF421" s="169"/>
      <c r="LG421" s="169"/>
      <c r="LH421" s="169"/>
      <c r="LI421" s="169"/>
      <c r="LJ421" s="169"/>
      <c r="LK421" s="169"/>
      <c r="LL421" s="169"/>
      <c r="LM421" s="169"/>
      <c r="LN421" s="169"/>
      <c r="LO421" s="169"/>
      <c r="LP421" s="169"/>
      <c r="LQ421" s="169"/>
      <c r="LR421" s="169"/>
      <c r="LS421" s="169"/>
      <c r="LT421" s="169"/>
      <c r="LU421" s="169"/>
      <c r="LV421" s="169"/>
      <c r="LW421" s="169"/>
      <c r="LX421" s="169"/>
      <c r="LY421" s="169"/>
      <c r="LZ421" s="169"/>
      <c r="MA421" s="169"/>
      <c r="MB421" s="169"/>
      <c r="MC421" s="169"/>
      <c r="MD421" s="169"/>
      <c r="ME421" s="169"/>
      <c r="MF421" s="169"/>
      <c r="MG421" s="169"/>
      <c r="MH421" s="169"/>
      <c r="MI421" s="169"/>
      <c r="MJ421" s="169"/>
      <c r="MK421" s="169"/>
      <c r="ML421" s="169"/>
      <c r="MM421" s="169"/>
    </row>
    <row r="422" spans="1:351" s="170" customFormat="1" ht="15" customHeight="1" outlineLevel="1" x14ac:dyDescent="0.25">
      <c r="A422" s="161"/>
      <c r="B422" s="162"/>
      <c r="C422" s="163"/>
      <c r="D422" s="163"/>
      <c r="E422" s="164"/>
      <c r="F422" s="174" t="s">
        <v>150</v>
      </c>
      <c r="G422" s="175" t="s">
        <v>39</v>
      </c>
      <c r="H422" s="167">
        <f>C418*0.8</f>
        <v>3.64</v>
      </c>
      <c r="I422" s="168">
        <v>1.5</v>
      </c>
      <c r="J422" s="164">
        <f t="shared" si="88"/>
        <v>5.46</v>
      </c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69"/>
      <c r="CG422" s="169"/>
      <c r="CH422" s="169"/>
      <c r="CI422" s="169"/>
      <c r="CJ422" s="169"/>
      <c r="CK422" s="169"/>
      <c r="CL422" s="169"/>
      <c r="CM422" s="169"/>
      <c r="CN422" s="169"/>
      <c r="CO422" s="169"/>
      <c r="CP422" s="169"/>
      <c r="CQ422" s="169"/>
      <c r="CR422" s="169"/>
      <c r="CS422" s="169"/>
      <c r="CT422" s="169"/>
      <c r="CU422" s="169"/>
      <c r="CV422" s="169"/>
      <c r="CW422" s="169"/>
      <c r="CX422" s="169"/>
      <c r="CY422" s="169"/>
      <c r="CZ422" s="169"/>
      <c r="DA422" s="169"/>
      <c r="DB422" s="169"/>
      <c r="DC422" s="169"/>
      <c r="DD422" s="169"/>
      <c r="DE422" s="169"/>
      <c r="DF422" s="169"/>
      <c r="DG422" s="169"/>
      <c r="DH422" s="169"/>
      <c r="DI422" s="169"/>
      <c r="DJ422" s="169"/>
      <c r="DK422" s="169"/>
      <c r="DL422" s="169"/>
      <c r="DM422" s="169"/>
      <c r="DN422" s="169"/>
      <c r="DO422" s="169"/>
      <c r="DP422" s="169"/>
      <c r="DQ422" s="169"/>
      <c r="DR422" s="169"/>
      <c r="DS422" s="169"/>
      <c r="DT422" s="169"/>
      <c r="DU422" s="169"/>
      <c r="DV422" s="169"/>
      <c r="DW422" s="169"/>
      <c r="DX422" s="169"/>
      <c r="DY422" s="169"/>
      <c r="DZ422" s="169"/>
      <c r="EA422" s="169"/>
      <c r="EB422" s="169"/>
      <c r="EC422" s="169"/>
      <c r="ED422" s="169"/>
      <c r="EE422" s="169"/>
      <c r="EF422" s="169"/>
      <c r="EG422" s="169"/>
      <c r="EH422" s="169"/>
      <c r="EI422" s="169"/>
      <c r="EJ422" s="169"/>
      <c r="EK422" s="169"/>
      <c r="EL422" s="169"/>
      <c r="EM422" s="169"/>
      <c r="EN422" s="169"/>
      <c r="EO422" s="169"/>
      <c r="EP422" s="169"/>
      <c r="EQ422" s="169"/>
      <c r="ER422" s="169"/>
      <c r="ES422" s="169"/>
      <c r="ET422" s="169"/>
      <c r="EU422" s="169"/>
      <c r="EV422" s="169"/>
      <c r="EW422" s="169"/>
      <c r="EX422" s="169"/>
      <c r="EY422" s="169"/>
      <c r="EZ422" s="169"/>
      <c r="FA422" s="169"/>
      <c r="FB422" s="169"/>
      <c r="FC422" s="169"/>
      <c r="FD422" s="169"/>
      <c r="FE422" s="169"/>
      <c r="FF422" s="169"/>
      <c r="FG422" s="169"/>
      <c r="FH422" s="169"/>
      <c r="FI422" s="169"/>
      <c r="FJ422" s="169"/>
      <c r="FK422" s="169"/>
      <c r="FL422" s="169"/>
      <c r="FM422" s="169"/>
      <c r="FN422" s="169"/>
      <c r="FO422" s="169"/>
      <c r="FP422" s="169"/>
      <c r="FQ422" s="169"/>
      <c r="FR422" s="169"/>
      <c r="FS422" s="169"/>
      <c r="FT422" s="169"/>
      <c r="FU422" s="169"/>
      <c r="FV422" s="169"/>
      <c r="FW422" s="169"/>
      <c r="FX422" s="169"/>
      <c r="FY422" s="169"/>
      <c r="FZ422" s="169"/>
      <c r="GA422" s="169"/>
      <c r="GB422" s="169"/>
      <c r="GC422" s="169"/>
      <c r="GD422" s="169"/>
      <c r="GE422" s="169"/>
      <c r="GF422" s="169"/>
      <c r="GG422" s="169"/>
      <c r="GH422" s="169"/>
      <c r="GI422" s="169"/>
      <c r="GJ422" s="169"/>
      <c r="GK422" s="169"/>
      <c r="GL422" s="169"/>
      <c r="GM422" s="169"/>
      <c r="GN422" s="169"/>
      <c r="GO422" s="169"/>
      <c r="GP422" s="169"/>
      <c r="GQ422" s="169"/>
      <c r="GR422" s="169"/>
      <c r="GS422" s="169"/>
      <c r="GT422" s="169"/>
      <c r="GU422" s="169"/>
      <c r="GV422" s="169"/>
      <c r="GW422" s="169"/>
      <c r="GX422" s="169"/>
      <c r="GY422" s="169"/>
      <c r="GZ422" s="169"/>
      <c r="HA422" s="169"/>
      <c r="HB422" s="169"/>
      <c r="HC422" s="169"/>
      <c r="HD422" s="169"/>
      <c r="HE422" s="169"/>
      <c r="HF422" s="169"/>
      <c r="HG422" s="169"/>
      <c r="HH422" s="169"/>
      <c r="HI422" s="169"/>
      <c r="HJ422" s="169"/>
      <c r="HK422" s="169"/>
      <c r="HL422" s="169"/>
      <c r="HM422" s="169"/>
      <c r="HN422" s="169"/>
      <c r="HO422" s="169"/>
      <c r="HP422" s="169"/>
      <c r="HQ422" s="169"/>
      <c r="HR422" s="169"/>
      <c r="HS422" s="169"/>
      <c r="HT422" s="169"/>
      <c r="HU422" s="169"/>
      <c r="HV422" s="169"/>
      <c r="HW422" s="169"/>
      <c r="HX422" s="169"/>
      <c r="HY422" s="169"/>
      <c r="HZ422" s="169"/>
      <c r="IA422" s="169"/>
      <c r="IB422" s="169"/>
      <c r="IC422" s="169"/>
      <c r="ID422" s="169"/>
      <c r="IE422" s="169"/>
      <c r="IF422" s="169"/>
      <c r="IG422" s="169"/>
      <c r="IH422" s="169"/>
      <c r="II422" s="169"/>
      <c r="IJ422" s="169"/>
      <c r="IK422" s="169"/>
      <c r="IL422" s="169"/>
      <c r="IM422" s="169"/>
      <c r="IN422" s="169"/>
      <c r="IO422" s="169"/>
      <c r="IP422" s="169"/>
      <c r="IQ422" s="169"/>
      <c r="IR422" s="169"/>
      <c r="IS422" s="169"/>
      <c r="IT422" s="169"/>
      <c r="IU422" s="169"/>
      <c r="IV422" s="169"/>
      <c r="IW422" s="169"/>
      <c r="IX422" s="169"/>
      <c r="IY422" s="169"/>
      <c r="IZ422" s="169"/>
      <c r="JA422" s="169"/>
      <c r="JB422" s="169"/>
      <c r="JC422" s="169"/>
      <c r="JD422" s="169"/>
      <c r="JE422" s="169"/>
      <c r="JF422" s="169"/>
      <c r="JG422" s="169"/>
      <c r="JH422" s="169"/>
      <c r="JI422" s="169"/>
      <c r="JJ422" s="169"/>
      <c r="JK422" s="169"/>
      <c r="JL422" s="169"/>
      <c r="JM422" s="169"/>
      <c r="JN422" s="169"/>
      <c r="JO422" s="169"/>
      <c r="JP422" s="169"/>
      <c r="JQ422" s="169"/>
      <c r="JR422" s="169"/>
      <c r="JS422" s="169"/>
      <c r="JT422" s="169"/>
      <c r="JU422" s="169"/>
      <c r="JV422" s="169"/>
      <c r="JW422" s="169"/>
      <c r="JX422" s="169"/>
      <c r="JY422" s="169"/>
      <c r="JZ422" s="169"/>
      <c r="KA422" s="169"/>
      <c r="KB422" s="169"/>
      <c r="KC422" s="169"/>
      <c r="KD422" s="169"/>
      <c r="KE422" s="169"/>
      <c r="KF422" s="169"/>
      <c r="KG422" s="169"/>
      <c r="KH422" s="169"/>
      <c r="KI422" s="169"/>
      <c r="KJ422" s="169"/>
      <c r="KK422" s="169"/>
      <c r="KL422" s="169"/>
      <c r="KM422" s="169"/>
      <c r="KN422" s="169"/>
      <c r="KO422" s="169"/>
      <c r="KP422" s="169"/>
      <c r="KQ422" s="169"/>
      <c r="KR422" s="169"/>
      <c r="KS422" s="169"/>
      <c r="KT422" s="169"/>
      <c r="KU422" s="169"/>
      <c r="KV422" s="169"/>
      <c r="KW422" s="169"/>
      <c r="KX422" s="169"/>
      <c r="KY422" s="169"/>
      <c r="KZ422" s="169"/>
      <c r="LA422" s="169"/>
      <c r="LB422" s="169"/>
      <c r="LC422" s="169"/>
      <c r="LD422" s="169"/>
      <c r="LE422" s="169"/>
      <c r="LF422" s="169"/>
      <c r="LG422" s="169"/>
      <c r="LH422" s="169"/>
      <c r="LI422" s="169"/>
      <c r="LJ422" s="169"/>
      <c r="LK422" s="169"/>
      <c r="LL422" s="169"/>
      <c r="LM422" s="169"/>
      <c r="LN422" s="169"/>
      <c r="LO422" s="169"/>
      <c r="LP422" s="169"/>
      <c r="LQ422" s="169"/>
      <c r="LR422" s="169"/>
      <c r="LS422" s="169"/>
      <c r="LT422" s="169"/>
      <c r="LU422" s="169"/>
      <c r="LV422" s="169"/>
      <c r="LW422" s="169"/>
      <c r="LX422" s="169"/>
      <c r="LY422" s="169"/>
      <c r="LZ422" s="169"/>
      <c r="MA422" s="169"/>
      <c r="MB422" s="169"/>
      <c r="MC422" s="169"/>
      <c r="MD422" s="169"/>
      <c r="ME422" s="169"/>
      <c r="MF422" s="169"/>
      <c r="MG422" s="169"/>
      <c r="MH422" s="169"/>
      <c r="MI422" s="169"/>
      <c r="MJ422" s="169"/>
      <c r="MK422" s="169"/>
      <c r="ML422" s="169"/>
      <c r="MM422" s="169"/>
    </row>
    <row r="423" spans="1:351" s="170" customFormat="1" ht="15" customHeight="1" outlineLevel="1" x14ac:dyDescent="0.25">
      <c r="A423" s="161"/>
      <c r="B423" s="162"/>
      <c r="C423" s="163"/>
      <c r="D423" s="163"/>
      <c r="E423" s="164"/>
      <c r="F423" s="174" t="s">
        <v>151</v>
      </c>
      <c r="G423" s="175" t="s">
        <v>39</v>
      </c>
      <c r="H423" s="167">
        <f>C418*0.8</f>
        <v>3.64</v>
      </c>
      <c r="I423" s="168">
        <v>1.2</v>
      </c>
      <c r="J423" s="164">
        <f t="shared" si="88"/>
        <v>4.3680000000000003</v>
      </c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  <c r="CB423" s="169"/>
      <c r="CC423" s="169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69"/>
      <c r="CN423" s="169"/>
      <c r="CO423" s="169"/>
      <c r="CP423" s="169"/>
      <c r="CQ423" s="169"/>
      <c r="CR423" s="169"/>
      <c r="CS423" s="169"/>
      <c r="CT423" s="169"/>
      <c r="CU423" s="169"/>
      <c r="CV423" s="169"/>
      <c r="CW423" s="169"/>
      <c r="CX423" s="169"/>
      <c r="CY423" s="169"/>
      <c r="CZ423" s="169"/>
      <c r="DA423" s="169"/>
      <c r="DB423" s="169"/>
      <c r="DC423" s="169"/>
      <c r="DD423" s="169"/>
      <c r="DE423" s="169"/>
      <c r="DF423" s="169"/>
      <c r="DG423" s="169"/>
      <c r="DH423" s="169"/>
      <c r="DI423" s="169"/>
      <c r="DJ423" s="169"/>
      <c r="DK423" s="169"/>
      <c r="DL423" s="169"/>
      <c r="DM423" s="169"/>
      <c r="DN423" s="169"/>
      <c r="DO423" s="169"/>
      <c r="DP423" s="169"/>
      <c r="DQ423" s="169"/>
      <c r="DR423" s="169"/>
      <c r="DS423" s="169"/>
      <c r="DT423" s="169"/>
      <c r="DU423" s="169"/>
      <c r="DV423" s="169"/>
      <c r="DW423" s="169"/>
      <c r="DX423" s="169"/>
      <c r="DY423" s="169"/>
      <c r="DZ423" s="169"/>
      <c r="EA423" s="169"/>
      <c r="EB423" s="169"/>
      <c r="EC423" s="169"/>
      <c r="ED423" s="169"/>
      <c r="EE423" s="169"/>
      <c r="EF423" s="169"/>
      <c r="EG423" s="169"/>
      <c r="EH423" s="169"/>
      <c r="EI423" s="169"/>
      <c r="EJ423" s="169"/>
      <c r="EK423" s="169"/>
      <c r="EL423" s="169"/>
      <c r="EM423" s="169"/>
      <c r="EN423" s="169"/>
      <c r="EO423" s="169"/>
      <c r="EP423" s="169"/>
      <c r="EQ423" s="169"/>
      <c r="ER423" s="169"/>
      <c r="ES423" s="169"/>
      <c r="ET423" s="169"/>
      <c r="EU423" s="169"/>
      <c r="EV423" s="169"/>
      <c r="EW423" s="169"/>
      <c r="EX423" s="169"/>
      <c r="EY423" s="169"/>
      <c r="EZ423" s="169"/>
      <c r="FA423" s="169"/>
      <c r="FB423" s="169"/>
      <c r="FC423" s="169"/>
      <c r="FD423" s="169"/>
      <c r="FE423" s="169"/>
      <c r="FF423" s="169"/>
      <c r="FG423" s="169"/>
      <c r="FH423" s="169"/>
      <c r="FI423" s="169"/>
      <c r="FJ423" s="169"/>
      <c r="FK423" s="169"/>
      <c r="FL423" s="169"/>
      <c r="FM423" s="169"/>
      <c r="FN423" s="169"/>
      <c r="FO423" s="169"/>
      <c r="FP423" s="169"/>
      <c r="FQ423" s="169"/>
      <c r="FR423" s="169"/>
      <c r="FS423" s="169"/>
      <c r="FT423" s="169"/>
      <c r="FU423" s="169"/>
      <c r="FV423" s="169"/>
      <c r="FW423" s="169"/>
      <c r="FX423" s="169"/>
      <c r="FY423" s="169"/>
      <c r="FZ423" s="169"/>
      <c r="GA423" s="169"/>
      <c r="GB423" s="169"/>
      <c r="GC423" s="169"/>
      <c r="GD423" s="169"/>
      <c r="GE423" s="169"/>
      <c r="GF423" s="169"/>
      <c r="GG423" s="169"/>
      <c r="GH423" s="169"/>
      <c r="GI423" s="169"/>
      <c r="GJ423" s="169"/>
      <c r="GK423" s="169"/>
      <c r="GL423" s="169"/>
      <c r="GM423" s="169"/>
      <c r="GN423" s="169"/>
      <c r="GO423" s="169"/>
      <c r="GP423" s="169"/>
      <c r="GQ423" s="169"/>
      <c r="GR423" s="169"/>
      <c r="GS423" s="169"/>
      <c r="GT423" s="169"/>
      <c r="GU423" s="169"/>
      <c r="GV423" s="169"/>
      <c r="GW423" s="169"/>
      <c r="GX423" s="169"/>
      <c r="GY423" s="169"/>
      <c r="GZ423" s="169"/>
      <c r="HA423" s="169"/>
      <c r="HB423" s="169"/>
      <c r="HC423" s="169"/>
      <c r="HD423" s="169"/>
      <c r="HE423" s="169"/>
      <c r="HF423" s="169"/>
      <c r="HG423" s="169"/>
      <c r="HH423" s="169"/>
      <c r="HI423" s="169"/>
      <c r="HJ423" s="169"/>
      <c r="HK423" s="169"/>
      <c r="HL423" s="169"/>
      <c r="HM423" s="169"/>
      <c r="HN423" s="169"/>
      <c r="HO423" s="169"/>
      <c r="HP423" s="169"/>
      <c r="HQ423" s="169"/>
      <c r="HR423" s="169"/>
      <c r="HS423" s="169"/>
      <c r="HT423" s="169"/>
      <c r="HU423" s="169"/>
      <c r="HV423" s="169"/>
      <c r="HW423" s="169"/>
      <c r="HX423" s="169"/>
      <c r="HY423" s="169"/>
      <c r="HZ423" s="169"/>
      <c r="IA423" s="169"/>
      <c r="IB423" s="169"/>
      <c r="IC423" s="169"/>
      <c r="ID423" s="169"/>
      <c r="IE423" s="169"/>
      <c r="IF423" s="169"/>
      <c r="IG423" s="169"/>
      <c r="IH423" s="169"/>
      <c r="II423" s="169"/>
      <c r="IJ423" s="169"/>
      <c r="IK423" s="169"/>
      <c r="IL423" s="169"/>
      <c r="IM423" s="169"/>
      <c r="IN423" s="169"/>
      <c r="IO423" s="169"/>
      <c r="IP423" s="169"/>
      <c r="IQ423" s="169"/>
      <c r="IR423" s="169"/>
      <c r="IS423" s="169"/>
      <c r="IT423" s="169"/>
      <c r="IU423" s="169"/>
      <c r="IV423" s="169"/>
      <c r="IW423" s="169"/>
      <c r="IX423" s="169"/>
      <c r="IY423" s="169"/>
      <c r="IZ423" s="169"/>
      <c r="JA423" s="169"/>
      <c r="JB423" s="169"/>
      <c r="JC423" s="169"/>
      <c r="JD423" s="169"/>
      <c r="JE423" s="169"/>
      <c r="JF423" s="169"/>
      <c r="JG423" s="169"/>
      <c r="JH423" s="169"/>
      <c r="JI423" s="169"/>
      <c r="JJ423" s="169"/>
      <c r="JK423" s="169"/>
      <c r="JL423" s="169"/>
      <c r="JM423" s="169"/>
      <c r="JN423" s="169"/>
      <c r="JO423" s="169"/>
      <c r="JP423" s="169"/>
      <c r="JQ423" s="169"/>
      <c r="JR423" s="169"/>
      <c r="JS423" s="169"/>
      <c r="JT423" s="169"/>
      <c r="JU423" s="169"/>
      <c r="JV423" s="169"/>
      <c r="JW423" s="169"/>
      <c r="JX423" s="169"/>
      <c r="JY423" s="169"/>
      <c r="JZ423" s="169"/>
      <c r="KA423" s="169"/>
      <c r="KB423" s="169"/>
      <c r="KC423" s="169"/>
      <c r="KD423" s="169"/>
      <c r="KE423" s="169"/>
      <c r="KF423" s="169"/>
      <c r="KG423" s="169"/>
      <c r="KH423" s="169"/>
      <c r="KI423" s="169"/>
      <c r="KJ423" s="169"/>
      <c r="KK423" s="169"/>
      <c r="KL423" s="169"/>
      <c r="KM423" s="169"/>
      <c r="KN423" s="169"/>
      <c r="KO423" s="169"/>
      <c r="KP423" s="169"/>
      <c r="KQ423" s="169"/>
      <c r="KR423" s="169"/>
      <c r="KS423" s="169"/>
      <c r="KT423" s="169"/>
      <c r="KU423" s="169"/>
      <c r="KV423" s="169"/>
      <c r="KW423" s="169"/>
      <c r="KX423" s="169"/>
      <c r="KY423" s="169"/>
      <c r="KZ423" s="169"/>
      <c r="LA423" s="169"/>
      <c r="LB423" s="169"/>
      <c r="LC423" s="169"/>
      <c r="LD423" s="169"/>
      <c r="LE423" s="169"/>
      <c r="LF423" s="169"/>
      <c r="LG423" s="169"/>
      <c r="LH423" s="169"/>
      <c r="LI423" s="169"/>
      <c r="LJ423" s="169"/>
      <c r="LK423" s="169"/>
      <c r="LL423" s="169"/>
      <c r="LM423" s="169"/>
      <c r="LN423" s="169"/>
      <c r="LO423" s="169"/>
      <c r="LP423" s="169"/>
      <c r="LQ423" s="169"/>
      <c r="LR423" s="169"/>
      <c r="LS423" s="169"/>
      <c r="LT423" s="169"/>
      <c r="LU423" s="169"/>
      <c r="LV423" s="169"/>
      <c r="LW423" s="169"/>
      <c r="LX423" s="169"/>
      <c r="LY423" s="169"/>
      <c r="LZ423" s="169"/>
      <c r="MA423" s="169"/>
      <c r="MB423" s="169"/>
      <c r="MC423" s="169"/>
      <c r="MD423" s="169"/>
      <c r="ME423" s="169"/>
      <c r="MF423" s="169"/>
      <c r="MG423" s="169"/>
      <c r="MH423" s="169"/>
      <c r="MI423" s="169"/>
      <c r="MJ423" s="169"/>
      <c r="MK423" s="169"/>
      <c r="ML423" s="169"/>
      <c r="MM423" s="169"/>
    </row>
    <row r="424" spans="1:351" s="170" customFormat="1" ht="15" customHeight="1" outlineLevel="1" x14ac:dyDescent="0.25">
      <c r="A424" s="161"/>
      <c r="B424" s="162"/>
      <c r="C424" s="163"/>
      <c r="D424" s="163"/>
      <c r="E424" s="164"/>
      <c r="F424" s="174" t="s">
        <v>152</v>
      </c>
      <c r="G424" s="175" t="s">
        <v>39</v>
      </c>
      <c r="H424" s="167">
        <f>C418*0.8</f>
        <v>3.64</v>
      </c>
      <c r="I424" s="168">
        <v>1.05</v>
      </c>
      <c r="J424" s="164">
        <f t="shared" si="88"/>
        <v>3.8220000000000005</v>
      </c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  <c r="CB424" s="169"/>
      <c r="CC424" s="169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69"/>
      <c r="CN424" s="169"/>
      <c r="CO424" s="169"/>
      <c r="CP424" s="169"/>
      <c r="CQ424" s="169"/>
      <c r="CR424" s="169"/>
      <c r="CS424" s="169"/>
      <c r="CT424" s="169"/>
      <c r="CU424" s="169"/>
      <c r="CV424" s="169"/>
      <c r="CW424" s="169"/>
      <c r="CX424" s="169"/>
      <c r="CY424" s="169"/>
      <c r="CZ424" s="169"/>
      <c r="DA424" s="169"/>
      <c r="DB424" s="169"/>
      <c r="DC424" s="169"/>
      <c r="DD424" s="169"/>
      <c r="DE424" s="169"/>
      <c r="DF424" s="169"/>
      <c r="DG424" s="169"/>
      <c r="DH424" s="169"/>
      <c r="DI424" s="169"/>
      <c r="DJ424" s="169"/>
      <c r="DK424" s="169"/>
      <c r="DL424" s="169"/>
      <c r="DM424" s="169"/>
      <c r="DN424" s="169"/>
      <c r="DO424" s="169"/>
      <c r="DP424" s="169"/>
      <c r="DQ424" s="169"/>
      <c r="DR424" s="169"/>
      <c r="DS424" s="169"/>
      <c r="DT424" s="169"/>
      <c r="DU424" s="169"/>
      <c r="DV424" s="169"/>
      <c r="DW424" s="169"/>
      <c r="DX424" s="169"/>
      <c r="DY424" s="169"/>
      <c r="DZ424" s="169"/>
      <c r="EA424" s="169"/>
      <c r="EB424" s="169"/>
      <c r="EC424" s="169"/>
      <c r="ED424" s="169"/>
      <c r="EE424" s="169"/>
      <c r="EF424" s="169"/>
      <c r="EG424" s="169"/>
      <c r="EH424" s="169"/>
      <c r="EI424" s="169"/>
      <c r="EJ424" s="169"/>
      <c r="EK424" s="169"/>
      <c r="EL424" s="169"/>
      <c r="EM424" s="169"/>
      <c r="EN424" s="169"/>
      <c r="EO424" s="169"/>
      <c r="EP424" s="169"/>
      <c r="EQ424" s="169"/>
      <c r="ER424" s="169"/>
      <c r="ES424" s="169"/>
      <c r="ET424" s="169"/>
      <c r="EU424" s="169"/>
      <c r="EV424" s="169"/>
      <c r="EW424" s="169"/>
      <c r="EX424" s="169"/>
      <c r="EY424" s="169"/>
      <c r="EZ424" s="169"/>
      <c r="FA424" s="169"/>
      <c r="FB424" s="169"/>
      <c r="FC424" s="169"/>
      <c r="FD424" s="169"/>
      <c r="FE424" s="169"/>
      <c r="FF424" s="169"/>
      <c r="FG424" s="169"/>
      <c r="FH424" s="169"/>
      <c r="FI424" s="169"/>
      <c r="FJ424" s="169"/>
      <c r="FK424" s="169"/>
      <c r="FL424" s="169"/>
      <c r="FM424" s="169"/>
      <c r="FN424" s="169"/>
      <c r="FO424" s="169"/>
      <c r="FP424" s="169"/>
      <c r="FQ424" s="169"/>
      <c r="FR424" s="169"/>
      <c r="FS424" s="169"/>
      <c r="FT424" s="169"/>
      <c r="FU424" s="169"/>
      <c r="FV424" s="169"/>
      <c r="FW424" s="169"/>
      <c r="FX424" s="169"/>
      <c r="FY424" s="169"/>
      <c r="FZ424" s="169"/>
      <c r="GA424" s="169"/>
      <c r="GB424" s="169"/>
      <c r="GC424" s="169"/>
      <c r="GD424" s="169"/>
      <c r="GE424" s="169"/>
      <c r="GF424" s="169"/>
      <c r="GG424" s="169"/>
      <c r="GH424" s="169"/>
      <c r="GI424" s="169"/>
      <c r="GJ424" s="169"/>
      <c r="GK424" s="169"/>
      <c r="GL424" s="169"/>
      <c r="GM424" s="169"/>
      <c r="GN424" s="169"/>
      <c r="GO424" s="169"/>
      <c r="GP424" s="169"/>
      <c r="GQ424" s="169"/>
      <c r="GR424" s="169"/>
      <c r="GS424" s="169"/>
      <c r="GT424" s="169"/>
      <c r="GU424" s="169"/>
      <c r="GV424" s="169"/>
      <c r="GW424" s="169"/>
      <c r="GX424" s="169"/>
      <c r="GY424" s="169"/>
      <c r="GZ424" s="169"/>
      <c r="HA424" s="169"/>
      <c r="HB424" s="169"/>
      <c r="HC424" s="169"/>
      <c r="HD424" s="169"/>
      <c r="HE424" s="169"/>
      <c r="HF424" s="169"/>
      <c r="HG424" s="169"/>
      <c r="HH424" s="169"/>
      <c r="HI424" s="169"/>
      <c r="HJ424" s="169"/>
      <c r="HK424" s="169"/>
      <c r="HL424" s="169"/>
      <c r="HM424" s="169"/>
      <c r="HN424" s="169"/>
      <c r="HO424" s="169"/>
      <c r="HP424" s="169"/>
      <c r="HQ424" s="169"/>
      <c r="HR424" s="169"/>
      <c r="HS424" s="169"/>
      <c r="HT424" s="169"/>
      <c r="HU424" s="169"/>
      <c r="HV424" s="169"/>
      <c r="HW424" s="169"/>
      <c r="HX424" s="169"/>
      <c r="HY424" s="169"/>
      <c r="HZ424" s="169"/>
      <c r="IA424" s="169"/>
      <c r="IB424" s="169"/>
      <c r="IC424" s="169"/>
      <c r="ID424" s="169"/>
      <c r="IE424" s="169"/>
      <c r="IF424" s="169"/>
      <c r="IG424" s="169"/>
      <c r="IH424" s="169"/>
      <c r="II424" s="169"/>
      <c r="IJ424" s="169"/>
      <c r="IK424" s="169"/>
      <c r="IL424" s="169"/>
      <c r="IM424" s="169"/>
      <c r="IN424" s="169"/>
      <c r="IO424" s="169"/>
      <c r="IP424" s="169"/>
      <c r="IQ424" s="169"/>
      <c r="IR424" s="169"/>
      <c r="IS424" s="169"/>
      <c r="IT424" s="169"/>
      <c r="IU424" s="169"/>
      <c r="IV424" s="169"/>
      <c r="IW424" s="169"/>
      <c r="IX424" s="169"/>
      <c r="IY424" s="169"/>
      <c r="IZ424" s="169"/>
      <c r="JA424" s="169"/>
      <c r="JB424" s="169"/>
      <c r="JC424" s="169"/>
      <c r="JD424" s="169"/>
      <c r="JE424" s="169"/>
      <c r="JF424" s="169"/>
      <c r="JG424" s="169"/>
      <c r="JH424" s="169"/>
      <c r="JI424" s="169"/>
      <c r="JJ424" s="169"/>
      <c r="JK424" s="169"/>
      <c r="JL424" s="169"/>
      <c r="JM424" s="169"/>
      <c r="JN424" s="169"/>
      <c r="JO424" s="169"/>
      <c r="JP424" s="169"/>
      <c r="JQ424" s="169"/>
      <c r="JR424" s="169"/>
      <c r="JS424" s="169"/>
      <c r="JT424" s="169"/>
      <c r="JU424" s="169"/>
      <c r="JV424" s="169"/>
      <c r="JW424" s="169"/>
      <c r="JX424" s="169"/>
      <c r="JY424" s="169"/>
      <c r="JZ424" s="169"/>
      <c r="KA424" s="169"/>
      <c r="KB424" s="169"/>
      <c r="KC424" s="169"/>
      <c r="KD424" s="169"/>
      <c r="KE424" s="169"/>
      <c r="KF424" s="169"/>
      <c r="KG424" s="169"/>
      <c r="KH424" s="169"/>
      <c r="KI424" s="169"/>
      <c r="KJ424" s="169"/>
      <c r="KK424" s="169"/>
      <c r="KL424" s="169"/>
      <c r="KM424" s="169"/>
      <c r="KN424" s="169"/>
      <c r="KO424" s="169"/>
      <c r="KP424" s="169"/>
      <c r="KQ424" s="169"/>
      <c r="KR424" s="169"/>
      <c r="KS424" s="169"/>
      <c r="KT424" s="169"/>
      <c r="KU424" s="169"/>
      <c r="KV424" s="169"/>
      <c r="KW424" s="169"/>
      <c r="KX424" s="169"/>
      <c r="KY424" s="169"/>
      <c r="KZ424" s="169"/>
      <c r="LA424" s="169"/>
      <c r="LB424" s="169"/>
      <c r="LC424" s="169"/>
      <c r="LD424" s="169"/>
      <c r="LE424" s="169"/>
      <c r="LF424" s="169"/>
      <c r="LG424" s="169"/>
      <c r="LH424" s="169"/>
      <c r="LI424" s="169"/>
      <c r="LJ424" s="169"/>
      <c r="LK424" s="169"/>
      <c r="LL424" s="169"/>
      <c r="LM424" s="169"/>
      <c r="LN424" s="169"/>
      <c r="LO424" s="169"/>
      <c r="LP424" s="169"/>
      <c r="LQ424" s="169"/>
      <c r="LR424" s="169"/>
      <c r="LS424" s="169"/>
      <c r="LT424" s="169"/>
      <c r="LU424" s="169"/>
      <c r="LV424" s="169"/>
      <c r="LW424" s="169"/>
      <c r="LX424" s="169"/>
      <c r="LY424" s="169"/>
      <c r="LZ424" s="169"/>
      <c r="MA424" s="169"/>
      <c r="MB424" s="169"/>
      <c r="MC424" s="169"/>
      <c r="MD424" s="169"/>
      <c r="ME424" s="169"/>
      <c r="MF424" s="169"/>
      <c r="MG424" s="169"/>
      <c r="MH424" s="169"/>
      <c r="MI424" s="169"/>
      <c r="MJ424" s="169"/>
      <c r="MK424" s="169"/>
      <c r="ML424" s="169"/>
      <c r="MM424" s="169"/>
    </row>
    <row r="425" spans="1:351" s="170" customFormat="1" ht="15" customHeight="1" outlineLevel="1" x14ac:dyDescent="0.25">
      <c r="A425" s="161"/>
      <c r="B425" s="162"/>
      <c r="C425" s="163"/>
      <c r="D425" s="163"/>
      <c r="E425" s="164"/>
      <c r="F425" s="174" t="s">
        <v>153</v>
      </c>
      <c r="G425" s="175" t="s">
        <v>39</v>
      </c>
      <c r="H425" s="167">
        <f>C418*0.2</f>
        <v>0.91</v>
      </c>
      <c r="I425" s="168">
        <v>2.5499999999999998</v>
      </c>
      <c r="J425" s="164">
        <f t="shared" si="88"/>
        <v>2.3205</v>
      </c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  <c r="CW425" s="169"/>
      <c r="CX425" s="169"/>
      <c r="CY425" s="169"/>
      <c r="CZ425" s="169"/>
      <c r="DA425" s="169"/>
      <c r="DB425" s="169"/>
      <c r="DC425" s="169"/>
      <c r="DD425" s="169"/>
      <c r="DE425" s="169"/>
      <c r="DF425" s="169"/>
      <c r="DG425" s="169"/>
      <c r="DH425" s="169"/>
      <c r="DI425" s="169"/>
      <c r="DJ425" s="169"/>
      <c r="DK425" s="169"/>
      <c r="DL425" s="169"/>
      <c r="DM425" s="169"/>
      <c r="DN425" s="169"/>
      <c r="DO425" s="169"/>
      <c r="DP425" s="169"/>
      <c r="DQ425" s="169"/>
      <c r="DR425" s="169"/>
      <c r="DS425" s="169"/>
      <c r="DT425" s="169"/>
      <c r="DU425" s="169"/>
      <c r="DV425" s="169"/>
      <c r="DW425" s="169"/>
      <c r="DX425" s="169"/>
      <c r="DY425" s="169"/>
      <c r="DZ425" s="169"/>
      <c r="EA425" s="169"/>
      <c r="EB425" s="169"/>
      <c r="EC425" s="169"/>
      <c r="ED425" s="169"/>
      <c r="EE425" s="169"/>
      <c r="EF425" s="169"/>
      <c r="EG425" s="169"/>
      <c r="EH425" s="169"/>
      <c r="EI425" s="169"/>
      <c r="EJ425" s="169"/>
      <c r="EK425" s="169"/>
      <c r="EL425" s="169"/>
      <c r="EM425" s="169"/>
      <c r="EN425" s="169"/>
      <c r="EO425" s="169"/>
      <c r="EP425" s="169"/>
      <c r="EQ425" s="169"/>
      <c r="ER425" s="169"/>
      <c r="ES425" s="169"/>
      <c r="ET425" s="169"/>
      <c r="EU425" s="169"/>
      <c r="EV425" s="169"/>
      <c r="EW425" s="169"/>
      <c r="EX425" s="169"/>
      <c r="EY425" s="169"/>
      <c r="EZ425" s="169"/>
      <c r="FA425" s="169"/>
      <c r="FB425" s="169"/>
      <c r="FC425" s="169"/>
      <c r="FD425" s="169"/>
      <c r="FE425" s="169"/>
      <c r="FF425" s="169"/>
      <c r="FG425" s="169"/>
      <c r="FH425" s="169"/>
      <c r="FI425" s="169"/>
      <c r="FJ425" s="169"/>
      <c r="FK425" s="169"/>
      <c r="FL425" s="169"/>
      <c r="FM425" s="169"/>
      <c r="FN425" s="169"/>
      <c r="FO425" s="169"/>
      <c r="FP425" s="169"/>
      <c r="FQ425" s="169"/>
      <c r="FR425" s="169"/>
      <c r="FS425" s="169"/>
      <c r="FT425" s="169"/>
      <c r="FU425" s="169"/>
      <c r="FV425" s="169"/>
      <c r="FW425" s="169"/>
      <c r="FX425" s="169"/>
      <c r="FY425" s="169"/>
      <c r="FZ425" s="169"/>
      <c r="GA425" s="169"/>
      <c r="GB425" s="169"/>
      <c r="GC425" s="169"/>
      <c r="GD425" s="169"/>
      <c r="GE425" s="169"/>
      <c r="GF425" s="169"/>
      <c r="GG425" s="169"/>
      <c r="GH425" s="169"/>
      <c r="GI425" s="169"/>
      <c r="GJ425" s="169"/>
      <c r="GK425" s="169"/>
      <c r="GL425" s="169"/>
      <c r="GM425" s="169"/>
      <c r="GN425" s="169"/>
      <c r="GO425" s="169"/>
      <c r="GP425" s="169"/>
      <c r="GQ425" s="169"/>
      <c r="GR425" s="169"/>
      <c r="GS425" s="169"/>
      <c r="GT425" s="169"/>
      <c r="GU425" s="169"/>
      <c r="GV425" s="169"/>
      <c r="GW425" s="169"/>
      <c r="GX425" s="169"/>
      <c r="GY425" s="169"/>
      <c r="GZ425" s="169"/>
      <c r="HA425" s="169"/>
      <c r="HB425" s="169"/>
      <c r="HC425" s="169"/>
      <c r="HD425" s="169"/>
      <c r="HE425" s="169"/>
      <c r="HF425" s="169"/>
      <c r="HG425" s="169"/>
      <c r="HH425" s="169"/>
      <c r="HI425" s="169"/>
      <c r="HJ425" s="169"/>
      <c r="HK425" s="169"/>
      <c r="HL425" s="169"/>
      <c r="HM425" s="169"/>
      <c r="HN425" s="169"/>
      <c r="HO425" s="169"/>
      <c r="HP425" s="169"/>
      <c r="HQ425" s="169"/>
      <c r="HR425" s="169"/>
      <c r="HS425" s="169"/>
      <c r="HT425" s="169"/>
      <c r="HU425" s="169"/>
      <c r="HV425" s="169"/>
      <c r="HW425" s="169"/>
      <c r="HX425" s="169"/>
      <c r="HY425" s="169"/>
      <c r="HZ425" s="169"/>
      <c r="IA425" s="169"/>
      <c r="IB425" s="169"/>
      <c r="IC425" s="169"/>
      <c r="ID425" s="169"/>
      <c r="IE425" s="169"/>
      <c r="IF425" s="169"/>
      <c r="IG425" s="169"/>
      <c r="IH425" s="169"/>
      <c r="II425" s="169"/>
      <c r="IJ425" s="169"/>
      <c r="IK425" s="169"/>
      <c r="IL425" s="169"/>
      <c r="IM425" s="169"/>
      <c r="IN425" s="169"/>
      <c r="IO425" s="169"/>
      <c r="IP425" s="169"/>
      <c r="IQ425" s="169"/>
      <c r="IR425" s="169"/>
      <c r="IS425" s="169"/>
      <c r="IT425" s="169"/>
      <c r="IU425" s="169"/>
      <c r="IV425" s="169"/>
      <c r="IW425" s="169"/>
      <c r="IX425" s="169"/>
      <c r="IY425" s="169"/>
      <c r="IZ425" s="169"/>
      <c r="JA425" s="169"/>
      <c r="JB425" s="169"/>
      <c r="JC425" s="169"/>
      <c r="JD425" s="169"/>
      <c r="JE425" s="169"/>
      <c r="JF425" s="169"/>
      <c r="JG425" s="169"/>
      <c r="JH425" s="169"/>
      <c r="JI425" s="169"/>
      <c r="JJ425" s="169"/>
      <c r="JK425" s="169"/>
      <c r="JL425" s="169"/>
      <c r="JM425" s="169"/>
      <c r="JN425" s="169"/>
      <c r="JO425" s="169"/>
      <c r="JP425" s="169"/>
      <c r="JQ425" s="169"/>
      <c r="JR425" s="169"/>
      <c r="JS425" s="169"/>
      <c r="JT425" s="169"/>
      <c r="JU425" s="169"/>
      <c r="JV425" s="169"/>
      <c r="JW425" s="169"/>
      <c r="JX425" s="169"/>
      <c r="JY425" s="169"/>
      <c r="JZ425" s="169"/>
      <c r="KA425" s="169"/>
      <c r="KB425" s="169"/>
      <c r="KC425" s="169"/>
      <c r="KD425" s="169"/>
      <c r="KE425" s="169"/>
      <c r="KF425" s="169"/>
      <c r="KG425" s="169"/>
      <c r="KH425" s="169"/>
      <c r="KI425" s="169"/>
      <c r="KJ425" s="169"/>
      <c r="KK425" s="169"/>
      <c r="KL425" s="169"/>
      <c r="KM425" s="169"/>
      <c r="KN425" s="169"/>
      <c r="KO425" s="169"/>
      <c r="KP425" s="169"/>
      <c r="KQ425" s="169"/>
      <c r="KR425" s="169"/>
      <c r="KS425" s="169"/>
      <c r="KT425" s="169"/>
      <c r="KU425" s="169"/>
      <c r="KV425" s="169"/>
      <c r="KW425" s="169"/>
      <c r="KX425" s="169"/>
      <c r="KY425" s="169"/>
      <c r="KZ425" s="169"/>
      <c r="LA425" s="169"/>
      <c r="LB425" s="169"/>
      <c r="LC425" s="169"/>
      <c r="LD425" s="169"/>
      <c r="LE425" s="169"/>
      <c r="LF425" s="169"/>
      <c r="LG425" s="169"/>
      <c r="LH425" s="169"/>
      <c r="LI425" s="169"/>
      <c r="LJ425" s="169"/>
      <c r="LK425" s="169"/>
      <c r="LL425" s="169"/>
      <c r="LM425" s="169"/>
      <c r="LN425" s="169"/>
      <c r="LO425" s="169"/>
      <c r="LP425" s="169"/>
      <c r="LQ425" s="169"/>
      <c r="LR425" s="169"/>
      <c r="LS425" s="169"/>
      <c r="LT425" s="169"/>
      <c r="LU425" s="169"/>
      <c r="LV425" s="169"/>
      <c r="LW425" s="169"/>
      <c r="LX425" s="169"/>
      <c r="LY425" s="169"/>
      <c r="LZ425" s="169"/>
      <c r="MA425" s="169"/>
      <c r="MB425" s="169"/>
      <c r="MC425" s="169"/>
      <c r="MD425" s="169"/>
      <c r="ME425" s="169"/>
      <c r="MF425" s="169"/>
      <c r="MG425" s="169"/>
      <c r="MH425" s="169"/>
      <c r="MI425" s="169"/>
      <c r="MJ425" s="169"/>
      <c r="MK425" s="169"/>
      <c r="ML425" s="169"/>
      <c r="MM425" s="169"/>
    </row>
    <row r="426" spans="1:351" s="170" customFormat="1" ht="15" customHeight="1" outlineLevel="1" x14ac:dyDescent="0.25">
      <c r="A426" s="161"/>
      <c r="B426" s="162"/>
      <c r="C426" s="163"/>
      <c r="D426" s="163"/>
      <c r="E426" s="164"/>
      <c r="F426" s="174" t="s">
        <v>154</v>
      </c>
      <c r="G426" s="175" t="s">
        <v>39</v>
      </c>
      <c r="H426" s="167">
        <f>C418*0.8</f>
        <v>3.64</v>
      </c>
      <c r="I426" s="168">
        <v>3</v>
      </c>
      <c r="J426" s="164">
        <f t="shared" si="88"/>
        <v>10.92</v>
      </c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  <c r="CB426" s="169"/>
      <c r="CC426" s="169"/>
      <c r="CD426" s="169"/>
      <c r="CE426" s="169"/>
      <c r="CF426" s="169"/>
      <c r="CG426" s="169"/>
      <c r="CH426" s="169"/>
      <c r="CI426" s="169"/>
      <c r="CJ426" s="169"/>
      <c r="CK426" s="169"/>
      <c r="CL426" s="169"/>
      <c r="CM426" s="169"/>
      <c r="CN426" s="169"/>
      <c r="CO426" s="169"/>
      <c r="CP426" s="169"/>
      <c r="CQ426" s="169"/>
      <c r="CR426" s="169"/>
      <c r="CS426" s="169"/>
      <c r="CT426" s="169"/>
      <c r="CU426" s="169"/>
      <c r="CV426" s="169"/>
      <c r="CW426" s="169"/>
      <c r="CX426" s="169"/>
      <c r="CY426" s="169"/>
      <c r="CZ426" s="169"/>
      <c r="DA426" s="169"/>
      <c r="DB426" s="169"/>
      <c r="DC426" s="169"/>
      <c r="DD426" s="169"/>
      <c r="DE426" s="169"/>
      <c r="DF426" s="169"/>
      <c r="DG426" s="169"/>
      <c r="DH426" s="169"/>
      <c r="DI426" s="169"/>
      <c r="DJ426" s="169"/>
      <c r="DK426" s="169"/>
      <c r="DL426" s="169"/>
      <c r="DM426" s="169"/>
      <c r="DN426" s="169"/>
      <c r="DO426" s="169"/>
      <c r="DP426" s="169"/>
      <c r="DQ426" s="169"/>
      <c r="DR426" s="169"/>
      <c r="DS426" s="169"/>
      <c r="DT426" s="169"/>
      <c r="DU426" s="169"/>
      <c r="DV426" s="169"/>
      <c r="DW426" s="169"/>
      <c r="DX426" s="169"/>
      <c r="DY426" s="169"/>
      <c r="DZ426" s="169"/>
      <c r="EA426" s="169"/>
      <c r="EB426" s="169"/>
      <c r="EC426" s="169"/>
      <c r="ED426" s="169"/>
      <c r="EE426" s="169"/>
      <c r="EF426" s="169"/>
      <c r="EG426" s="169"/>
      <c r="EH426" s="169"/>
      <c r="EI426" s="169"/>
      <c r="EJ426" s="169"/>
      <c r="EK426" s="169"/>
      <c r="EL426" s="169"/>
      <c r="EM426" s="169"/>
      <c r="EN426" s="169"/>
      <c r="EO426" s="169"/>
      <c r="EP426" s="169"/>
      <c r="EQ426" s="169"/>
      <c r="ER426" s="169"/>
      <c r="ES426" s="169"/>
      <c r="ET426" s="169"/>
      <c r="EU426" s="169"/>
      <c r="EV426" s="169"/>
      <c r="EW426" s="169"/>
      <c r="EX426" s="169"/>
      <c r="EY426" s="169"/>
      <c r="EZ426" s="169"/>
      <c r="FA426" s="169"/>
      <c r="FB426" s="169"/>
      <c r="FC426" s="169"/>
      <c r="FD426" s="169"/>
      <c r="FE426" s="169"/>
      <c r="FF426" s="169"/>
      <c r="FG426" s="169"/>
      <c r="FH426" s="169"/>
      <c r="FI426" s="169"/>
      <c r="FJ426" s="169"/>
      <c r="FK426" s="169"/>
      <c r="FL426" s="169"/>
      <c r="FM426" s="169"/>
      <c r="FN426" s="169"/>
      <c r="FO426" s="169"/>
      <c r="FP426" s="169"/>
      <c r="FQ426" s="169"/>
      <c r="FR426" s="169"/>
      <c r="FS426" s="169"/>
      <c r="FT426" s="169"/>
      <c r="FU426" s="169"/>
      <c r="FV426" s="169"/>
      <c r="FW426" s="169"/>
      <c r="FX426" s="169"/>
      <c r="FY426" s="169"/>
      <c r="FZ426" s="169"/>
      <c r="GA426" s="169"/>
      <c r="GB426" s="169"/>
      <c r="GC426" s="169"/>
      <c r="GD426" s="169"/>
      <c r="GE426" s="169"/>
      <c r="GF426" s="169"/>
      <c r="GG426" s="169"/>
      <c r="GH426" s="169"/>
      <c r="GI426" s="169"/>
      <c r="GJ426" s="169"/>
      <c r="GK426" s="169"/>
      <c r="GL426" s="169"/>
      <c r="GM426" s="169"/>
      <c r="GN426" s="169"/>
      <c r="GO426" s="169"/>
      <c r="GP426" s="169"/>
      <c r="GQ426" s="169"/>
      <c r="GR426" s="169"/>
      <c r="GS426" s="169"/>
      <c r="GT426" s="169"/>
      <c r="GU426" s="169"/>
      <c r="GV426" s="169"/>
      <c r="GW426" s="169"/>
      <c r="GX426" s="169"/>
      <c r="GY426" s="169"/>
      <c r="GZ426" s="169"/>
      <c r="HA426" s="169"/>
      <c r="HB426" s="169"/>
      <c r="HC426" s="169"/>
      <c r="HD426" s="169"/>
      <c r="HE426" s="169"/>
      <c r="HF426" s="169"/>
      <c r="HG426" s="169"/>
      <c r="HH426" s="169"/>
      <c r="HI426" s="169"/>
      <c r="HJ426" s="169"/>
      <c r="HK426" s="169"/>
      <c r="HL426" s="169"/>
      <c r="HM426" s="169"/>
      <c r="HN426" s="169"/>
      <c r="HO426" s="169"/>
      <c r="HP426" s="169"/>
      <c r="HQ426" s="169"/>
      <c r="HR426" s="169"/>
      <c r="HS426" s="169"/>
      <c r="HT426" s="169"/>
      <c r="HU426" s="169"/>
      <c r="HV426" s="169"/>
      <c r="HW426" s="169"/>
      <c r="HX426" s="169"/>
      <c r="HY426" s="169"/>
      <c r="HZ426" s="169"/>
      <c r="IA426" s="169"/>
      <c r="IB426" s="169"/>
      <c r="IC426" s="169"/>
      <c r="ID426" s="169"/>
      <c r="IE426" s="169"/>
      <c r="IF426" s="169"/>
      <c r="IG426" s="169"/>
      <c r="IH426" s="169"/>
      <c r="II426" s="169"/>
      <c r="IJ426" s="169"/>
      <c r="IK426" s="169"/>
      <c r="IL426" s="169"/>
      <c r="IM426" s="169"/>
      <c r="IN426" s="169"/>
      <c r="IO426" s="169"/>
      <c r="IP426" s="169"/>
      <c r="IQ426" s="169"/>
      <c r="IR426" s="169"/>
      <c r="IS426" s="169"/>
      <c r="IT426" s="169"/>
      <c r="IU426" s="169"/>
      <c r="IV426" s="169"/>
      <c r="IW426" s="169"/>
      <c r="IX426" s="169"/>
      <c r="IY426" s="169"/>
      <c r="IZ426" s="169"/>
      <c r="JA426" s="169"/>
      <c r="JB426" s="169"/>
      <c r="JC426" s="169"/>
      <c r="JD426" s="169"/>
      <c r="JE426" s="169"/>
      <c r="JF426" s="169"/>
      <c r="JG426" s="169"/>
      <c r="JH426" s="169"/>
      <c r="JI426" s="169"/>
      <c r="JJ426" s="169"/>
      <c r="JK426" s="169"/>
      <c r="JL426" s="169"/>
      <c r="JM426" s="169"/>
      <c r="JN426" s="169"/>
      <c r="JO426" s="169"/>
      <c r="JP426" s="169"/>
      <c r="JQ426" s="169"/>
      <c r="JR426" s="169"/>
      <c r="JS426" s="169"/>
      <c r="JT426" s="169"/>
      <c r="JU426" s="169"/>
      <c r="JV426" s="169"/>
      <c r="JW426" s="169"/>
      <c r="JX426" s="169"/>
      <c r="JY426" s="169"/>
      <c r="JZ426" s="169"/>
      <c r="KA426" s="169"/>
      <c r="KB426" s="169"/>
      <c r="KC426" s="169"/>
      <c r="KD426" s="169"/>
      <c r="KE426" s="169"/>
      <c r="KF426" s="169"/>
      <c r="KG426" s="169"/>
      <c r="KH426" s="169"/>
      <c r="KI426" s="169"/>
      <c r="KJ426" s="169"/>
      <c r="KK426" s="169"/>
      <c r="KL426" s="169"/>
      <c r="KM426" s="169"/>
      <c r="KN426" s="169"/>
      <c r="KO426" s="169"/>
      <c r="KP426" s="169"/>
      <c r="KQ426" s="169"/>
      <c r="KR426" s="169"/>
      <c r="KS426" s="169"/>
      <c r="KT426" s="169"/>
      <c r="KU426" s="169"/>
      <c r="KV426" s="169"/>
      <c r="KW426" s="169"/>
      <c r="KX426" s="169"/>
      <c r="KY426" s="169"/>
      <c r="KZ426" s="169"/>
      <c r="LA426" s="169"/>
      <c r="LB426" s="169"/>
      <c r="LC426" s="169"/>
      <c r="LD426" s="169"/>
      <c r="LE426" s="169"/>
      <c r="LF426" s="169"/>
      <c r="LG426" s="169"/>
      <c r="LH426" s="169"/>
      <c r="LI426" s="169"/>
      <c r="LJ426" s="169"/>
      <c r="LK426" s="169"/>
      <c r="LL426" s="169"/>
      <c r="LM426" s="169"/>
      <c r="LN426" s="169"/>
      <c r="LO426" s="169"/>
      <c r="LP426" s="169"/>
      <c r="LQ426" s="169"/>
      <c r="LR426" s="169"/>
      <c r="LS426" s="169"/>
      <c r="LT426" s="169"/>
      <c r="LU426" s="169"/>
      <c r="LV426" s="169"/>
      <c r="LW426" s="169"/>
      <c r="LX426" s="169"/>
      <c r="LY426" s="169"/>
      <c r="LZ426" s="169"/>
      <c r="MA426" s="169"/>
      <c r="MB426" s="169"/>
      <c r="MC426" s="169"/>
      <c r="MD426" s="169"/>
      <c r="ME426" s="169"/>
      <c r="MF426" s="169"/>
      <c r="MG426" s="169"/>
      <c r="MH426" s="169"/>
      <c r="MI426" s="169"/>
      <c r="MJ426" s="169"/>
      <c r="MK426" s="169"/>
      <c r="ML426" s="169"/>
      <c r="MM426" s="169"/>
    </row>
    <row r="427" spans="1:351" s="170" customFormat="1" ht="15" customHeight="1" outlineLevel="1" x14ac:dyDescent="0.25">
      <c r="A427" s="161"/>
      <c r="B427" s="162"/>
      <c r="C427" s="163"/>
      <c r="D427" s="163"/>
      <c r="E427" s="164"/>
      <c r="F427" s="174" t="s">
        <v>155</v>
      </c>
      <c r="G427" s="175" t="s">
        <v>39</v>
      </c>
      <c r="H427" s="167">
        <f>C418*7</f>
        <v>31.849999999999998</v>
      </c>
      <c r="I427" s="168">
        <v>0.12</v>
      </c>
      <c r="J427" s="164">
        <f t="shared" si="88"/>
        <v>3.8219999999999996</v>
      </c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  <c r="CB427" s="169"/>
      <c r="CC427" s="169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69"/>
      <c r="CN427" s="169"/>
      <c r="CO427" s="169"/>
      <c r="CP427" s="169"/>
      <c r="CQ427" s="169"/>
      <c r="CR427" s="169"/>
      <c r="CS427" s="169"/>
      <c r="CT427" s="169"/>
      <c r="CU427" s="169"/>
      <c r="CV427" s="169"/>
      <c r="CW427" s="169"/>
      <c r="CX427" s="169"/>
      <c r="CY427" s="169"/>
      <c r="CZ427" s="169"/>
      <c r="DA427" s="169"/>
      <c r="DB427" s="169"/>
      <c r="DC427" s="169"/>
      <c r="DD427" s="169"/>
      <c r="DE427" s="169"/>
      <c r="DF427" s="169"/>
      <c r="DG427" s="169"/>
      <c r="DH427" s="169"/>
      <c r="DI427" s="169"/>
      <c r="DJ427" s="169"/>
      <c r="DK427" s="169"/>
      <c r="DL427" s="169"/>
      <c r="DM427" s="169"/>
      <c r="DN427" s="169"/>
      <c r="DO427" s="169"/>
      <c r="DP427" s="169"/>
      <c r="DQ427" s="169"/>
      <c r="DR427" s="169"/>
      <c r="DS427" s="169"/>
      <c r="DT427" s="169"/>
      <c r="DU427" s="169"/>
      <c r="DV427" s="169"/>
      <c r="DW427" s="169"/>
      <c r="DX427" s="169"/>
      <c r="DY427" s="169"/>
      <c r="DZ427" s="169"/>
      <c r="EA427" s="169"/>
      <c r="EB427" s="169"/>
      <c r="EC427" s="169"/>
      <c r="ED427" s="169"/>
      <c r="EE427" s="169"/>
      <c r="EF427" s="169"/>
      <c r="EG427" s="169"/>
      <c r="EH427" s="169"/>
      <c r="EI427" s="169"/>
      <c r="EJ427" s="169"/>
      <c r="EK427" s="169"/>
      <c r="EL427" s="169"/>
      <c r="EM427" s="169"/>
      <c r="EN427" s="169"/>
      <c r="EO427" s="169"/>
      <c r="EP427" s="169"/>
      <c r="EQ427" s="169"/>
      <c r="ER427" s="169"/>
      <c r="ES427" s="169"/>
      <c r="ET427" s="169"/>
      <c r="EU427" s="169"/>
      <c r="EV427" s="169"/>
      <c r="EW427" s="169"/>
      <c r="EX427" s="169"/>
      <c r="EY427" s="169"/>
      <c r="EZ427" s="169"/>
      <c r="FA427" s="169"/>
      <c r="FB427" s="169"/>
      <c r="FC427" s="169"/>
      <c r="FD427" s="169"/>
      <c r="FE427" s="169"/>
      <c r="FF427" s="169"/>
      <c r="FG427" s="169"/>
      <c r="FH427" s="169"/>
      <c r="FI427" s="169"/>
      <c r="FJ427" s="169"/>
      <c r="FK427" s="169"/>
      <c r="FL427" s="169"/>
      <c r="FM427" s="169"/>
      <c r="FN427" s="169"/>
      <c r="FO427" s="169"/>
      <c r="FP427" s="169"/>
      <c r="FQ427" s="169"/>
      <c r="FR427" s="169"/>
      <c r="FS427" s="169"/>
      <c r="FT427" s="169"/>
      <c r="FU427" s="169"/>
      <c r="FV427" s="169"/>
      <c r="FW427" s="169"/>
      <c r="FX427" s="169"/>
      <c r="FY427" s="169"/>
      <c r="FZ427" s="169"/>
      <c r="GA427" s="169"/>
      <c r="GB427" s="169"/>
      <c r="GC427" s="169"/>
      <c r="GD427" s="169"/>
      <c r="GE427" s="169"/>
      <c r="GF427" s="169"/>
      <c r="GG427" s="169"/>
      <c r="GH427" s="169"/>
      <c r="GI427" s="169"/>
      <c r="GJ427" s="169"/>
      <c r="GK427" s="169"/>
      <c r="GL427" s="169"/>
      <c r="GM427" s="169"/>
      <c r="GN427" s="169"/>
      <c r="GO427" s="169"/>
      <c r="GP427" s="169"/>
      <c r="GQ427" s="169"/>
      <c r="GR427" s="169"/>
      <c r="GS427" s="169"/>
      <c r="GT427" s="169"/>
      <c r="GU427" s="169"/>
      <c r="GV427" s="169"/>
      <c r="GW427" s="169"/>
      <c r="GX427" s="169"/>
      <c r="GY427" s="169"/>
      <c r="GZ427" s="169"/>
      <c r="HA427" s="169"/>
      <c r="HB427" s="169"/>
      <c r="HC427" s="169"/>
      <c r="HD427" s="169"/>
      <c r="HE427" s="169"/>
      <c r="HF427" s="169"/>
      <c r="HG427" s="169"/>
      <c r="HH427" s="169"/>
      <c r="HI427" s="169"/>
      <c r="HJ427" s="169"/>
      <c r="HK427" s="169"/>
      <c r="HL427" s="169"/>
      <c r="HM427" s="169"/>
      <c r="HN427" s="169"/>
      <c r="HO427" s="169"/>
      <c r="HP427" s="169"/>
      <c r="HQ427" s="169"/>
      <c r="HR427" s="169"/>
      <c r="HS427" s="169"/>
      <c r="HT427" s="169"/>
      <c r="HU427" s="169"/>
      <c r="HV427" s="169"/>
      <c r="HW427" s="169"/>
      <c r="HX427" s="169"/>
      <c r="HY427" s="169"/>
      <c r="HZ427" s="169"/>
      <c r="IA427" s="169"/>
      <c r="IB427" s="169"/>
      <c r="IC427" s="169"/>
      <c r="ID427" s="169"/>
      <c r="IE427" s="169"/>
      <c r="IF427" s="169"/>
      <c r="IG427" s="169"/>
      <c r="IH427" s="169"/>
      <c r="II427" s="169"/>
      <c r="IJ427" s="169"/>
      <c r="IK427" s="169"/>
      <c r="IL427" s="169"/>
      <c r="IM427" s="169"/>
      <c r="IN427" s="169"/>
      <c r="IO427" s="169"/>
      <c r="IP427" s="169"/>
      <c r="IQ427" s="169"/>
      <c r="IR427" s="169"/>
      <c r="IS427" s="169"/>
      <c r="IT427" s="169"/>
      <c r="IU427" s="169"/>
      <c r="IV427" s="169"/>
      <c r="IW427" s="169"/>
      <c r="IX427" s="169"/>
      <c r="IY427" s="169"/>
      <c r="IZ427" s="169"/>
      <c r="JA427" s="169"/>
      <c r="JB427" s="169"/>
      <c r="JC427" s="169"/>
      <c r="JD427" s="169"/>
      <c r="JE427" s="169"/>
      <c r="JF427" s="169"/>
      <c r="JG427" s="169"/>
      <c r="JH427" s="169"/>
      <c r="JI427" s="169"/>
      <c r="JJ427" s="169"/>
      <c r="JK427" s="169"/>
      <c r="JL427" s="169"/>
      <c r="JM427" s="169"/>
      <c r="JN427" s="169"/>
      <c r="JO427" s="169"/>
      <c r="JP427" s="169"/>
      <c r="JQ427" s="169"/>
      <c r="JR427" s="169"/>
      <c r="JS427" s="169"/>
      <c r="JT427" s="169"/>
      <c r="JU427" s="169"/>
      <c r="JV427" s="169"/>
      <c r="JW427" s="169"/>
      <c r="JX427" s="169"/>
      <c r="JY427" s="169"/>
      <c r="JZ427" s="169"/>
      <c r="KA427" s="169"/>
      <c r="KB427" s="169"/>
      <c r="KC427" s="169"/>
      <c r="KD427" s="169"/>
      <c r="KE427" s="169"/>
      <c r="KF427" s="169"/>
      <c r="KG427" s="169"/>
      <c r="KH427" s="169"/>
      <c r="KI427" s="169"/>
      <c r="KJ427" s="169"/>
      <c r="KK427" s="169"/>
      <c r="KL427" s="169"/>
      <c r="KM427" s="169"/>
      <c r="KN427" s="169"/>
      <c r="KO427" s="169"/>
      <c r="KP427" s="169"/>
      <c r="KQ427" s="169"/>
      <c r="KR427" s="169"/>
      <c r="KS427" s="169"/>
      <c r="KT427" s="169"/>
      <c r="KU427" s="169"/>
      <c r="KV427" s="169"/>
      <c r="KW427" s="169"/>
      <c r="KX427" s="169"/>
      <c r="KY427" s="169"/>
      <c r="KZ427" s="169"/>
      <c r="LA427" s="169"/>
      <c r="LB427" s="169"/>
      <c r="LC427" s="169"/>
      <c r="LD427" s="169"/>
      <c r="LE427" s="169"/>
      <c r="LF427" s="169"/>
      <c r="LG427" s="169"/>
      <c r="LH427" s="169"/>
      <c r="LI427" s="169"/>
      <c r="LJ427" s="169"/>
      <c r="LK427" s="169"/>
      <c r="LL427" s="169"/>
      <c r="LM427" s="169"/>
      <c r="LN427" s="169"/>
      <c r="LO427" s="169"/>
      <c r="LP427" s="169"/>
      <c r="LQ427" s="169"/>
      <c r="LR427" s="169"/>
      <c r="LS427" s="169"/>
      <c r="LT427" s="169"/>
      <c r="LU427" s="169"/>
      <c r="LV427" s="169"/>
      <c r="LW427" s="169"/>
      <c r="LX427" s="169"/>
      <c r="LY427" s="169"/>
      <c r="LZ427" s="169"/>
      <c r="MA427" s="169"/>
      <c r="MB427" s="169"/>
      <c r="MC427" s="169"/>
      <c r="MD427" s="169"/>
      <c r="ME427" s="169"/>
      <c r="MF427" s="169"/>
      <c r="MG427" s="169"/>
      <c r="MH427" s="169"/>
      <c r="MI427" s="169"/>
      <c r="MJ427" s="169"/>
      <c r="MK427" s="169"/>
      <c r="ML427" s="169"/>
      <c r="MM427" s="169"/>
    </row>
    <row r="428" spans="1:351" s="170" customFormat="1" ht="15" customHeight="1" outlineLevel="1" x14ac:dyDescent="0.25">
      <c r="A428" s="161"/>
      <c r="B428" s="162"/>
      <c r="C428" s="163"/>
      <c r="D428" s="163"/>
      <c r="E428" s="164"/>
      <c r="F428" s="174" t="s">
        <v>156</v>
      </c>
      <c r="G428" s="175" t="s">
        <v>39</v>
      </c>
      <c r="H428" s="167">
        <f>C418*0.8</f>
        <v>3.64</v>
      </c>
      <c r="I428" s="168">
        <v>1.77</v>
      </c>
      <c r="J428" s="164">
        <f t="shared" si="88"/>
        <v>6.4428000000000001</v>
      </c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  <c r="CW428" s="169"/>
      <c r="CX428" s="169"/>
      <c r="CY428" s="169"/>
      <c r="CZ428" s="169"/>
      <c r="DA428" s="169"/>
      <c r="DB428" s="169"/>
      <c r="DC428" s="169"/>
      <c r="DD428" s="169"/>
      <c r="DE428" s="169"/>
      <c r="DF428" s="169"/>
      <c r="DG428" s="169"/>
      <c r="DH428" s="169"/>
      <c r="DI428" s="169"/>
      <c r="DJ428" s="169"/>
      <c r="DK428" s="169"/>
      <c r="DL428" s="169"/>
      <c r="DM428" s="169"/>
      <c r="DN428" s="169"/>
      <c r="DO428" s="169"/>
      <c r="DP428" s="169"/>
      <c r="DQ428" s="169"/>
      <c r="DR428" s="169"/>
      <c r="DS428" s="169"/>
      <c r="DT428" s="169"/>
      <c r="DU428" s="169"/>
      <c r="DV428" s="169"/>
      <c r="DW428" s="169"/>
      <c r="DX428" s="169"/>
      <c r="DY428" s="169"/>
      <c r="DZ428" s="169"/>
      <c r="EA428" s="169"/>
      <c r="EB428" s="169"/>
      <c r="EC428" s="169"/>
      <c r="ED428" s="169"/>
      <c r="EE428" s="169"/>
      <c r="EF428" s="169"/>
      <c r="EG428" s="169"/>
      <c r="EH428" s="169"/>
      <c r="EI428" s="169"/>
      <c r="EJ428" s="169"/>
      <c r="EK428" s="169"/>
      <c r="EL428" s="169"/>
      <c r="EM428" s="169"/>
      <c r="EN428" s="169"/>
      <c r="EO428" s="169"/>
      <c r="EP428" s="169"/>
      <c r="EQ428" s="169"/>
      <c r="ER428" s="169"/>
      <c r="ES428" s="169"/>
      <c r="ET428" s="169"/>
      <c r="EU428" s="169"/>
      <c r="EV428" s="169"/>
      <c r="EW428" s="169"/>
      <c r="EX428" s="169"/>
      <c r="EY428" s="169"/>
      <c r="EZ428" s="169"/>
      <c r="FA428" s="169"/>
      <c r="FB428" s="169"/>
      <c r="FC428" s="169"/>
      <c r="FD428" s="169"/>
      <c r="FE428" s="169"/>
      <c r="FF428" s="169"/>
      <c r="FG428" s="169"/>
      <c r="FH428" s="169"/>
      <c r="FI428" s="169"/>
      <c r="FJ428" s="169"/>
      <c r="FK428" s="169"/>
      <c r="FL428" s="169"/>
      <c r="FM428" s="169"/>
      <c r="FN428" s="169"/>
      <c r="FO428" s="169"/>
      <c r="FP428" s="169"/>
      <c r="FQ428" s="169"/>
      <c r="FR428" s="169"/>
      <c r="FS428" s="169"/>
      <c r="FT428" s="169"/>
      <c r="FU428" s="169"/>
      <c r="FV428" s="169"/>
      <c r="FW428" s="169"/>
      <c r="FX428" s="169"/>
      <c r="FY428" s="169"/>
      <c r="FZ428" s="169"/>
      <c r="GA428" s="169"/>
      <c r="GB428" s="169"/>
      <c r="GC428" s="169"/>
      <c r="GD428" s="169"/>
      <c r="GE428" s="169"/>
      <c r="GF428" s="169"/>
      <c r="GG428" s="169"/>
      <c r="GH428" s="169"/>
      <c r="GI428" s="169"/>
      <c r="GJ428" s="169"/>
      <c r="GK428" s="169"/>
      <c r="GL428" s="169"/>
      <c r="GM428" s="169"/>
      <c r="GN428" s="169"/>
      <c r="GO428" s="169"/>
      <c r="GP428" s="169"/>
      <c r="GQ428" s="169"/>
      <c r="GR428" s="169"/>
      <c r="GS428" s="169"/>
      <c r="GT428" s="169"/>
      <c r="GU428" s="169"/>
      <c r="GV428" s="169"/>
      <c r="GW428" s="169"/>
      <c r="GX428" s="169"/>
      <c r="GY428" s="169"/>
      <c r="GZ428" s="169"/>
      <c r="HA428" s="169"/>
      <c r="HB428" s="169"/>
      <c r="HC428" s="169"/>
      <c r="HD428" s="169"/>
      <c r="HE428" s="169"/>
      <c r="HF428" s="169"/>
      <c r="HG428" s="169"/>
      <c r="HH428" s="169"/>
      <c r="HI428" s="169"/>
      <c r="HJ428" s="169"/>
      <c r="HK428" s="169"/>
      <c r="HL428" s="169"/>
      <c r="HM428" s="169"/>
      <c r="HN428" s="169"/>
      <c r="HO428" s="169"/>
      <c r="HP428" s="169"/>
      <c r="HQ428" s="169"/>
      <c r="HR428" s="169"/>
      <c r="HS428" s="169"/>
      <c r="HT428" s="169"/>
      <c r="HU428" s="169"/>
      <c r="HV428" s="169"/>
      <c r="HW428" s="169"/>
      <c r="HX428" s="169"/>
      <c r="HY428" s="169"/>
      <c r="HZ428" s="169"/>
      <c r="IA428" s="169"/>
      <c r="IB428" s="169"/>
      <c r="IC428" s="169"/>
      <c r="ID428" s="169"/>
      <c r="IE428" s="169"/>
      <c r="IF428" s="169"/>
      <c r="IG428" s="169"/>
      <c r="IH428" s="169"/>
      <c r="II428" s="169"/>
      <c r="IJ428" s="169"/>
      <c r="IK428" s="169"/>
      <c r="IL428" s="169"/>
      <c r="IM428" s="169"/>
      <c r="IN428" s="169"/>
      <c r="IO428" s="169"/>
      <c r="IP428" s="169"/>
      <c r="IQ428" s="169"/>
      <c r="IR428" s="169"/>
      <c r="IS428" s="169"/>
      <c r="IT428" s="169"/>
      <c r="IU428" s="169"/>
      <c r="IV428" s="169"/>
      <c r="IW428" s="169"/>
      <c r="IX428" s="169"/>
      <c r="IY428" s="169"/>
      <c r="IZ428" s="169"/>
      <c r="JA428" s="169"/>
      <c r="JB428" s="169"/>
      <c r="JC428" s="169"/>
      <c r="JD428" s="169"/>
      <c r="JE428" s="169"/>
      <c r="JF428" s="169"/>
      <c r="JG428" s="169"/>
      <c r="JH428" s="169"/>
      <c r="JI428" s="169"/>
      <c r="JJ428" s="169"/>
      <c r="JK428" s="169"/>
      <c r="JL428" s="169"/>
      <c r="JM428" s="169"/>
      <c r="JN428" s="169"/>
      <c r="JO428" s="169"/>
      <c r="JP428" s="169"/>
      <c r="JQ428" s="169"/>
      <c r="JR428" s="169"/>
      <c r="JS428" s="169"/>
      <c r="JT428" s="169"/>
      <c r="JU428" s="169"/>
      <c r="JV428" s="169"/>
      <c r="JW428" s="169"/>
      <c r="JX428" s="169"/>
      <c r="JY428" s="169"/>
      <c r="JZ428" s="169"/>
      <c r="KA428" s="169"/>
      <c r="KB428" s="169"/>
      <c r="KC428" s="169"/>
      <c r="KD428" s="169"/>
      <c r="KE428" s="169"/>
      <c r="KF428" s="169"/>
      <c r="KG428" s="169"/>
      <c r="KH428" s="169"/>
      <c r="KI428" s="169"/>
      <c r="KJ428" s="169"/>
      <c r="KK428" s="169"/>
      <c r="KL428" s="169"/>
      <c r="KM428" s="169"/>
      <c r="KN428" s="169"/>
      <c r="KO428" s="169"/>
      <c r="KP428" s="169"/>
      <c r="KQ428" s="169"/>
      <c r="KR428" s="169"/>
      <c r="KS428" s="169"/>
      <c r="KT428" s="169"/>
      <c r="KU428" s="169"/>
      <c r="KV428" s="169"/>
      <c r="KW428" s="169"/>
      <c r="KX428" s="169"/>
      <c r="KY428" s="169"/>
      <c r="KZ428" s="169"/>
      <c r="LA428" s="169"/>
      <c r="LB428" s="169"/>
      <c r="LC428" s="169"/>
      <c r="LD428" s="169"/>
      <c r="LE428" s="169"/>
      <c r="LF428" s="169"/>
      <c r="LG428" s="169"/>
      <c r="LH428" s="169"/>
      <c r="LI428" s="169"/>
      <c r="LJ428" s="169"/>
      <c r="LK428" s="169"/>
      <c r="LL428" s="169"/>
      <c r="LM428" s="169"/>
      <c r="LN428" s="169"/>
      <c r="LO428" s="169"/>
      <c r="LP428" s="169"/>
      <c r="LQ428" s="169"/>
      <c r="LR428" s="169"/>
      <c r="LS428" s="169"/>
      <c r="LT428" s="169"/>
      <c r="LU428" s="169"/>
      <c r="LV428" s="169"/>
      <c r="LW428" s="169"/>
      <c r="LX428" s="169"/>
      <c r="LY428" s="169"/>
      <c r="LZ428" s="169"/>
      <c r="MA428" s="169"/>
      <c r="MB428" s="169"/>
      <c r="MC428" s="169"/>
      <c r="MD428" s="169"/>
      <c r="ME428" s="169"/>
      <c r="MF428" s="169"/>
      <c r="MG428" s="169"/>
      <c r="MH428" s="169"/>
      <c r="MI428" s="169"/>
      <c r="MJ428" s="169"/>
      <c r="MK428" s="169"/>
      <c r="ML428" s="169"/>
      <c r="MM428" s="169"/>
    </row>
    <row r="429" spans="1:351" s="181" customFormat="1" x14ac:dyDescent="0.25">
      <c r="A429" s="176"/>
      <c r="B429" s="177"/>
      <c r="C429" s="178"/>
      <c r="D429" s="168"/>
      <c r="E429" s="179"/>
      <c r="F429" s="180" t="s">
        <v>157</v>
      </c>
      <c r="G429" s="177" t="s">
        <v>10</v>
      </c>
      <c r="H429" s="178">
        <f>C418*40</f>
        <v>182</v>
      </c>
      <c r="I429" s="168">
        <v>0.19</v>
      </c>
      <c r="J429" s="179">
        <f t="shared" si="88"/>
        <v>34.58</v>
      </c>
    </row>
    <row r="430" spans="1:351" s="170" customFormat="1" ht="15" customHeight="1" outlineLevel="1" x14ac:dyDescent="0.25">
      <c r="A430" s="161"/>
      <c r="B430" s="162"/>
      <c r="C430" s="163"/>
      <c r="D430" s="163"/>
      <c r="E430" s="164"/>
      <c r="F430" s="174" t="s">
        <v>158</v>
      </c>
      <c r="G430" s="175" t="s">
        <v>39</v>
      </c>
      <c r="H430" s="167">
        <f>C418*7</f>
        <v>31.849999999999998</v>
      </c>
      <c r="I430" s="168">
        <v>0.27</v>
      </c>
      <c r="J430" s="164">
        <f t="shared" si="88"/>
        <v>8.5995000000000008</v>
      </c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  <c r="CW430" s="169"/>
      <c r="CX430" s="169"/>
      <c r="CY430" s="169"/>
      <c r="CZ430" s="169"/>
      <c r="DA430" s="169"/>
      <c r="DB430" s="169"/>
      <c r="DC430" s="169"/>
      <c r="DD430" s="169"/>
      <c r="DE430" s="169"/>
      <c r="DF430" s="169"/>
      <c r="DG430" s="169"/>
      <c r="DH430" s="169"/>
      <c r="DI430" s="169"/>
      <c r="DJ430" s="169"/>
      <c r="DK430" s="169"/>
      <c r="DL430" s="169"/>
      <c r="DM430" s="169"/>
      <c r="DN430" s="169"/>
      <c r="DO430" s="169"/>
      <c r="DP430" s="169"/>
      <c r="DQ430" s="169"/>
      <c r="DR430" s="169"/>
      <c r="DS430" s="169"/>
      <c r="DT430" s="169"/>
      <c r="DU430" s="169"/>
      <c r="DV430" s="169"/>
      <c r="DW430" s="169"/>
      <c r="DX430" s="169"/>
      <c r="DY430" s="169"/>
      <c r="DZ430" s="169"/>
      <c r="EA430" s="169"/>
      <c r="EB430" s="169"/>
      <c r="EC430" s="169"/>
      <c r="ED430" s="169"/>
      <c r="EE430" s="169"/>
      <c r="EF430" s="169"/>
      <c r="EG430" s="169"/>
      <c r="EH430" s="169"/>
      <c r="EI430" s="169"/>
      <c r="EJ430" s="169"/>
      <c r="EK430" s="169"/>
      <c r="EL430" s="169"/>
      <c r="EM430" s="169"/>
      <c r="EN430" s="169"/>
      <c r="EO430" s="169"/>
      <c r="EP430" s="169"/>
      <c r="EQ430" s="169"/>
      <c r="ER430" s="169"/>
      <c r="ES430" s="169"/>
      <c r="ET430" s="169"/>
      <c r="EU430" s="169"/>
      <c r="EV430" s="169"/>
      <c r="EW430" s="169"/>
      <c r="EX430" s="169"/>
      <c r="EY430" s="169"/>
      <c r="EZ430" s="169"/>
      <c r="FA430" s="169"/>
      <c r="FB430" s="169"/>
      <c r="FC430" s="169"/>
      <c r="FD430" s="169"/>
      <c r="FE430" s="169"/>
      <c r="FF430" s="169"/>
      <c r="FG430" s="169"/>
      <c r="FH430" s="169"/>
      <c r="FI430" s="169"/>
      <c r="FJ430" s="169"/>
      <c r="FK430" s="169"/>
      <c r="FL430" s="169"/>
      <c r="FM430" s="169"/>
      <c r="FN430" s="169"/>
      <c r="FO430" s="169"/>
      <c r="FP430" s="169"/>
      <c r="FQ430" s="169"/>
      <c r="FR430" s="169"/>
      <c r="FS430" s="169"/>
      <c r="FT430" s="169"/>
      <c r="FU430" s="169"/>
      <c r="FV430" s="169"/>
      <c r="FW430" s="169"/>
      <c r="FX430" s="169"/>
      <c r="FY430" s="169"/>
      <c r="FZ430" s="169"/>
      <c r="GA430" s="169"/>
      <c r="GB430" s="169"/>
      <c r="GC430" s="169"/>
      <c r="GD430" s="169"/>
      <c r="GE430" s="169"/>
      <c r="GF430" s="169"/>
      <c r="GG430" s="169"/>
      <c r="GH430" s="169"/>
      <c r="GI430" s="169"/>
      <c r="GJ430" s="169"/>
      <c r="GK430" s="169"/>
      <c r="GL430" s="169"/>
      <c r="GM430" s="169"/>
      <c r="GN430" s="169"/>
      <c r="GO430" s="169"/>
      <c r="GP430" s="169"/>
      <c r="GQ430" s="169"/>
      <c r="GR430" s="169"/>
      <c r="GS430" s="169"/>
      <c r="GT430" s="169"/>
      <c r="GU430" s="169"/>
      <c r="GV430" s="169"/>
      <c r="GW430" s="169"/>
      <c r="GX430" s="169"/>
      <c r="GY430" s="169"/>
      <c r="GZ430" s="169"/>
      <c r="HA430" s="169"/>
      <c r="HB430" s="169"/>
      <c r="HC430" s="169"/>
      <c r="HD430" s="169"/>
      <c r="HE430" s="169"/>
      <c r="HF430" s="169"/>
      <c r="HG430" s="169"/>
      <c r="HH430" s="169"/>
      <c r="HI430" s="169"/>
      <c r="HJ430" s="169"/>
      <c r="HK430" s="169"/>
      <c r="HL430" s="169"/>
      <c r="HM430" s="169"/>
      <c r="HN430" s="169"/>
      <c r="HO430" s="169"/>
      <c r="HP430" s="169"/>
      <c r="HQ430" s="169"/>
      <c r="HR430" s="169"/>
      <c r="HS430" s="169"/>
      <c r="HT430" s="169"/>
      <c r="HU430" s="169"/>
      <c r="HV430" s="169"/>
      <c r="HW430" s="169"/>
      <c r="HX430" s="169"/>
      <c r="HY430" s="169"/>
      <c r="HZ430" s="169"/>
      <c r="IA430" s="169"/>
      <c r="IB430" s="169"/>
      <c r="IC430" s="169"/>
      <c r="ID430" s="169"/>
      <c r="IE430" s="169"/>
      <c r="IF430" s="169"/>
      <c r="IG430" s="169"/>
      <c r="IH430" s="169"/>
      <c r="II430" s="169"/>
      <c r="IJ430" s="169"/>
      <c r="IK430" s="169"/>
      <c r="IL430" s="169"/>
      <c r="IM430" s="169"/>
      <c r="IN430" s="169"/>
      <c r="IO430" s="169"/>
      <c r="IP430" s="169"/>
      <c r="IQ430" s="169"/>
      <c r="IR430" s="169"/>
      <c r="IS430" s="169"/>
      <c r="IT430" s="169"/>
      <c r="IU430" s="169"/>
      <c r="IV430" s="169"/>
      <c r="IW430" s="169"/>
      <c r="IX430" s="169"/>
      <c r="IY430" s="169"/>
      <c r="IZ430" s="169"/>
      <c r="JA430" s="169"/>
      <c r="JB430" s="169"/>
      <c r="JC430" s="169"/>
      <c r="JD430" s="169"/>
      <c r="JE430" s="169"/>
      <c r="JF430" s="169"/>
      <c r="JG430" s="169"/>
      <c r="JH430" s="169"/>
      <c r="JI430" s="169"/>
      <c r="JJ430" s="169"/>
      <c r="JK430" s="169"/>
      <c r="JL430" s="169"/>
      <c r="JM430" s="169"/>
      <c r="JN430" s="169"/>
      <c r="JO430" s="169"/>
      <c r="JP430" s="169"/>
      <c r="JQ430" s="169"/>
      <c r="JR430" s="169"/>
      <c r="JS430" s="169"/>
      <c r="JT430" s="169"/>
      <c r="JU430" s="169"/>
      <c r="JV430" s="169"/>
      <c r="JW430" s="169"/>
      <c r="JX430" s="169"/>
      <c r="JY430" s="169"/>
      <c r="JZ430" s="169"/>
      <c r="KA430" s="169"/>
      <c r="KB430" s="169"/>
      <c r="KC430" s="169"/>
      <c r="KD430" s="169"/>
      <c r="KE430" s="169"/>
      <c r="KF430" s="169"/>
      <c r="KG430" s="169"/>
      <c r="KH430" s="169"/>
      <c r="KI430" s="169"/>
      <c r="KJ430" s="169"/>
      <c r="KK430" s="169"/>
      <c r="KL430" s="169"/>
      <c r="KM430" s="169"/>
      <c r="KN430" s="169"/>
      <c r="KO430" s="169"/>
      <c r="KP430" s="169"/>
      <c r="KQ430" s="169"/>
      <c r="KR430" s="169"/>
      <c r="KS430" s="169"/>
      <c r="KT430" s="169"/>
      <c r="KU430" s="169"/>
      <c r="KV430" s="169"/>
      <c r="KW430" s="169"/>
      <c r="KX430" s="169"/>
      <c r="KY430" s="169"/>
      <c r="KZ430" s="169"/>
      <c r="LA430" s="169"/>
      <c r="LB430" s="169"/>
      <c r="LC430" s="169"/>
      <c r="LD430" s="169"/>
      <c r="LE430" s="169"/>
      <c r="LF430" s="169"/>
      <c r="LG430" s="169"/>
      <c r="LH430" s="169"/>
      <c r="LI430" s="169"/>
      <c r="LJ430" s="169"/>
      <c r="LK430" s="169"/>
      <c r="LL430" s="169"/>
      <c r="LM430" s="169"/>
      <c r="LN430" s="169"/>
      <c r="LO430" s="169"/>
      <c r="LP430" s="169"/>
      <c r="LQ430" s="169"/>
      <c r="LR430" s="169"/>
      <c r="LS430" s="169"/>
      <c r="LT430" s="169"/>
      <c r="LU430" s="169"/>
      <c r="LV430" s="169"/>
      <c r="LW430" s="169"/>
      <c r="LX430" s="169"/>
      <c r="LY430" s="169"/>
      <c r="LZ430" s="169"/>
      <c r="MA430" s="169"/>
      <c r="MB430" s="169"/>
      <c r="MC430" s="169"/>
      <c r="MD430" s="169"/>
      <c r="ME430" s="169"/>
      <c r="MF430" s="169"/>
      <c r="MG430" s="169"/>
      <c r="MH430" s="169"/>
      <c r="MI430" s="169"/>
      <c r="MJ430" s="169"/>
      <c r="MK430" s="169"/>
      <c r="ML430" s="169"/>
      <c r="MM430" s="169"/>
    </row>
    <row r="431" spans="1:351" s="181" customFormat="1" x14ac:dyDescent="0.25">
      <c r="A431" s="176"/>
      <c r="B431" s="177"/>
      <c r="C431" s="178"/>
      <c r="D431" s="168"/>
      <c r="E431" s="179"/>
      <c r="F431" s="180" t="s">
        <v>160</v>
      </c>
      <c r="G431" s="177" t="s">
        <v>110</v>
      </c>
      <c r="H431" s="182">
        <f>C418*0.5</f>
        <v>2.2749999999999999</v>
      </c>
      <c r="I431" s="168">
        <v>24.68</v>
      </c>
      <c r="J431" s="179">
        <f t="shared" si="88"/>
        <v>56.146999999999998</v>
      </c>
    </row>
    <row r="432" spans="1:351" s="181" customFormat="1" x14ac:dyDescent="0.25">
      <c r="A432" s="176"/>
      <c r="B432" s="177"/>
      <c r="C432" s="178"/>
      <c r="D432" s="168"/>
      <c r="E432" s="179"/>
      <c r="F432" s="165" t="s">
        <v>161</v>
      </c>
      <c r="G432" s="177" t="s">
        <v>162</v>
      </c>
      <c r="H432" s="178">
        <f>C418*1</f>
        <v>4.55</v>
      </c>
      <c r="I432" s="168">
        <v>1.33</v>
      </c>
      <c r="J432" s="179">
        <f t="shared" si="88"/>
        <v>6.0514999999999999</v>
      </c>
    </row>
    <row r="433" spans="1:351" s="181" customFormat="1" x14ac:dyDescent="0.25">
      <c r="A433" s="176"/>
      <c r="B433" s="177"/>
      <c r="C433" s="178"/>
      <c r="D433" s="168"/>
      <c r="E433" s="179"/>
      <c r="F433" s="180" t="s">
        <v>163</v>
      </c>
      <c r="G433" s="177" t="s">
        <v>12</v>
      </c>
      <c r="H433" s="178">
        <f>C418*0.15</f>
        <v>0.6825</v>
      </c>
      <c r="I433" s="168">
        <v>14</v>
      </c>
      <c r="J433" s="179">
        <f t="shared" si="88"/>
        <v>9.5549999999999997</v>
      </c>
    </row>
    <row r="434" spans="1:351" s="170" customFormat="1" ht="28.5" outlineLevel="1" x14ac:dyDescent="0.25">
      <c r="A434" s="161" t="s">
        <v>210</v>
      </c>
      <c r="B434" s="162" t="s">
        <v>12</v>
      </c>
      <c r="C434" s="163">
        <v>5.52</v>
      </c>
      <c r="D434" s="163">
        <v>120</v>
      </c>
      <c r="E434" s="164">
        <f>C434*D434</f>
        <v>662.4</v>
      </c>
      <c r="F434" s="165" t="s">
        <v>146</v>
      </c>
      <c r="G434" s="166" t="s">
        <v>15</v>
      </c>
      <c r="H434" s="167">
        <f>C434*0.3</f>
        <v>1.6559999999999999</v>
      </c>
      <c r="I434" s="168">
        <v>30.4</v>
      </c>
      <c r="J434" s="164">
        <f t="shared" si="88"/>
        <v>50.342399999999998</v>
      </c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  <c r="CW434" s="169"/>
      <c r="CX434" s="169"/>
      <c r="CY434" s="169"/>
      <c r="CZ434" s="169"/>
      <c r="DA434" s="169"/>
      <c r="DB434" s="169"/>
      <c r="DC434" s="169"/>
      <c r="DD434" s="169"/>
      <c r="DE434" s="169"/>
      <c r="DF434" s="169"/>
      <c r="DG434" s="169"/>
      <c r="DH434" s="169"/>
      <c r="DI434" s="169"/>
      <c r="DJ434" s="169"/>
      <c r="DK434" s="169"/>
      <c r="DL434" s="169"/>
      <c r="DM434" s="169"/>
      <c r="DN434" s="169"/>
      <c r="DO434" s="169"/>
      <c r="DP434" s="169"/>
      <c r="DQ434" s="169"/>
      <c r="DR434" s="169"/>
      <c r="DS434" s="169"/>
      <c r="DT434" s="169"/>
      <c r="DU434" s="169"/>
      <c r="DV434" s="169"/>
      <c r="DW434" s="169"/>
      <c r="DX434" s="169"/>
      <c r="DY434" s="169"/>
      <c r="DZ434" s="169"/>
      <c r="EA434" s="169"/>
      <c r="EB434" s="169"/>
      <c r="EC434" s="169"/>
      <c r="ED434" s="169"/>
      <c r="EE434" s="169"/>
      <c r="EF434" s="169"/>
      <c r="EG434" s="169"/>
      <c r="EH434" s="169"/>
      <c r="EI434" s="169"/>
      <c r="EJ434" s="169"/>
      <c r="EK434" s="169"/>
      <c r="EL434" s="169"/>
      <c r="EM434" s="169"/>
      <c r="EN434" s="169"/>
      <c r="EO434" s="169"/>
      <c r="EP434" s="169"/>
      <c r="EQ434" s="169"/>
      <c r="ER434" s="169"/>
      <c r="ES434" s="169"/>
      <c r="ET434" s="169"/>
      <c r="EU434" s="169"/>
      <c r="EV434" s="169"/>
      <c r="EW434" s="169"/>
      <c r="EX434" s="169"/>
      <c r="EY434" s="169"/>
      <c r="EZ434" s="169"/>
      <c r="FA434" s="169"/>
      <c r="FB434" s="169"/>
      <c r="FC434" s="169"/>
      <c r="FD434" s="169"/>
      <c r="FE434" s="169"/>
      <c r="FF434" s="169"/>
      <c r="FG434" s="169"/>
      <c r="FH434" s="169"/>
      <c r="FI434" s="169"/>
      <c r="FJ434" s="169"/>
      <c r="FK434" s="169"/>
      <c r="FL434" s="169"/>
      <c r="FM434" s="169"/>
      <c r="FN434" s="169"/>
      <c r="FO434" s="169"/>
      <c r="FP434" s="169"/>
      <c r="FQ434" s="169"/>
      <c r="FR434" s="169"/>
      <c r="FS434" s="169"/>
      <c r="FT434" s="169"/>
      <c r="FU434" s="169"/>
      <c r="FV434" s="169"/>
      <c r="FW434" s="169"/>
      <c r="FX434" s="169"/>
      <c r="FY434" s="169"/>
      <c r="FZ434" s="169"/>
      <c r="GA434" s="169"/>
      <c r="GB434" s="169"/>
      <c r="GC434" s="169"/>
      <c r="GD434" s="169"/>
      <c r="GE434" s="169"/>
      <c r="GF434" s="169"/>
      <c r="GG434" s="169"/>
      <c r="GH434" s="169"/>
      <c r="GI434" s="169"/>
      <c r="GJ434" s="169"/>
      <c r="GK434" s="169"/>
      <c r="GL434" s="169"/>
      <c r="GM434" s="169"/>
      <c r="GN434" s="169"/>
      <c r="GO434" s="169"/>
      <c r="GP434" s="169"/>
      <c r="GQ434" s="169"/>
      <c r="GR434" s="169"/>
      <c r="GS434" s="169"/>
      <c r="GT434" s="169"/>
      <c r="GU434" s="169"/>
      <c r="GV434" s="169"/>
      <c r="GW434" s="169"/>
      <c r="GX434" s="169"/>
      <c r="GY434" s="169"/>
      <c r="GZ434" s="169"/>
      <c r="HA434" s="169"/>
      <c r="HB434" s="169"/>
      <c r="HC434" s="169"/>
      <c r="HD434" s="169"/>
      <c r="HE434" s="169"/>
      <c r="HF434" s="169"/>
      <c r="HG434" s="169"/>
      <c r="HH434" s="169"/>
      <c r="HI434" s="169"/>
      <c r="HJ434" s="169"/>
      <c r="HK434" s="169"/>
      <c r="HL434" s="169"/>
      <c r="HM434" s="169"/>
      <c r="HN434" s="169"/>
      <c r="HO434" s="169"/>
      <c r="HP434" s="169"/>
      <c r="HQ434" s="169"/>
      <c r="HR434" s="169"/>
      <c r="HS434" s="169"/>
      <c r="HT434" s="169"/>
      <c r="HU434" s="169"/>
      <c r="HV434" s="169"/>
      <c r="HW434" s="169"/>
      <c r="HX434" s="169"/>
      <c r="HY434" s="169"/>
      <c r="HZ434" s="169"/>
      <c r="IA434" s="169"/>
      <c r="IB434" s="169"/>
      <c r="IC434" s="169"/>
      <c r="ID434" s="169"/>
      <c r="IE434" s="169"/>
      <c r="IF434" s="169"/>
      <c r="IG434" s="169"/>
      <c r="IH434" s="169"/>
      <c r="II434" s="169"/>
      <c r="IJ434" s="169"/>
      <c r="IK434" s="169"/>
      <c r="IL434" s="169"/>
      <c r="IM434" s="169"/>
      <c r="IN434" s="169"/>
      <c r="IO434" s="169"/>
      <c r="IP434" s="169"/>
      <c r="IQ434" s="169"/>
      <c r="IR434" s="169"/>
      <c r="IS434" s="169"/>
      <c r="IT434" s="169"/>
      <c r="IU434" s="169"/>
      <c r="IV434" s="169"/>
      <c r="IW434" s="169"/>
      <c r="IX434" s="169"/>
      <c r="IY434" s="169"/>
      <c r="IZ434" s="169"/>
      <c r="JA434" s="169"/>
      <c r="JB434" s="169"/>
      <c r="JC434" s="169"/>
      <c r="JD434" s="169"/>
      <c r="JE434" s="169"/>
      <c r="JF434" s="169"/>
      <c r="JG434" s="169"/>
      <c r="JH434" s="169"/>
      <c r="JI434" s="169"/>
      <c r="JJ434" s="169"/>
      <c r="JK434" s="169"/>
      <c r="JL434" s="169"/>
      <c r="JM434" s="169"/>
      <c r="JN434" s="169"/>
      <c r="JO434" s="169"/>
      <c r="JP434" s="169"/>
      <c r="JQ434" s="169"/>
      <c r="JR434" s="169"/>
      <c r="JS434" s="169"/>
      <c r="JT434" s="169"/>
      <c r="JU434" s="169"/>
      <c r="JV434" s="169"/>
      <c r="JW434" s="169"/>
      <c r="JX434" s="169"/>
      <c r="JY434" s="169"/>
      <c r="JZ434" s="169"/>
      <c r="KA434" s="169"/>
      <c r="KB434" s="169"/>
      <c r="KC434" s="169"/>
      <c r="KD434" s="169"/>
      <c r="KE434" s="169"/>
      <c r="KF434" s="169"/>
      <c r="KG434" s="169"/>
      <c r="KH434" s="169"/>
      <c r="KI434" s="169"/>
      <c r="KJ434" s="169"/>
      <c r="KK434" s="169"/>
      <c r="KL434" s="169"/>
      <c r="KM434" s="169"/>
      <c r="KN434" s="169"/>
      <c r="KO434" s="169"/>
      <c r="KP434" s="169"/>
      <c r="KQ434" s="169"/>
      <c r="KR434" s="169"/>
      <c r="KS434" s="169"/>
      <c r="KT434" s="169"/>
      <c r="KU434" s="169"/>
      <c r="KV434" s="169"/>
      <c r="KW434" s="169"/>
      <c r="KX434" s="169"/>
      <c r="KY434" s="169"/>
      <c r="KZ434" s="169"/>
      <c r="LA434" s="169"/>
      <c r="LB434" s="169"/>
      <c r="LC434" s="169"/>
      <c r="LD434" s="169"/>
      <c r="LE434" s="169"/>
      <c r="LF434" s="169"/>
      <c r="LG434" s="169"/>
      <c r="LH434" s="169"/>
      <c r="LI434" s="169"/>
      <c r="LJ434" s="169"/>
      <c r="LK434" s="169"/>
      <c r="LL434" s="169"/>
      <c r="LM434" s="169"/>
      <c r="LN434" s="169"/>
      <c r="LO434" s="169"/>
      <c r="LP434" s="169"/>
      <c r="LQ434" s="169"/>
      <c r="LR434" s="169"/>
      <c r="LS434" s="169"/>
      <c r="LT434" s="169"/>
      <c r="LU434" s="169"/>
      <c r="LV434" s="169"/>
      <c r="LW434" s="169"/>
      <c r="LX434" s="169"/>
      <c r="LY434" s="169"/>
      <c r="LZ434" s="169"/>
      <c r="MA434" s="169"/>
      <c r="MB434" s="169"/>
      <c r="MC434" s="169"/>
      <c r="MD434" s="169"/>
      <c r="ME434" s="169"/>
      <c r="MF434" s="169"/>
      <c r="MG434" s="169"/>
      <c r="MH434" s="169"/>
      <c r="MI434" s="169"/>
      <c r="MJ434" s="169"/>
      <c r="MK434" s="169"/>
      <c r="ML434" s="169"/>
      <c r="MM434" s="169"/>
    </row>
    <row r="435" spans="1:351" s="170" customFormat="1" ht="24.75" customHeight="1" outlineLevel="1" x14ac:dyDescent="0.25">
      <c r="A435" s="171"/>
      <c r="B435" s="172"/>
      <c r="C435" s="172"/>
      <c r="D435" s="172"/>
      <c r="E435" s="173"/>
      <c r="F435" s="174" t="s">
        <v>147</v>
      </c>
      <c r="G435" s="175" t="s">
        <v>12</v>
      </c>
      <c r="H435" s="167">
        <f>C434*0.6</f>
        <v>3.3119999999999998</v>
      </c>
      <c r="I435" s="168">
        <v>11.64</v>
      </c>
      <c r="J435" s="164">
        <f>H435*I435</f>
        <v>38.551679999999998</v>
      </c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69"/>
      <c r="CX435" s="169"/>
      <c r="CY435" s="169"/>
      <c r="CZ435" s="169"/>
      <c r="DA435" s="169"/>
      <c r="DB435" s="169"/>
      <c r="DC435" s="169"/>
      <c r="DD435" s="169"/>
      <c r="DE435" s="169"/>
      <c r="DF435" s="169"/>
      <c r="DG435" s="169"/>
      <c r="DH435" s="169"/>
      <c r="DI435" s="169"/>
      <c r="DJ435" s="169"/>
      <c r="DK435" s="169"/>
      <c r="DL435" s="169"/>
      <c r="DM435" s="169"/>
      <c r="DN435" s="169"/>
      <c r="DO435" s="169"/>
      <c r="DP435" s="169"/>
      <c r="DQ435" s="169"/>
      <c r="DR435" s="169"/>
      <c r="DS435" s="169"/>
      <c r="DT435" s="169"/>
      <c r="DU435" s="169"/>
      <c r="DV435" s="169"/>
      <c r="DW435" s="169"/>
      <c r="DX435" s="169"/>
      <c r="DY435" s="169"/>
      <c r="DZ435" s="169"/>
      <c r="EA435" s="169"/>
      <c r="EB435" s="169"/>
      <c r="EC435" s="169"/>
      <c r="ED435" s="169"/>
      <c r="EE435" s="169"/>
      <c r="EF435" s="169"/>
      <c r="EG435" s="169"/>
      <c r="EH435" s="169"/>
      <c r="EI435" s="169"/>
      <c r="EJ435" s="169"/>
      <c r="EK435" s="169"/>
      <c r="EL435" s="169"/>
      <c r="EM435" s="169"/>
      <c r="EN435" s="169"/>
      <c r="EO435" s="169"/>
      <c r="EP435" s="169"/>
      <c r="EQ435" s="169"/>
      <c r="ER435" s="169"/>
      <c r="ES435" s="169"/>
      <c r="ET435" s="169"/>
      <c r="EU435" s="169"/>
      <c r="EV435" s="169"/>
      <c r="EW435" s="169"/>
      <c r="EX435" s="169"/>
      <c r="EY435" s="169"/>
      <c r="EZ435" s="169"/>
      <c r="FA435" s="169"/>
      <c r="FB435" s="169"/>
      <c r="FC435" s="169"/>
      <c r="FD435" s="169"/>
      <c r="FE435" s="169"/>
      <c r="FF435" s="169"/>
      <c r="FG435" s="169"/>
      <c r="FH435" s="169"/>
      <c r="FI435" s="169"/>
      <c r="FJ435" s="169"/>
      <c r="FK435" s="169"/>
      <c r="FL435" s="169"/>
      <c r="FM435" s="169"/>
      <c r="FN435" s="169"/>
      <c r="FO435" s="169"/>
      <c r="FP435" s="169"/>
      <c r="FQ435" s="169"/>
      <c r="FR435" s="169"/>
      <c r="FS435" s="169"/>
      <c r="FT435" s="169"/>
      <c r="FU435" s="169"/>
      <c r="FV435" s="169"/>
      <c r="FW435" s="169"/>
      <c r="FX435" s="169"/>
      <c r="FY435" s="169"/>
      <c r="FZ435" s="169"/>
      <c r="GA435" s="169"/>
      <c r="GB435" s="169"/>
      <c r="GC435" s="169"/>
      <c r="GD435" s="169"/>
      <c r="GE435" s="169"/>
      <c r="GF435" s="169"/>
      <c r="GG435" s="169"/>
      <c r="GH435" s="169"/>
      <c r="GI435" s="169"/>
      <c r="GJ435" s="169"/>
      <c r="GK435" s="169"/>
      <c r="GL435" s="169"/>
      <c r="GM435" s="169"/>
      <c r="GN435" s="169"/>
      <c r="GO435" s="169"/>
      <c r="GP435" s="169"/>
      <c r="GQ435" s="169"/>
      <c r="GR435" s="169"/>
      <c r="GS435" s="169"/>
      <c r="GT435" s="169"/>
      <c r="GU435" s="169"/>
      <c r="GV435" s="169"/>
      <c r="GW435" s="169"/>
      <c r="GX435" s="169"/>
      <c r="GY435" s="169"/>
      <c r="GZ435" s="169"/>
      <c r="HA435" s="169"/>
      <c r="HB435" s="169"/>
      <c r="HC435" s="169"/>
      <c r="HD435" s="169"/>
      <c r="HE435" s="169"/>
      <c r="HF435" s="169"/>
      <c r="HG435" s="169"/>
      <c r="HH435" s="169"/>
      <c r="HI435" s="169"/>
      <c r="HJ435" s="169"/>
      <c r="HK435" s="169"/>
      <c r="HL435" s="169"/>
      <c r="HM435" s="169"/>
      <c r="HN435" s="169"/>
      <c r="HO435" s="169"/>
      <c r="HP435" s="169"/>
      <c r="HQ435" s="169"/>
      <c r="HR435" s="169"/>
      <c r="HS435" s="169"/>
      <c r="HT435" s="169"/>
      <c r="HU435" s="169"/>
      <c r="HV435" s="169"/>
      <c r="HW435" s="169"/>
      <c r="HX435" s="169"/>
      <c r="HY435" s="169"/>
      <c r="HZ435" s="169"/>
      <c r="IA435" s="169"/>
      <c r="IB435" s="169"/>
      <c r="IC435" s="169"/>
      <c r="ID435" s="169"/>
      <c r="IE435" s="169"/>
      <c r="IF435" s="169"/>
      <c r="IG435" s="169"/>
      <c r="IH435" s="169"/>
      <c r="II435" s="169"/>
      <c r="IJ435" s="169"/>
      <c r="IK435" s="169"/>
      <c r="IL435" s="169"/>
      <c r="IM435" s="169"/>
      <c r="IN435" s="169"/>
      <c r="IO435" s="169"/>
      <c r="IP435" s="169"/>
      <c r="IQ435" s="169"/>
      <c r="IR435" s="169"/>
      <c r="IS435" s="169"/>
      <c r="IT435" s="169"/>
      <c r="IU435" s="169"/>
      <c r="IV435" s="169"/>
      <c r="IW435" s="169"/>
      <c r="IX435" s="169"/>
      <c r="IY435" s="169"/>
      <c r="IZ435" s="169"/>
      <c r="JA435" s="169"/>
      <c r="JB435" s="169"/>
      <c r="JC435" s="169"/>
      <c r="JD435" s="169"/>
      <c r="JE435" s="169"/>
      <c r="JF435" s="169"/>
      <c r="JG435" s="169"/>
      <c r="JH435" s="169"/>
      <c r="JI435" s="169"/>
      <c r="JJ435" s="169"/>
      <c r="JK435" s="169"/>
      <c r="JL435" s="169"/>
      <c r="JM435" s="169"/>
      <c r="JN435" s="169"/>
      <c r="JO435" s="169"/>
      <c r="JP435" s="169"/>
      <c r="JQ435" s="169"/>
      <c r="JR435" s="169"/>
      <c r="JS435" s="169"/>
      <c r="JT435" s="169"/>
      <c r="JU435" s="169"/>
      <c r="JV435" s="169"/>
      <c r="JW435" s="169"/>
      <c r="JX435" s="169"/>
      <c r="JY435" s="169"/>
      <c r="JZ435" s="169"/>
      <c r="KA435" s="169"/>
      <c r="KB435" s="169"/>
      <c r="KC435" s="169"/>
      <c r="KD435" s="169"/>
      <c r="KE435" s="169"/>
      <c r="KF435" s="169"/>
      <c r="KG435" s="169"/>
      <c r="KH435" s="169"/>
      <c r="KI435" s="169"/>
      <c r="KJ435" s="169"/>
      <c r="KK435" s="169"/>
      <c r="KL435" s="169"/>
      <c r="KM435" s="169"/>
      <c r="KN435" s="169"/>
      <c r="KO435" s="169"/>
      <c r="KP435" s="169"/>
      <c r="KQ435" s="169"/>
      <c r="KR435" s="169"/>
      <c r="KS435" s="169"/>
      <c r="KT435" s="169"/>
      <c r="KU435" s="169"/>
      <c r="KV435" s="169"/>
      <c r="KW435" s="169"/>
      <c r="KX435" s="169"/>
      <c r="KY435" s="169"/>
      <c r="KZ435" s="169"/>
      <c r="LA435" s="169"/>
      <c r="LB435" s="169"/>
      <c r="LC435" s="169"/>
      <c r="LD435" s="169"/>
      <c r="LE435" s="169"/>
      <c r="LF435" s="169"/>
      <c r="LG435" s="169"/>
      <c r="LH435" s="169"/>
      <c r="LI435" s="169"/>
      <c r="LJ435" s="169"/>
      <c r="LK435" s="169"/>
      <c r="LL435" s="169"/>
      <c r="LM435" s="169"/>
      <c r="LN435" s="169"/>
      <c r="LO435" s="169"/>
      <c r="LP435" s="169"/>
      <c r="LQ435" s="169"/>
      <c r="LR435" s="169"/>
      <c r="LS435" s="169"/>
      <c r="LT435" s="169"/>
      <c r="LU435" s="169"/>
      <c r="LV435" s="169"/>
      <c r="LW435" s="169"/>
      <c r="LX435" s="169"/>
      <c r="LY435" s="169"/>
      <c r="LZ435" s="169"/>
      <c r="MA435" s="169"/>
      <c r="MB435" s="169"/>
      <c r="MC435" s="169"/>
      <c r="MD435" s="169"/>
      <c r="ME435" s="169"/>
      <c r="MF435" s="169"/>
      <c r="MG435" s="169"/>
      <c r="MH435" s="169"/>
      <c r="MI435" s="169"/>
      <c r="MJ435" s="169"/>
      <c r="MK435" s="169"/>
      <c r="ML435" s="169"/>
      <c r="MM435" s="169"/>
    </row>
    <row r="436" spans="1:351" s="170" customFormat="1" ht="15" customHeight="1" outlineLevel="1" x14ac:dyDescent="0.25">
      <c r="A436" s="161"/>
      <c r="B436" s="162"/>
      <c r="C436" s="163"/>
      <c r="D436" s="163"/>
      <c r="E436" s="164"/>
      <c r="F436" s="174" t="s">
        <v>148</v>
      </c>
      <c r="G436" s="175" t="s">
        <v>12</v>
      </c>
      <c r="H436" s="167">
        <f>C434*0.9</f>
        <v>4.968</v>
      </c>
      <c r="I436" s="168">
        <v>18.04</v>
      </c>
      <c r="J436" s="164">
        <f>H436*I436</f>
        <v>89.622720000000001</v>
      </c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  <c r="CB436" s="169"/>
      <c r="CC436" s="169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69"/>
      <c r="CN436" s="169"/>
      <c r="CO436" s="169"/>
      <c r="CP436" s="169"/>
      <c r="CQ436" s="169"/>
      <c r="CR436" s="169"/>
      <c r="CS436" s="169"/>
      <c r="CT436" s="169"/>
      <c r="CU436" s="169"/>
      <c r="CV436" s="169"/>
      <c r="CW436" s="169"/>
      <c r="CX436" s="169"/>
      <c r="CY436" s="169"/>
      <c r="CZ436" s="169"/>
      <c r="DA436" s="169"/>
      <c r="DB436" s="169"/>
      <c r="DC436" s="169"/>
      <c r="DD436" s="169"/>
      <c r="DE436" s="169"/>
      <c r="DF436" s="169"/>
      <c r="DG436" s="169"/>
      <c r="DH436" s="169"/>
      <c r="DI436" s="169"/>
      <c r="DJ436" s="169"/>
      <c r="DK436" s="169"/>
      <c r="DL436" s="169"/>
      <c r="DM436" s="169"/>
      <c r="DN436" s="169"/>
      <c r="DO436" s="169"/>
      <c r="DP436" s="169"/>
      <c r="DQ436" s="169"/>
      <c r="DR436" s="169"/>
      <c r="DS436" s="169"/>
      <c r="DT436" s="169"/>
      <c r="DU436" s="169"/>
      <c r="DV436" s="169"/>
      <c r="DW436" s="169"/>
      <c r="DX436" s="169"/>
      <c r="DY436" s="169"/>
      <c r="DZ436" s="169"/>
      <c r="EA436" s="169"/>
      <c r="EB436" s="169"/>
      <c r="EC436" s="169"/>
      <c r="ED436" s="169"/>
      <c r="EE436" s="169"/>
      <c r="EF436" s="169"/>
      <c r="EG436" s="169"/>
      <c r="EH436" s="169"/>
      <c r="EI436" s="169"/>
      <c r="EJ436" s="169"/>
      <c r="EK436" s="169"/>
      <c r="EL436" s="169"/>
      <c r="EM436" s="169"/>
      <c r="EN436" s="169"/>
      <c r="EO436" s="169"/>
      <c r="EP436" s="169"/>
      <c r="EQ436" s="169"/>
      <c r="ER436" s="169"/>
      <c r="ES436" s="169"/>
      <c r="ET436" s="169"/>
      <c r="EU436" s="169"/>
      <c r="EV436" s="169"/>
      <c r="EW436" s="169"/>
      <c r="EX436" s="169"/>
      <c r="EY436" s="169"/>
      <c r="EZ436" s="169"/>
      <c r="FA436" s="169"/>
      <c r="FB436" s="169"/>
      <c r="FC436" s="169"/>
      <c r="FD436" s="169"/>
      <c r="FE436" s="169"/>
      <c r="FF436" s="169"/>
      <c r="FG436" s="169"/>
      <c r="FH436" s="169"/>
      <c r="FI436" s="169"/>
      <c r="FJ436" s="169"/>
      <c r="FK436" s="169"/>
      <c r="FL436" s="169"/>
      <c r="FM436" s="169"/>
      <c r="FN436" s="169"/>
      <c r="FO436" s="169"/>
      <c r="FP436" s="169"/>
      <c r="FQ436" s="169"/>
      <c r="FR436" s="169"/>
      <c r="FS436" s="169"/>
      <c r="FT436" s="169"/>
      <c r="FU436" s="169"/>
      <c r="FV436" s="169"/>
      <c r="FW436" s="169"/>
      <c r="FX436" s="169"/>
      <c r="FY436" s="169"/>
      <c r="FZ436" s="169"/>
      <c r="GA436" s="169"/>
      <c r="GB436" s="169"/>
      <c r="GC436" s="169"/>
      <c r="GD436" s="169"/>
      <c r="GE436" s="169"/>
      <c r="GF436" s="169"/>
      <c r="GG436" s="169"/>
      <c r="GH436" s="169"/>
      <c r="GI436" s="169"/>
      <c r="GJ436" s="169"/>
      <c r="GK436" s="169"/>
      <c r="GL436" s="169"/>
      <c r="GM436" s="169"/>
      <c r="GN436" s="169"/>
      <c r="GO436" s="169"/>
      <c r="GP436" s="169"/>
      <c r="GQ436" s="169"/>
      <c r="GR436" s="169"/>
      <c r="GS436" s="169"/>
      <c r="GT436" s="169"/>
      <c r="GU436" s="169"/>
      <c r="GV436" s="169"/>
      <c r="GW436" s="169"/>
      <c r="GX436" s="169"/>
      <c r="GY436" s="169"/>
      <c r="GZ436" s="169"/>
      <c r="HA436" s="169"/>
      <c r="HB436" s="169"/>
      <c r="HC436" s="169"/>
      <c r="HD436" s="169"/>
      <c r="HE436" s="169"/>
      <c r="HF436" s="169"/>
      <c r="HG436" s="169"/>
      <c r="HH436" s="169"/>
      <c r="HI436" s="169"/>
      <c r="HJ436" s="169"/>
      <c r="HK436" s="169"/>
      <c r="HL436" s="169"/>
      <c r="HM436" s="169"/>
      <c r="HN436" s="169"/>
      <c r="HO436" s="169"/>
      <c r="HP436" s="169"/>
      <c r="HQ436" s="169"/>
      <c r="HR436" s="169"/>
      <c r="HS436" s="169"/>
      <c r="HT436" s="169"/>
      <c r="HU436" s="169"/>
      <c r="HV436" s="169"/>
      <c r="HW436" s="169"/>
      <c r="HX436" s="169"/>
      <c r="HY436" s="169"/>
      <c r="HZ436" s="169"/>
      <c r="IA436" s="169"/>
      <c r="IB436" s="169"/>
      <c r="IC436" s="169"/>
      <c r="ID436" s="169"/>
      <c r="IE436" s="169"/>
      <c r="IF436" s="169"/>
      <c r="IG436" s="169"/>
      <c r="IH436" s="169"/>
      <c r="II436" s="169"/>
      <c r="IJ436" s="169"/>
      <c r="IK436" s="169"/>
      <c r="IL436" s="169"/>
      <c r="IM436" s="169"/>
      <c r="IN436" s="169"/>
      <c r="IO436" s="169"/>
      <c r="IP436" s="169"/>
      <c r="IQ436" s="169"/>
      <c r="IR436" s="169"/>
      <c r="IS436" s="169"/>
      <c r="IT436" s="169"/>
      <c r="IU436" s="169"/>
      <c r="IV436" s="169"/>
      <c r="IW436" s="169"/>
      <c r="IX436" s="169"/>
      <c r="IY436" s="169"/>
      <c r="IZ436" s="169"/>
      <c r="JA436" s="169"/>
      <c r="JB436" s="169"/>
      <c r="JC436" s="169"/>
      <c r="JD436" s="169"/>
      <c r="JE436" s="169"/>
      <c r="JF436" s="169"/>
      <c r="JG436" s="169"/>
      <c r="JH436" s="169"/>
      <c r="JI436" s="169"/>
      <c r="JJ436" s="169"/>
      <c r="JK436" s="169"/>
      <c r="JL436" s="169"/>
      <c r="JM436" s="169"/>
      <c r="JN436" s="169"/>
      <c r="JO436" s="169"/>
      <c r="JP436" s="169"/>
      <c r="JQ436" s="169"/>
      <c r="JR436" s="169"/>
      <c r="JS436" s="169"/>
      <c r="JT436" s="169"/>
      <c r="JU436" s="169"/>
      <c r="JV436" s="169"/>
      <c r="JW436" s="169"/>
      <c r="JX436" s="169"/>
      <c r="JY436" s="169"/>
      <c r="JZ436" s="169"/>
      <c r="KA436" s="169"/>
      <c r="KB436" s="169"/>
      <c r="KC436" s="169"/>
      <c r="KD436" s="169"/>
      <c r="KE436" s="169"/>
      <c r="KF436" s="169"/>
      <c r="KG436" s="169"/>
      <c r="KH436" s="169"/>
      <c r="KI436" s="169"/>
      <c r="KJ436" s="169"/>
      <c r="KK436" s="169"/>
      <c r="KL436" s="169"/>
      <c r="KM436" s="169"/>
      <c r="KN436" s="169"/>
      <c r="KO436" s="169"/>
      <c r="KP436" s="169"/>
      <c r="KQ436" s="169"/>
      <c r="KR436" s="169"/>
      <c r="KS436" s="169"/>
      <c r="KT436" s="169"/>
      <c r="KU436" s="169"/>
      <c r="KV436" s="169"/>
      <c r="KW436" s="169"/>
      <c r="KX436" s="169"/>
      <c r="KY436" s="169"/>
      <c r="KZ436" s="169"/>
      <c r="LA436" s="169"/>
      <c r="LB436" s="169"/>
      <c r="LC436" s="169"/>
      <c r="LD436" s="169"/>
      <c r="LE436" s="169"/>
      <c r="LF436" s="169"/>
      <c r="LG436" s="169"/>
      <c r="LH436" s="169"/>
      <c r="LI436" s="169"/>
      <c r="LJ436" s="169"/>
      <c r="LK436" s="169"/>
      <c r="LL436" s="169"/>
      <c r="LM436" s="169"/>
      <c r="LN436" s="169"/>
      <c r="LO436" s="169"/>
      <c r="LP436" s="169"/>
      <c r="LQ436" s="169"/>
      <c r="LR436" s="169"/>
      <c r="LS436" s="169"/>
      <c r="LT436" s="169"/>
      <c r="LU436" s="169"/>
      <c r="LV436" s="169"/>
      <c r="LW436" s="169"/>
      <c r="LX436" s="169"/>
      <c r="LY436" s="169"/>
      <c r="LZ436" s="169"/>
      <c r="MA436" s="169"/>
      <c r="MB436" s="169"/>
      <c r="MC436" s="169"/>
      <c r="MD436" s="169"/>
      <c r="ME436" s="169"/>
      <c r="MF436" s="169"/>
      <c r="MG436" s="169"/>
      <c r="MH436" s="169"/>
      <c r="MI436" s="169"/>
      <c r="MJ436" s="169"/>
      <c r="MK436" s="169"/>
      <c r="ML436" s="169"/>
      <c r="MM436" s="169"/>
    </row>
    <row r="437" spans="1:351" s="170" customFormat="1" ht="15" customHeight="1" outlineLevel="1" x14ac:dyDescent="0.25">
      <c r="A437" s="161"/>
      <c r="B437" s="162"/>
      <c r="C437" s="163"/>
      <c r="D437" s="163"/>
      <c r="E437" s="164"/>
      <c r="F437" s="174" t="s">
        <v>149</v>
      </c>
      <c r="G437" s="175" t="s">
        <v>39</v>
      </c>
      <c r="H437" s="167">
        <f>C434*0.8</f>
        <v>4.4159999999999995</v>
      </c>
      <c r="I437" s="168">
        <v>3.3</v>
      </c>
      <c r="J437" s="164">
        <f t="shared" ref="J437:J451" si="89">H437*I437</f>
        <v>14.572799999999997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  <c r="CW437" s="169"/>
      <c r="CX437" s="169"/>
      <c r="CY437" s="169"/>
      <c r="CZ437" s="169"/>
      <c r="DA437" s="169"/>
      <c r="DB437" s="169"/>
      <c r="DC437" s="169"/>
      <c r="DD437" s="169"/>
      <c r="DE437" s="169"/>
      <c r="DF437" s="169"/>
      <c r="DG437" s="169"/>
      <c r="DH437" s="169"/>
      <c r="DI437" s="169"/>
      <c r="DJ437" s="169"/>
      <c r="DK437" s="169"/>
      <c r="DL437" s="169"/>
      <c r="DM437" s="169"/>
      <c r="DN437" s="169"/>
      <c r="DO437" s="169"/>
      <c r="DP437" s="169"/>
      <c r="DQ437" s="169"/>
      <c r="DR437" s="169"/>
      <c r="DS437" s="169"/>
      <c r="DT437" s="169"/>
      <c r="DU437" s="169"/>
      <c r="DV437" s="169"/>
      <c r="DW437" s="169"/>
      <c r="DX437" s="169"/>
      <c r="DY437" s="169"/>
      <c r="DZ437" s="169"/>
      <c r="EA437" s="169"/>
      <c r="EB437" s="169"/>
      <c r="EC437" s="169"/>
      <c r="ED437" s="169"/>
      <c r="EE437" s="169"/>
      <c r="EF437" s="169"/>
      <c r="EG437" s="169"/>
      <c r="EH437" s="169"/>
      <c r="EI437" s="169"/>
      <c r="EJ437" s="169"/>
      <c r="EK437" s="169"/>
      <c r="EL437" s="169"/>
      <c r="EM437" s="169"/>
      <c r="EN437" s="169"/>
      <c r="EO437" s="169"/>
      <c r="EP437" s="169"/>
      <c r="EQ437" s="169"/>
      <c r="ER437" s="169"/>
      <c r="ES437" s="169"/>
      <c r="ET437" s="169"/>
      <c r="EU437" s="169"/>
      <c r="EV437" s="169"/>
      <c r="EW437" s="169"/>
      <c r="EX437" s="169"/>
      <c r="EY437" s="169"/>
      <c r="EZ437" s="169"/>
      <c r="FA437" s="169"/>
      <c r="FB437" s="169"/>
      <c r="FC437" s="169"/>
      <c r="FD437" s="169"/>
      <c r="FE437" s="169"/>
      <c r="FF437" s="169"/>
      <c r="FG437" s="169"/>
      <c r="FH437" s="169"/>
      <c r="FI437" s="169"/>
      <c r="FJ437" s="169"/>
      <c r="FK437" s="169"/>
      <c r="FL437" s="169"/>
      <c r="FM437" s="169"/>
      <c r="FN437" s="169"/>
      <c r="FO437" s="169"/>
      <c r="FP437" s="169"/>
      <c r="FQ437" s="169"/>
      <c r="FR437" s="169"/>
      <c r="FS437" s="169"/>
      <c r="FT437" s="169"/>
      <c r="FU437" s="169"/>
      <c r="FV437" s="169"/>
      <c r="FW437" s="169"/>
      <c r="FX437" s="169"/>
      <c r="FY437" s="169"/>
      <c r="FZ437" s="169"/>
      <c r="GA437" s="169"/>
      <c r="GB437" s="169"/>
      <c r="GC437" s="169"/>
      <c r="GD437" s="169"/>
      <c r="GE437" s="169"/>
      <c r="GF437" s="169"/>
      <c r="GG437" s="169"/>
      <c r="GH437" s="169"/>
      <c r="GI437" s="169"/>
      <c r="GJ437" s="169"/>
      <c r="GK437" s="169"/>
      <c r="GL437" s="169"/>
      <c r="GM437" s="169"/>
      <c r="GN437" s="169"/>
      <c r="GO437" s="169"/>
      <c r="GP437" s="169"/>
      <c r="GQ437" s="169"/>
      <c r="GR437" s="169"/>
      <c r="GS437" s="169"/>
      <c r="GT437" s="169"/>
      <c r="GU437" s="169"/>
      <c r="GV437" s="169"/>
      <c r="GW437" s="169"/>
      <c r="GX437" s="169"/>
      <c r="GY437" s="169"/>
      <c r="GZ437" s="169"/>
      <c r="HA437" s="169"/>
      <c r="HB437" s="169"/>
      <c r="HC437" s="169"/>
      <c r="HD437" s="169"/>
      <c r="HE437" s="169"/>
      <c r="HF437" s="169"/>
      <c r="HG437" s="169"/>
      <c r="HH437" s="169"/>
      <c r="HI437" s="169"/>
      <c r="HJ437" s="169"/>
      <c r="HK437" s="169"/>
      <c r="HL437" s="169"/>
      <c r="HM437" s="169"/>
      <c r="HN437" s="169"/>
      <c r="HO437" s="169"/>
      <c r="HP437" s="169"/>
      <c r="HQ437" s="169"/>
      <c r="HR437" s="169"/>
      <c r="HS437" s="169"/>
      <c r="HT437" s="169"/>
      <c r="HU437" s="169"/>
      <c r="HV437" s="169"/>
      <c r="HW437" s="169"/>
      <c r="HX437" s="169"/>
      <c r="HY437" s="169"/>
      <c r="HZ437" s="169"/>
      <c r="IA437" s="169"/>
      <c r="IB437" s="169"/>
      <c r="IC437" s="169"/>
      <c r="ID437" s="169"/>
      <c r="IE437" s="169"/>
      <c r="IF437" s="169"/>
      <c r="IG437" s="169"/>
      <c r="IH437" s="169"/>
      <c r="II437" s="169"/>
      <c r="IJ437" s="169"/>
      <c r="IK437" s="169"/>
      <c r="IL437" s="169"/>
      <c r="IM437" s="169"/>
      <c r="IN437" s="169"/>
      <c r="IO437" s="169"/>
      <c r="IP437" s="169"/>
      <c r="IQ437" s="169"/>
      <c r="IR437" s="169"/>
      <c r="IS437" s="169"/>
      <c r="IT437" s="169"/>
      <c r="IU437" s="169"/>
      <c r="IV437" s="169"/>
      <c r="IW437" s="169"/>
      <c r="IX437" s="169"/>
      <c r="IY437" s="169"/>
      <c r="IZ437" s="169"/>
      <c r="JA437" s="169"/>
      <c r="JB437" s="169"/>
      <c r="JC437" s="169"/>
      <c r="JD437" s="169"/>
      <c r="JE437" s="169"/>
      <c r="JF437" s="169"/>
      <c r="JG437" s="169"/>
      <c r="JH437" s="169"/>
      <c r="JI437" s="169"/>
      <c r="JJ437" s="169"/>
      <c r="JK437" s="169"/>
      <c r="JL437" s="169"/>
      <c r="JM437" s="169"/>
      <c r="JN437" s="169"/>
      <c r="JO437" s="169"/>
      <c r="JP437" s="169"/>
      <c r="JQ437" s="169"/>
      <c r="JR437" s="169"/>
      <c r="JS437" s="169"/>
      <c r="JT437" s="169"/>
      <c r="JU437" s="169"/>
      <c r="JV437" s="169"/>
      <c r="JW437" s="169"/>
      <c r="JX437" s="169"/>
      <c r="JY437" s="169"/>
      <c r="JZ437" s="169"/>
      <c r="KA437" s="169"/>
      <c r="KB437" s="169"/>
      <c r="KC437" s="169"/>
      <c r="KD437" s="169"/>
      <c r="KE437" s="169"/>
      <c r="KF437" s="169"/>
      <c r="KG437" s="169"/>
      <c r="KH437" s="169"/>
      <c r="KI437" s="169"/>
      <c r="KJ437" s="169"/>
      <c r="KK437" s="169"/>
      <c r="KL437" s="169"/>
      <c r="KM437" s="169"/>
      <c r="KN437" s="169"/>
      <c r="KO437" s="169"/>
      <c r="KP437" s="169"/>
      <c r="KQ437" s="169"/>
      <c r="KR437" s="169"/>
      <c r="KS437" s="169"/>
      <c r="KT437" s="169"/>
      <c r="KU437" s="169"/>
      <c r="KV437" s="169"/>
      <c r="KW437" s="169"/>
      <c r="KX437" s="169"/>
      <c r="KY437" s="169"/>
      <c r="KZ437" s="169"/>
      <c r="LA437" s="169"/>
      <c r="LB437" s="169"/>
      <c r="LC437" s="169"/>
      <c r="LD437" s="169"/>
      <c r="LE437" s="169"/>
      <c r="LF437" s="169"/>
      <c r="LG437" s="169"/>
      <c r="LH437" s="169"/>
      <c r="LI437" s="169"/>
      <c r="LJ437" s="169"/>
      <c r="LK437" s="169"/>
      <c r="LL437" s="169"/>
      <c r="LM437" s="169"/>
      <c r="LN437" s="169"/>
      <c r="LO437" s="169"/>
      <c r="LP437" s="169"/>
      <c r="LQ437" s="169"/>
      <c r="LR437" s="169"/>
      <c r="LS437" s="169"/>
      <c r="LT437" s="169"/>
      <c r="LU437" s="169"/>
      <c r="LV437" s="169"/>
      <c r="LW437" s="169"/>
      <c r="LX437" s="169"/>
      <c r="LY437" s="169"/>
      <c r="LZ437" s="169"/>
      <c r="MA437" s="169"/>
      <c r="MB437" s="169"/>
      <c r="MC437" s="169"/>
      <c r="MD437" s="169"/>
      <c r="ME437" s="169"/>
      <c r="MF437" s="169"/>
      <c r="MG437" s="169"/>
      <c r="MH437" s="169"/>
      <c r="MI437" s="169"/>
      <c r="MJ437" s="169"/>
      <c r="MK437" s="169"/>
      <c r="ML437" s="169"/>
      <c r="MM437" s="169"/>
    </row>
    <row r="438" spans="1:351" s="170" customFormat="1" ht="15" customHeight="1" outlineLevel="1" x14ac:dyDescent="0.25">
      <c r="A438" s="161"/>
      <c r="B438" s="162"/>
      <c r="C438" s="163"/>
      <c r="D438" s="163"/>
      <c r="E438" s="164"/>
      <c r="F438" s="174" t="s">
        <v>150</v>
      </c>
      <c r="G438" s="175" t="s">
        <v>39</v>
      </c>
      <c r="H438" s="167">
        <f>C434*0.8</f>
        <v>4.4159999999999995</v>
      </c>
      <c r="I438" s="168">
        <v>1.5</v>
      </c>
      <c r="J438" s="164">
        <f t="shared" si="89"/>
        <v>6.6239999999999988</v>
      </c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  <c r="CW438" s="169"/>
      <c r="CX438" s="169"/>
      <c r="CY438" s="169"/>
      <c r="CZ438" s="169"/>
      <c r="DA438" s="169"/>
      <c r="DB438" s="169"/>
      <c r="DC438" s="169"/>
      <c r="DD438" s="169"/>
      <c r="DE438" s="169"/>
      <c r="DF438" s="169"/>
      <c r="DG438" s="169"/>
      <c r="DH438" s="169"/>
      <c r="DI438" s="169"/>
      <c r="DJ438" s="169"/>
      <c r="DK438" s="169"/>
      <c r="DL438" s="169"/>
      <c r="DM438" s="169"/>
      <c r="DN438" s="169"/>
      <c r="DO438" s="169"/>
      <c r="DP438" s="169"/>
      <c r="DQ438" s="169"/>
      <c r="DR438" s="169"/>
      <c r="DS438" s="169"/>
      <c r="DT438" s="169"/>
      <c r="DU438" s="169"/>
      <c r="DV438" s="169"/>
      <c r="DW438" s="169"/>
      <c r="DX438" s="169"/>
      <c r="DY438" s="169"/>
      <c r="DZ438" s="169"/>
      <c r="EA438" s="169"/>
      <c r="EB438" s="169"/>
      <c r="EC438" s="169"/>
      <c r="ED438" s="169"/>
      <c r="EE438" s="169"/>
      <c r="EF438" s="169"/>
      <c r="EG438" s="169"/>
      <c r="EH438" s="169"/>
      <c r="EI438" s="169"/>
      <c r="EJ438" s="169"/>
      <c r="EK438" s="169"/>
      <c r="EL438" s="169"/>
      <c r="EM438" s="169"/>
      <c r="EN438" s="169"/>
      <c r="EO438" s="169"/>
      <c r="EP438" s="169"/>
      <c r="EQ438" s="169"/>
      <c r="ER438" s="169"/>
      <c r="ES438" s="169"/>
      <c r="ET438" s="169"/>
      <c r="EU438" s="169"/>
      <c r="EV438" s="169"/>
      <c r="EW438" s="169"/>
      <c r="EX438" s="169"/>
      <c r="EY438" s="169"/>
      <c r="EZ438" s="169"/>
      <c r="FA438" s="169"/>
      <c r="FB438" s="169"/>
      <c r="FC438" s="169"/>
      <c r="FD438" s="169"/>
      <c r="FE438" s="169"/>
      <c r="FF438" s="169"/>
      <c r="FG438" s="169"/>
      <c r="FH438" s="169"/>
      <c r="FI438" s="169"/>
      <c r="FJ438" s="169"/>
      <c r="FK438" s="169"/>
      <c r="FL438" s="169"/>
      <c r="FM438" s="169"/>
      <c r="FN438" s="169"/>
      <c r="FO438" s="169"/>
      <c r="FP438" s="169"/>
      <c r="FQ438" s="169"/>
      <c r="FR438" s="169"/>
      <c r="FS438" s="169"/>
      <c r="FT438" s="169"/>
      <c r="FU438" s="169"/>
      <c r="FV438" s="169"/>
      <c r="FW438" s="169"/>
      <c r="FX438" s="169"/>
      <c r="FY438" s="169"/>
      <c r="FZ438" s="169"/>
      <c r="GA438" s="169"/>
      <c r="GB438" s="169"/>
      <c r="GC438" s="169"/>
      <c r="GD438" s="169"/>
      <c r="GE438" s="169"/>
      <c r="GF438" s="169"/>
      <c r="GG438" s="169"/>
      <c r="GH438" s="169"/>
      <c r="GI438" s="169"/>
      <c r="GJ438" s="169"/>
      <c r="GK438" s="169"/>
      <c r="GL438" s="169"/>
      <c r="GM438" s="169"/>
      <c r="GN438" s="169"/>
      <c r="GO438" s="169"/>
      <c r="GP438" s="169"/>
      <c r="GQ438" s="169"/>
      <c r="GR438" s="169"/>
      <c r="GS438" s="169"/>
      <c r="GT438" s="169"/>
      <c r="GU438" s="169"/>
      <c r="GV438" s="169"/>
      <c r="GW438" s="169"/>
      <c r="GX438" s="169"/>
      <c r="GY438" s="169"/>
      <c r="GZ438" s="169"/>
      <c r="HA438" s="169"/>
      <c r="HB438" s="169"/>
      <c r="HC438" s="169"/>
      <c r="HD438" s="169"/>
      <c r="HE438" s="169"/>
      <c r="HF438" s="169"/>
      <c r="HG438" s="169"/>
      <c r="HH438" s="169"/>
      <c r="HI438" s="169"/>
      <c r="HJ438" s="169"/>
      <c r="HK438" s="169"/>
      <c r="HL438" s="169"/>
      <c r="HM438" s="169"/>
      <c r="HN438" s="169"/>
      <c r="HO438" s="169"/>
      <c r="HP438" s="169"/>
      <c r="HQ438" s="169"/>
      <c r="HR438" s="169"/>
      <c r="HS438" s="169"/>
      <c r="HT438" s="169"/>
      <c r="HU438" s="169"/>
      <c r="HV438" s="169"/>
      <c r="HW438" s="169"/>
      <c r="HX438" s="169"/>
      <c r="HY438" s="169"/>
      <c r="HZ438" s="169"/>
      <c r="IA438" s="169"/>
      <c r="IB438" s="169"/>
      <c r="IC438" s="169"/>
      <c r="ID438" s="169"/>
      <c r="IE438" s="169"/>
      <c r="IF438" s="169"/>
      <c r="IG438" s="169"/>
      <c r="IH438" s="169"/>
      <c r="II438" s="169"/>
      <c r="IJ438" s="169"/>
      <c r="IK438" s="169"/>
      <c r="IL438" s="169"/>
      <c r="IM438" s="169"/>
      <c r="IN438" s="169"/>
      <c r="IO438" s="169"/>
      <c r="IP438" s="169"/>
      <c r="IQ438" s="169"/>
      <c r="IR438" s="169"/>
      <c r="IS438" s="169"/>
      <c r="IT438" s="169"/>
      <c r="IU438" s="169"/>
      <c r="IV438" s="169"/>
      <c r="IW438" s="169"/>
      <c r="IX438" s="169"/>
      <c r="IY438" s="169"/>
      <c r="IZ438" s="169"/>
      <c r="JA438" s="169"/>
      <c r="JB438" s="169"/>
      <c r="JC438" s="169"/>
      <c r="JD438" s="169"/>
      <c r="JE438" s="169"/>
      <c r="JF438" s="169"/>
      <c r="JG438" s="169"/>
      <c r="JH438" s="169"/>
      <c r="JI438" s="169"/>
      <c r="JJ438" s="169"/>
      <c r="JK438" s="169"/>
      <c r="JL438" s="169"/>
      <c r="JM438" s="169"/>
      <c r="JN438" s="169"/>
      <c r="JO438" s="169"/>
      <c r="JP438" s="169"/>
      <c r="JQ438" s="169"/>
      <c r="JR438" s="169"/>
      <c r="JS438" s="169"/>
      <c r="JT438" s="169"/>
      <c r="JU438" s="169"/>
      <c r="JV438" s="169"/>
      <c r="JW438" s="169"/>
      <c r="JX438" s="169"/>
      <c r="JY438" s="169"/>
      <c r="JZ438" s="169"/>
      <c r="KA438" s="169"/>
      <c r="KB438" s="169"/>
      <c r="KC438" s="169"/>
      <c r="KD438" s="169"/>
      <c r="KE438" s="169"/>
      <c r="KF438" s="169"/>
      <c r="KG438" s="169"/>
      <c r="KH438" s="169"/>
      <c r="KI438" s="169"/>
      <c r="KJ438" s="169"/>
      <c r="KK438" s="169"/>
      <c r="KL438" s="169"/>
      <c r="KM438" s="169"/>
      <c r="KN438" s="169"/>
      <c r="KO438" s="169"/>
      <c r="KP438" s="169"/>
      <c r="KQ438" s="169"/>
      <c r="KR438" s="169"/>
      <c r="KS438" s="169"/>
      <c r="KT438" s="169"/>
      <c r="KU438" s="169"/>
      <c r="KV438" s="169"/>
      <c r="KW438" s="169"/>
      <c r="KX438" s="169"/>
      <c r="KY438" s="169"/>
      <c r="KZ438" s="169"/>
      <c r="LA438" s="169"/>
      <c r="LB438" s="169"/>
      <c r="LC438" s="169"/>
      <c r="LD438" s="169"/>
      <c r="LE438" s="169"/>
      <c r="LF438" s="169"/>
      <c r="LG438" s="169"/>
      <c r="LH438" s="169"/>
      <c r="LI438" s="169"/>
      <c r="LJ438" s="169"/>
      <c r="LK438" s="169"/>
      <c r="LL438" s="169"/>
      <c r="LM438" s="169"/>
      <c r="LN438" s="169"/>
      <c r="LO438" s="169"/>
      <c r="LP438" s="169"/>
      <c r="LQ438" s="169"/>
      <c r="LR438" s="169"/>
      <c r="LS438" s="169"/>
      <c r="LT438" s="169"/>
      <c r="LU438" s="169"/>
      <c r="LV438" s="169"/>
      <c r="LW438" s="169"/>
      <c r="LX438" s="169"/>
      <c r="LY438" s="169"/>
      <c r="LZ438" s="169"/>
      <c r="MA438" s="169"/>
      <c r="MB438" s="169"/>
      <c r="MC438" s="169"/>
      <c r="MD438" s="169"/>
      <c r="ME438" s="169"/>
      <c r="MF438" s="169"/>
      <c r="MG438" s="169"/>
      <c r="MH438" s="169"/>
      <c r="MI438" s="169"/>
      <c r="MJ438" s="169"/>
      <c r="MK438" s="169"/>
      <c r="ML438" s="169"/>
      <c r="MM438" s="169"/>
    </row>
    <row r="439" spans="1:351" s="170" customFormat="1" ht="15" customHeight="1" outlineLevel="1" x14ac:dyDescent="0.25">
      <c r="A439" s="161"/>
      <c r="B439" s="162"/>
      <c r="C439" s="163"/>
      <c r="D439" s="163"/>
      <c r="E439" s="164"/>
      <c r="F439" s="174" t="s">
        <v>151</v>
      </c>
      <c r="G439" s="175" t="s">
        <v>39</v>
      </c>
      <c r="H439" s="167">
        <f>C434*0.8</f>
        <v>4.4159999999999995</v>
      </c>
      <c r="I439" s="168">
        <v>1.2</v>
      </c>
      <c r="J439" s="164">
        <f t="shared" si="89"/>
        <v>5.299199999999999</v>
      </c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  <c r="CW439" s="169"/>
      <c r="CX439" s="169"/>
      <c r="CY439" s="169"/>
      <c r="CZ439" s="169"/>
      <c r="DA439" s="169"/>
      <c r="DB439" s="169"/>
      <c r="DC439" s="169"/>
      <c r="DD439" s="169"/>
      <c r="DE439" s="169"/>
      <c r="DF439" s="169"/>
      <c r="DG439" s="169"/>
      <c r="DH439" s="169"/>
      <c r="DI439" s="169"/>
      <c r="DJ439" s="169"/>
      <c r="DK439" s="169"/>
      <c r="DL439" s="169"/>
      <c r="DM439" s="169"/>
      <c r="DN439" s="169"/>
      <c r="DO439" s="169"/>
      <c r="DP439" s="169"/>
      <c r="DQ439" s="169"/>
      <c r="DR439" s="169"/>
      <c r="DS439" s="169"/>
      <c r="DT439" s="169"/>
      <c r="DU439" s="169"/>
      <c r="DV439" s="169"/>
      <c r="DW439" s="169"/>
      <c r="DX439" s="169"/>
      <c r="DY439" s="169"/>
      <c r="DZ439" s="169"/>
      <c r="EA439" s="169"/>
      <c r="EB439" s="169"/>
      <c r="EC439" s="169"/>
      <c r="ED439" s="169"/>
      <c r="EE439" s="169"/>
      <c r="EF439" s="169"/>
      <c r="EG439" s="169"/>
      <c r="EH439" s="169"/>
      <c r="EI439" s="169"/>
      <c r="EJ439" s="169"/>
      <c r="EK439" s="169"/>
      <c r="EL439" s="169"/>
      <c r="EM439" s="169"/>
      <c r="EN439" s="169"/>
      <c r="EO439" s="169"/>
      <c r="EP439" s="169"/>
      <c r="EQ439" s="169"/>
      <c r="ER439" s="169"/>
      <c r="ES439" s="169"/>
      <c r="ET439" s="169"/>
      <c r="EU439" s="169"/>
      <c r="EV439" s="169"/>
      <c r="EW439" s="169"/>
      <c r="EX439" s="169"/>
      <c r="EY439" s="169"/>
      <c r="EZ439" s="169"/>
      <c r="FA439" s="169"/>
      <c r="FB439" s="169"/>
      <c r="FC439" s="169"/>
      <c r="FD439" s="169"/>
      <c r="FE439" s="169"/>
      <c r="FF439" s="169"/>
      <c r="FG439" s="169"/>
      <c r="FH439" s="169"/>
      <c r="FI439" s="169"/>
      <c r="FJ439" s="169"/>
      <c r="FK439" s="169"/>
      <c r="FL439" s="169"/>
      <c r="FM439" s="169"/>
      <c r="FN439" s="169"/>
      <c r="FO439" s="169"/>
      <c r="FP439" s="169"/>
      <c r="FQ439" s="169"/>
      <c r="FR439" s="169"/>
      <c r="FS439" s="169"/>
      <c r="FT439" s="169"/>
      <c r="FU439" s="169"/>
      <c r="FV439" s="169"/>
      <c r="FW439" s="169"/>
      <c r="FX439" s="169"/>
      <c r="FY439" s="169"/>
      <c r="FZ439" s="169"/>
      <c r="GA439" s="169"/>
      <c r="GB439" s="169"/>
      <c r="GC439" s="169"/>
      <c r="GD439" s="169"/>
      <c r="GE439" s="169"/>
      <c r="GF439" s="169"/>
      <c r="GG439" s="169"/>
      <c r="GH439" s="169"/>
      <c r="GI439" s="169"/>
      <c r="GJ439" s="169"/>
      <c r="GK439" s="169"/>
      <c r="GL439" s="169"/>
      <c r="GM439" s="169"/>
      <c r="GN439" s="169"/>
      <c r="GO439" s="169"/>
      <c r="GP439" s="169"/>
      <c r="GQ439" s="169"/>
      <c r="GR439" s="169"/>
      <c r="GS439" s="169"/>
      <c r="GT439" s="169"/>
      <c r="GU439" s="169"/>
      <c r="GV439" s="169"/>
      <c r="GW439" s="169"/>
      <c r="GX439" s="169"/>
      <c r="GY439" s="169"/>
      <c r="GZ439" s="169"/>
      <c r="HA439" s="169"/>
      <c r="HB439" s="169"/>
      <c r="HC439" s="169"/>
      <c r="HD439" s="169"/>
      <c r="HE439" s="169"/>
      <c r="HF439" s="169"/>
      <c r="HG439" s="169"/>
      <c r="HH439" s="169"/>
      <c r="HI439" s="169"/>
      <c r="HJ439" s="169"/>
      <c r="HK439" s="169"/>
      <c r="HL439" s="169"/>
      <c r="HM439" s="169"/>
      <c r="HN439" s="169"/>
      <c r="HO439" s="169"/>
      <c r="HP439" s="169"/>
      <c r="HQ439" s="169"/>
      <c r="HR439" s="169"/>
      <c r="HS439" s="169"/>
      <c r="HT439" s="169"/>
      <c r="HU439" s="169"/>
      <c r="HV439" s="169"/>
      <c r="HW439" s="169"/>
      <c r="HX439" s="169"/>
      <c r="HY439" s="169"/>
      <c r="HZ439" s="169"/>
      <c r="IA439" s="169"/>
      <c r="IB439" s="169"/>
      <c r="IC439" s="169"/>
      <c r="ID439" s="169"/>
      <c r="IE439" s="169"/>
      <c r="IF439" s="169"/>
      <c r="IG439" s="169"/>
      <c r="IH439" s="169"/>
      <c r="II439" s="169"/>
      <c r="IJ439" s="169"/>
      <c r="IK439" s="169"/>
      <c r="IL439" s="169"/>
      <c r="IM439" s="169"/>
      <c r="IN439" s="169"/>
      <c r="IO439" s="169"/>
      <c r="IP439" s="169"/>
      <c r="IQ439" s="169"/>
      <c r="IR439" s="169"/>
      <c r="IS439" s="169"/>
      <c r="IT439" s="169"/>
      <c r="IU439" s="169"/>
      <c r="IV439" s="169"/>
      <c r="IW439" s="169"/>
      <c r="IX439" s="169"/>
      <c r="IY439" s="169"/>
      <c r="IZ439" s="169"/>
      <c r="JA439" s="169"/>
      <c r="JB439" s="169"/>
      <c r="JC439" s="169"/>
      <c r="JD439" s="169"/>
      <c r="JE439" s="169"/>
      <c r="JF439" s="169"/>
      <c r="JG439" s="169"/>
      <c r="JH439" s="169"/>
      <c r="JI439" s="169"/>
      <c r="JJ439" s="169"/>
      <c r="JK439" s="169"/>
      <c r="JL439" s="169"/>
      <c r="JM439" s="169"/>
      <c r="JN439" s="169"/>
      <c r="JO439" s="169"/>
      <c r="JP439" s="169"/>
      <c r="JQ439" s="169"/>
      <c r="JR439" s="169"/>
      <c r="JS439" s="169"/>
      <c r="JT439" s="169"/>
      <c r="JU439" s="169"/>
      <c r="JV439" s="169"/>
      <c r="JW439" s="169"/>
      <c r="JX439" s="169"/>
      <c r="JY439" s="169"/>
      <c r="JZ439" s="169"/>
      <c r="KA439" s="169"/>
      <c r="KB439" s="169"/>
      <c r="KC439" s="169"/>
      <c r="KD439" s="169"/>
      <c r="KE439" s="169"/>
      <c r="KF439" s="169"/>
      <c r="KG439" s="169"/>
      <c r="KH439" s="169"/>
      <c r="KI439" s="169"/>
      <c r="KJ439" s="169"/>
      <c r="KK439" s="169"/>
      <c r="KL439" s="169"/>
      <c r="KM439" s="169"/>
      <c r="KN439" s="169"/>
      <c r="KO439" s="169"/>
      <c r="KP439" s="169"/>
      <c r="KQ439" s="169"/>
      <c r="KR439" s="169"/>
      <c r="KS439" s="169"/>
      <c r="KT439" s="169"/>
      <c r="KU439" s="169"/>
      <c r="KV439" s="169"/>
      <c r="KW439" s="169"/>
      <c r="KX439" s="169"/>
      <c r="KY439" s="169"/>
      <c r="KZ439" s="169"/>
      <c r="LA439" s="169"/>
      <c r="LB439" s="169"/>
      <c r="LC439" s="169"/>
      <c r="LD439" s="169"/>
      <c r="LE439" s="169"/>
      <c r="LF439" s="169"/>
      <c r="LG439" s="169"/>
      <c r="LH439" s="169"/>
      <c r="LI439" s="169"/>
      <c r="LJ439" s="169"/>
      <c r="LK439" s="169"/>
      <c r="LL439" s="169"/>
      <c r="LM439" s="169"/>
      <c r="LN439" s="169"/>
      <c r="LO439" s="169"/>
      <c r="LP439" s="169"/>
      <c r="LQ439" s="169"/>
      <c r="LR439" s="169"/>
      <c r="LS439" s="169"/>
      <c r="LT439" s="169"/>
      <c r="LU439" s="169"/>
      <c r="LV439" s="169"/>
      <c r="LW439" s="169"/>
      <c r="LX439" s="169"/>
      <c r="LY439" s="169"/>
      <c r="LZ439" s="169"/>
      <c r="MA439" s="169"/>
      <c r="MB439" s="169"/>
      <c r="MC439" s="169"/>
      <c r="MD439" s="169"/>
      <c r="ME439" s="169"/>
      <c r="MF439" s="169"/>
      <c r="MG439" s="169"/>
      <c r="MH439" s="169"/>
      <c r="MI439" s="169"/>
      <c r="MJ439" s="169"/>
      <c r="MK439" s="169"/>
      <c r="ML439" s="169"/>
      <c r="MM439" s="169"/>
    </row>
    <row r="440" spans="1:351" s="170" customFormat="1" ht="15" customHeight="1" outlineLevel="1" x14ac:dyDescent="0.25">
      <c r="A440" s="161"/>
      <c r="B440" s="162"/>
      <c r="C440" s="163"/>
      <c r="D440" s="163"/>
      <c r="E440" s="164"/>
      <c r="F440" s="174" t="s">
        <v>152</v>
      </c>
      <c r="G440" s="175" t="s">
        <v>39</v>
      </c>
      <c r="H440" s="167">
        <f>C434*0.8</f>
        <v>4.4159999999999995</v>
      </c>
      <c r="I440" s="168">
        <v>1.05</v>
      </c>
      <c r="J440" s="164">
        <f t="shared" si="89"/>
        <v>4.6368</v>
      </c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  <c r="CW440" s="169"/>
      <c r="CX440" s="169"/>
      <c r="CY440" s="169"/>
      <c r="CZ440" s="169"/>
      <c r="DA440" s="169"/>
      <c r="DB440" s="169"/>
      <c r="DC440" s="169"/>
      <c r="DD440" s="169"/>
      <c r="DE440" s="169"/>
      <c r="DF440" s="169"/>
      <c r="DG440" s="169"/>
      <c r="DH440" s="169"/>
      <c r="DI440" s="169"/>
      <c r="DJ440" s="169"/>
      <c r="DK440" s="169"/>
      <c r="DL440" s="169"/>
      <c r="DM440" s="169"/>
      <c r="DN440" s="169"/>
      <c r="DO440" s="169"/>
      <c r="DP440" s="169"/>
      <c r="DQ440" s="169"/>
      <c r="DR440" s="169"/>
      <c r="DS440" s="169"/>
      <c r="DT440" s="169"/>
      <c r="DU440" s="169"/>
      <c r="DV440" s="169"/>
      <c r="DW440" s="169"/>
      <c r="DX440" s="169"/>
      <c r="DY440" s="169"/>
      <c r="DZ440" s="169"/>
      <c r="EA440" s="169"/>
      <c r="EB440" s="169"/>
      <c r="EC440" s="169"/>
      <c r="ED440" s="169"/>
      <c r="EE440" s="169"/>
      <c r="EF440" s="169"/>
      <c r="EG440" s="169"/>
      <c r="EH440" s="169"/>
      <c r="EI440" s="169"/>
      <c r="EJ440" s="169"/>
      <c r="EK440" s="169"/>
      <c r="EL440" s="169"/>
      <c r="EM440" s="169"/>
      <c r="EN440" s="169"/>
      <c r="EO440" s="169"/>
      <c r="EP440" s="169"/>
      <c r="EQ440" s="169"/>
      <c r="ER440" s="169"/>
      <c r="ES440" s="169"/>
      <c r="ET440" s="169"/>
      <c r="EU440" s="169"/>
      <c r="EV440" s="169"/>
      <c r="EW440" s="169"/>
      <c r="EX440" s="169"/>
      <c r="EY440" s="169"/>
      <c r="EZ440" s="169"/>
      <c r="FA440" s="169"/>
      <c r="FB440" s="169"/>
      <c r="FC440" s="169"/>
      <c r="FD440" s="169"/>
      <c r="FE440" s="169"/>
      <c r="FF440" s="169"/>
      <c r="FG440" s="169"/>
      <c r="FH440" s="169"/>
      <c r="FI440" s="169"/>
      <c r="FJ440" s="169"/>
      <c r="FK440" s="169"/>
      <c r="FL440" s="169"/>
      <c r="FM440" s="169"/>
      <c r="FN440" s="169"/>
      <c r="FO440" s="169"/>
      <c r="FP440" s="169"/>
      <c r="FQ440" s="169"/>
      <c r="FR440" s="169"/>
      <c r="FS440" s="169"/>
      <c r="FT440" s="169"/>
      <c r="FU440" s="169"/>
      <c r="FV440" s="169"/>
      <c r="FW440" s="169"/>
      <c r="FX440" s="169"/>
      <c r="FY440" s="169"/>
      <c r="FZ440" s="169"/>
      <c r="GA440" s="169"/>
      <c r="GB440" s="169"/>
      <c r="GC440" s="169"/>
      <c r="GD440" s="169"/>
      <c r="GE440" s="169"/>
      <c r="GF440" s="169"/>
      <c r="GG440" s="169"/>
      <c r="GH440" s="169"/>
      <c r="GI440" s="169"/>
      <c r="GJ440" s="169"/>
      <c r="GK440" s="169"/>
      <c r="GL440" s="169"/>
      <c r="GM440" s="169"/>
      <c r="GN440" s="169"/>
      <c r="GO440" s="169"/>
      <c r="GP440" s="169"/>
      <c r="GQ440" s="169"/>
      <c r="GR440" s="169"/>
      <c r="GS440" s="169"/>
      <c r="GT440" s="169"/>
      <c r="GU440" s="169"/>
      <c r="GV440" s="169"/>
      <c r="GW440" s="169"/>
      <c r="GX440" s="169"/>
      <c r="GY440" s="169"/>
      <c r="GZ440" s="169"/>
      <c r="HA440" s="169"/>
      <c r="HB440" s="169"/>
      <c r="HC440" s="169"/>
      <c r="HD440" s="169"/>
      <c r="HE440" s="169"/>
      <c r="HF440" s="169"/>
      <c r="HG440" s="169"/>
      <c r="HH440" s="169"/>
      <c r="HI440" s="169"/>
      <c r="HJ440" s="169"/>
      <c r="HK440" s="169"/>
      <c r="HL440" s="169"/>
      <c r="HM440" s="169"/>
      <c r="HN440" s="169"/>
      <c r="HO440" s="169"/>
      <c r="HP440" s="169"/>
      <c r="HQ440" s="169"/>
      <c r="HR440" s="169"/>
      <c r="HS440" s="169"/>
      <c r="HT440" s="169"/>
      <c r="HU440" s="169"/>
      <c r="HV440" s="169"/>
      <c r="HW440" s="169"/>
      <c r="HX440" s="169"/>
      <c r="HY440" s="169"/>
      <c r="HZ440" s="169"/>
      <c r="IA440" s="169"/>
      <c r="IB440" s="169"/>
      <c r="IC440" s="169"/>
      <c r="ID440" s="169"/>
      <c r="IE440" s="169"/>
      <c r="IF440" s="169"/>
      <c r="IG440" s="169"/>
      <c r="IH440" s="169"/>
      <c r="II440" s="169"/>
      <c r="IJ440" s="169"/>
      <c r="IK440" s="169"/>
      <c r="IL440" s="169"/>
      <c r="IM440" s="169"/>
      <c r="IN440" s="169"/>
      <c r="IO440" s="169"/>
      <c r="IP440" s="169"/>
      <c r="IQ440" s="169"/>
      <c r="IR440" s="169"/>
      <c r="IS440" s="169"/>
      <c r="IT440" s="169"/>
      <c r="IU440" s="169"/>
      <c r="IV440" s="169"/>
      <c r="IW440" s="169"/>
      <c r="IX440" s="169"/>
      <c r="IY440" s="169"/>
      <c r="IZ440" s="169"/>
      <c r="JA440" s="169"/>
      <c r="JB440" s="169"/>
      <c r="JC440" s="169"/>
      <c r="JD440" s="169"/>
      <c r="JE440" s="169"/>
      <c r="JF440" s="169"/>
      <c r="JG440" s="169"/>
      <c r="JH440" s="169"/>
      <c r="JI440" s="169"/>
      <c r="JJ440" s="169"/>
      <c r="JK440" s="169"/>
      <c r="JL440" s="169"/>
      <c r="JM440" s="169"/>
      <c r="JN440" s="169"/>
      <c r="JO440" s="169"/>
      <c r="JP440" s="169"/>
      <c r="JQ440" s="169"/>
      <c r="JR440" s="169"/>
      <c r="JS440" s="169"/>
      <c r="JT440" s="169"/>
      <c r="JU440" s="169"/>
      <c r="JV440" s="169"/>
      <c r="JW440" s="169"/>
      <c r="JX440" s="169"/>
      <c r="JY440" s="169"/>
      <c r="JZ440" s="169"/>
      <c r="KA440" s="169"/>
      <c r="KB440" s="169"/>
      <c r="KC440" s="169"/>
      <c r="KD440" s="169"/>
      <c r="KE440" s="169"/>
      <c r="KF440" s="169"/>
      <c r="KG440" s="169"/>
      <c r="KH440" s="169"/>
      <c r="KI440" s="169"/>
      <c r="KJ440" s="169"/>
      <c r="KK440" s="169"/>
      <c r="KL440" s="169"/>
      <c r="KM440" s="169"/>
      <c r="KN440" s="169"/>
      <c r="KO440" s="169"/>
      <c r="KP440" s="169"/>
      <c r="KQ440" s="169"/>
      <c r="KR440" s="169"/>
      <c r="KS440" s="169"/>
      <c r="KT440" s="169"/>
      <c r="KU440" s="169"/>
      <c r="KV440" s="169"/>
      <c r="KW440" s="169"/>
      <c r="KX440" s="169"/>
      <c r="KY440" s="169"/>
      <c r="KZ440" s="169"/>
      <c r="LA440" s="169"/>
      <c r="LB440" s="169"/>
      <c r="LC440" s="169"/>
      <c r="LD440" s="169"/>
      <c r="LE440" s="169"/>
      <c r="LF440" s="169"/>
      <c r="LG440" s="169"/>
      <c r="LH440" s="169"/>
      <c r="LI440" s="169"/>
      <c r="LJ440" s="169"/>
      <c r="LK440" s="169"/>
      <c r="LL440" s="169"/>
      <c r="LM440" s="169"/>
      <c r="LN440" s="169"/>
      <c r="LO440" s="169"/>
      <c r="LP440" s="169"/>
      <c r="LQ440" s="169"/>
      <c r="LR440" s="169"/>
      <c r="LS440" s="169"/>
      <c r="LT440" s="169"/>
      <c r="LU440" s="169"/>
      <c r="LV440" s="169"/>
      <c r="LW440" s="169"/>
      <c r="LX440" s="169"/>
      <c r="LY440" s="169"/>
      <c r="LZ440" s="169"/>
      <c r="MA440" s="169"/>
      <c r="MB440" s="169"/>
      <c r="MC440" s="169"/>
      <c r="MD440" s="169"/>
      <c r="ME440" s="169"/>
      <c r="MF440" s="169"/>
      <c r="MG440" s="169"/>
      <c r="MH440" s="169"/>
      <c r="MI440" s="169"/>
      <c r="MJ440" s="169"/>
      <c r="MK440" s="169"/>
      <c r="ML440" s="169"/>
      <c r="MM440" s="169"/>
    </row>
    <row r="441" spans="1:351" s="170" customFormat="1" ht="15" customHeight="1" outlineLevel="1" x14ac:dyDescent="0.25">
      <c r="A441" s="161"/>
      <c r="B441" s="162"/>
      <c r="C441" s="163"/>
      <c r="D441" s="163"/>
      <c r="E441" s="164"/>
      <c r="F441" s="174" t="s">
        <v>153</v>
      </c>
      <c r="G441" s="175" t="s">
        <v>39</v>
      </c>
      <c r="H441" s="167">
        <f>C434*0.2</f>
        <v>1.1039999999999999</v>
      </c>
      <c r="I441" s="168">
        <v>2.5499999999999998</v>
      </c>
      <c r="J441" s="164">
        <f t="shared" si="89"/>
        <v>2.8151999999999995</v>
      </c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  <c r="CB441" s="169"/>
      <c r="CC441" s="169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69"/>
      <c r="CN441" s="169"/>
      <c r="CO441" s="169"/>
      <c r="CP441" s="169"/>
      <c r="CQ441" s="169"/>
      <c r="CR441" s="169"/>
      <c r="CS441" s="169"/>
      <c r="CT441" s="169"/>
      <c r="CU441" s="169"/>
      <c r="CV441" s="169"/>
      <c r="CW441" s="169"/>
      <c r="CX441" s="169"/>
      <c r="CY441" s="169"/>
      <c r="CZ441" s="169"/>
      <c r="DA441" s="169"/>
      <c r="DB441" s="169"/>
      <c r="DC441" s="169"/>
      <c r="DD441" s="169"/>
      <c r="DE441" s="169"/>
      <c r="DF441" s="169"/>
      <c r="DG441" s="169"/>
      <c r="DH441" s="169"/>
      <c r="DI441" s="169"/>
      <c r="DJ441" s="169"/>
      <c r="DK441" s="169"/>
      <c r="DL441" s="169"/>
      <c r="DM441" s="169"/>
      <c r="DN441" s="169"/>
      <c r="DO441" s="169"/>
      <c r="DP441" s="169"/>
      <c r="DQ441" s="169"/>
      <c r="DR441" s="169"/>
      <c r="DS441" s="169"/>
      <c r="DT441" s="169"/>
      <c r="DU441" s="169"/>
      <c r="DV441" s="169"/>
      <c r="DW441" s="169"/>
      <c r="DX441" s="169"/>
      <c r="DY441" s="169"/>
      <c r="DZ441" s="169"/>
      <c r="EA441" s="169"/>
      <c r="EB441" s="169"/>
      <c r="EC441" s="169"/>
      <c r="ED441" s="169"/>
      <c r="EE441" s="169"/>
      <c r="EF441" s="169"/>
      <c r="EG441" s="169"/>
      <c r="EH441" s="169"/>
      <c r="EI441" s="169"/>
      <c r="EJ441" s="169"/>
      <c r="EK441" s="169"/>
      <c r="EL441" s="169"/>
      <c r="EM441" s="169"/>
      <c r="EN441" s="169"/>
      <c r="EO441" s="169"/>
      <c r="EP441" s="169"/>
      <c r="EQ441" s="169"/>
      <c r="ER441" s="169"/>
      <c r="ES441" s="169"/>
      <c r="ET441" s="169"/>
      <c r="EU441" s="169"/>
      <c r="EV441" s="169"/>
      <c r="EW441" s="169"/>
      <c r="EX441" s="169"/>
      <c r="EY441" s="169"/>
      <c r="EZ441" s="169"/>
      <c r="FA441" s="169"/>
      <c r="FB441" s="169"/>
      <c r="FC441" s="169"/>
      <c r="FD441" s="169"/>
      <c r="FE441" s="169"/>
      <c r="FF441" s="169"/>
      <c r="FG441" s="169"/>
      <c r="FH441" s="169"/>
      <c r="FI441" s="169"/>
      <c r="FJ441" s="169"/>
      <c r="FK441" s="169"/>
      <c r="FL441" s="169"/>
      <c r="FM441" s="169"/>
      <c r="FN441" s="169"/>
      <c r="FO441" s="169"/>
      <c r="FP441" s="169"/>
      <c r="FQ441" s="169"/>
      <c r="FR441" s="169"/>
      <c r="FS441" s="169"/>
      <c r="FT441" s="169"/>
      <c r="FU441" s="169"/>
      <c r="FV441" s="169"/>
      <c r="FW441" s="169"/>
      <c r="FX441" s="169"/>
      <c r="FY441" s="169"/>
      <c r="FZ441" s="169"/>
      <c r="GA441" s="169"/>
      <c r="GB441" s="169"/>
      <c r="GC441" s="169"/>
      <c r="GD441" s="169"/>
      <c r="GE441" s="169"/>
      <c r="GF441" s="169"/>
      <c r="GG441" s="169"/>
      <c r="GH441" s="169"/>
      <c r="GI441" s="169"/>
      <c r="GJ441" s="169"/>
      <c r="GK441" s="169"/>
      <c r="GL441" s="169"/>
      <c r="GM441" s="169"/>
      <c r="GN441" s="169"/>
      <c r="GO441" s="169"/>
      <c r="GP441" s="169"/>
      <c r="GQ441" s="169"/>
      <c r="GR441" s="169"/>
      <c r="GS441" s="169"/>
      <c r="GT441" s="169"/>
      <c r="GU441" s="169"/>
      <c r="GV441" s="169"/>
      <c r="GW441" s="169"/>
      <c r="GX441" s="169"/>
      <c r="GY441" s="169"/>
      <c r="GZ441" s="169"/>
      <c r="HA441" s="169"/>
      <c r="HB441" s="169"/>
      <c r="HC441" s="169"/>
      <c r="HD441" s="169"/>
      <c r="HE441" s="169"/>
      <c r="HF441" s="169"/>
      <c r="HG441" s="169"/>
      <c r="HH441" s="169"/>
      <c r="HI441" s="169"/>
      <c r="HJ441" s="169"/>
      <c r="HK441" s="169"/>
      <c r="HL441" s="169"/>
      <c r="HM441" s="169"/>
      <c r="HN441" s="169"/>
      <c r="HO441" s="169"/>
      <c r="HP441" s="169"/>
      <c r="HQ441" s="169"/>
      <c r="HR441" s="169"/>
      <c r="HS441" s="169"/>
      <c r="HT441" s="169"/>
      <c r="HU441" s="169"/>
      <c r="HV441" s="169"/>
      <c r="HW441" s="169"/>
      <c r="HX441" s="169"/>
      <c r="HY441" s="169"/>
      <c r="HZ441" s="169"/>
      <c r="IA441" s="169"/>
      <c r="IB441" s="169"/>
      <c r="IC441" s="169"/>
      <c r="ID441" s="169"/>
      <c r="IE441" s="169"/>
      <c r="IF441" s="169"/>
      <c r="IG441" s="169"/>
      <c r="IH441" s="169"/>
      <c r="II441" s="169"/>
      <c r="IJ441" s="169"/>
      <c r="IK441" s="169"/>
      <c r="IL441" s="169"/>
      <c r="IM441" s="169"/>
      <c r="IN441" s="169"/>
      <c r="IO441" s="169"/>
      <c r="IP441" s="169"/>
      <c r="IQ441" s="169"/>
      <c r="IR441" s="169"/>
      <c r="IS441" s="169"/>
      <c r="IT441" s="169"/>
      <c r="IU441" s="169"/>
      <c r="IV441" s="169"/>
      <c r="IW441" s="169"/>
      <c r="IX441" s="169"/>
      <c r="IY441" s="169"/>
      <c r="IZ441" s="169"/>
      <c r="JA441" s="169"/>
      <c r="JB441" s="169"/>
      <c r="JC441" s="169"/>
      <c r="JD441" s="169"/>
      <c r="JE441" s="169"/>
      <c r="JF441" s="169"/>
      <c r="JG441" s="169"/>
      <c r="JH441" s="169"/>
      <c r="JI441" s="169"/>
      <c r="JJ441" s="169"/>
      <c r="JK441" s="169"/>
      <c r="JL441" s="169"/>
      <c r="JM441" s="169"/>
      <c r="JN441" s="169"/>
      <c r="JO441" s="169"/>
      <c r="JP441" s="169"/>
      <c r="JQ441" s="169"/>
      <c r="JR441" s="169"/>
      <c r="JS441" s="169"/>
      <c r="JT441" s="169"/>
      <c r="JU441" s="169"/>
      <c r="JV441" s="169"/>
      <c r="JW441" s="169"/>
      <c r="JX441" s="169"/>
      <c r="JY441" s="169"/>
      <c r="JZ441" s="169"/>
      <c r="KA441" s="169"/>
      <c r="KB441" s="169"/>
      <c r="KC441" s="169"/>
      <c r="KD441" s="169"/>
      <c r="KE441" s="169"/>
      <c r="KF441" s="169"/>
      <c r="KG441" s="169"/>
      <c r="KH441" s="169"/>
      <c r="KI441" s="169"/>
      <c r="KJ441" s="169"/>
      <c r="KK441" s="169"/>
      <c r="KL441" s="169"/>
      <c r="KM441" s="169"/>
      <c r="KN441" s="169"/>
      <c r="KO441" s="169"/>
      <c r="KP441" s="169"/>
      <c r="KQ441" s="169"/>
      <c r="KR441" s="169"/>
      <c r="KS441" s="169"/>
      <c r="KT441" s="169"/>
      <c r="KU441" s="169"/>
      <c r="KV441" s="169"/>
      <c r="KW441" s="169"/>
      <c r="KX441" s="169"/>
      <c r="KY441" s="169"/>
      <c r="KZ441" s="169"/>
      <c r="LA441" s="169"/>
      <c r="LB441" s="169"/>
      <c r="LC441" s="169"/>
      <c r="LD441" s="169"/>
      <c r="LE441" s="169"/>
      <c r="LF441" s="169"/>
      <c r="LG441" s="169"/>
      <c r="LH441" s="169"/>
      <c r="LI441" s="169"/>
      <c r="LJ441" s="169"/>
      <c r="LK441" s="169"/>
      <c r="LL441" s="169"/>
      <c r="LM441" s="169"/>
      <c r="LN441" s="169"/>
      <c r="LO441" s="169"/>
      <c r="LP441" s="169"/>
      <c r="LQ441" s="169"/>
      <c r="LR441" s="169"/>
      <c r="LS441" s="169"/>
      <c r="LT441" s="169"/>
      <c r="LU441" s="169"/>
      <c r="LV441" s="169"/>
      <c r="LW441" s="169"/>
      <c r="LX441" s="169"/>
      <c r="LY441" s="169"/>
      <c r="LZ441" s="169"/>
      <c r="MA441" s="169"/>
      <c r="MB441" s="169"/>
      <c r="MC441" s="169"/>
      <c r="MD441" s="169"/>
      <c r="ME441" s="169"/>
      <c r="MF441" s="169"/>
      <c r="MG441" s="169"/>
      <c r="MH441" s="169"/>
      <c r="MI441" s="169"/>
      <c r="MJ441" s="169"/>
      <c r="MK441" s="169"/>
      <c r="ML441" s="169"/>
      <c r="MM441" s="169"/>
    </row>
    <row r="442" spans="1:351" s="170" customFormat="1" ht="15" customHeight="1" outlineLevel="1" x14ac:dyDescent="0.25">
      <c r="A442" s="161"/>
      <c r="B442" s="162"/>
      <c r="C442" s="163"/>
      <c r="D442" s="163"/>
      <c r="E442" s="164"/>
      <c r="F442" s="174" t="s">
        <v>154</v>
      </c>
      <c r="G442" s="175" t="s">
        <v>39</v>
      </c>
      <c r="H442" s="167">
        <f>C434*0.8</f>
        <v>4.4159999999999995</v>
      </c>
      <c r="I442" s="168">
        <v>3</v>
      </c>
      <c r="J442" s="164">
        <f t="shared" si="89"/>
        <v>13.247999999999998</v>
      </c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  <c r="CB442" s="169"/>
      <c r="CC442" s="169"/>
      <c r="CD442" s="169"/>
      <c r="CE442" s="169"/>
      <c r="CF442" s="169"/>
      <c r="CG442" s="169"/>
      <c r="CH442" s="169"/>
      <c r="CI442" s="169"/>
      <c r="CJ442" s="169"/>
      <c r="CK442" s="169"/>
      <c r="CL442" s="169"/>
      <c r="CM442" s="169"/>
      <c r="CN442" s="169"/>
      <c r="CO442" s="169"/>
      <c r="CP442" s="169"/>
      <c r="CQ442" s="169"/>
      <c r="CR442" s="169"/>
      <c r="CS442" s="169"/>
      <c r="CT442" s="169"/>
      <c r="CU442" s="169"/>
      <c r="CV442" s="169"/>
      <c r="CW442" s="169"/>
      <c r="CX442" s="169"/>
      <c r="CY442" s="169"/>
      <c r="CZ442" s="169"/>
      <c r="DA442" s="169"/>
      <c r="DB442" s="169"/>
      <c r="DC442" s="169"/>
      <c r="DD442" s="169"/>
      <c r="DE442" s="169"/>
      <c r="DF442" s="169"/>
      <c r="DG442" s="169"/>
      <c r="DH442" s="169"/>
      <c r="DI442" s="169"/>
      <c r="DJ442" s="169"/>
      <c r="DK442" s="169"/>
      <c r="DL442" s="169"/>
      <c r="DM442" s="169"/>
      <c r="DN442" s="169"/>
      <c r="DO442" s="169"/>
      <c r="DP442" s="169"/>
      <c r="DQ442" s="169"/>
      <c r="DR442" s="169"/>
      <c r="DS442" s="169"/>
      <c r="DT442" s="169"/>
      <c r="DU442" s="169"/>
      <c r="DV442" s="169"/>
      <c r="DW442" s="169"/>
      <c r="DX442" s="169"/>
      <c r="DY442" s="169"/>
      <c r="DZ442" s="169"/>
      <c r="EA442" s="169"/>
      <c r="EB442" s="169"/>
      <c r="EC442" s="169"/>
      <c r="ED442" s="169"/>
      <c r="EE442" s="169"/>
      <c r="EF442" s="169"/>
      <c r="EG442" s="169"/>
      <c r="EH442" s="169"/>
      <c r="EI442" s="169"/>
      <c r="EJ442" s="169"/>
      <c r="EK442" s="169"/>
      <c r="EL442" s="169"/>
      <c r="EM442" s="169"/>
      <c r="EN442" s="169"/>
      <c r="EO442" s="169"/>
      <c r="EP442" s="169"/>
      <c r="EQ442" s="169"/>
      <c r="ER442" s="169"/>
      <c r="ES442" s="169"/>
      <c r="ET442" s="169"/>
      <c r="EU442" s="169"/>
      <c r="EV442" s="169"/>
      <c r="EW442" s="169"/>
      <c r="EX442" s="169"/>
      <c r="EY442" s="169"/>
      <c r="EZ442" s="169"/>
      <c r="FA442" s="169"/>
      <c r="FB442" s="169"/>
      <c r="FC442" s="169"/>
      <c r="FD442" s="169"/>
      <c r="FE442" s="169"/>
      <c r="FF442" s="169"/>
      <c r="FG442" s="169"/>
      <c r="FH442" s="169"/>
      <c r="FI442" s="169"/>
      <c r="FJ442" s="169"/>
      <c r="FK442" s="169"/>
      <c r="FL442" s="169"/>
      <c r="FM442" s="169"/>
      <c r="FN442" s="169"/>
      <c r="FO442" s="169"/>
      <c r="FP442" s="169"/>
      <c r="FQ442" s="169"/>
      <c r="FR442" s="169"/>
      <c r="FS442" s="169"/>
      <c r="FT442" s="169"/>
      <c r="FU442" s="169"/>
      <c r="FV442" s="169"/>
      <c r="FW442" s="169"/>
      <c r="FX442" s="169"/>
      <c r="FY442" s="169"/>
      <c r="FZ442" s="169"/>
      <c r="GA442" s="169"/>
      <c r="GB442" s="169"/>
      <c r="GC442" s="169"/>
      <c r="GD442" s="169"/>
      <c r="GE442" s="169"/>
      <c r="GF442" s="169"/>
      <c r="GG442" s="169"/>
      <c r="GH442" s="169"/>
      <c r="GI442" s="169"/>
      <c r="GJ442" s="169"/>
      <c r="GK442" s="169"/>
      <c r="GL442" s="169"/>
      <c r="GM442" s="169"/>
      <c r="GN442" s="169"/>
      <c r="GO442" s="169"/>
      <c r="GP442" s="169"/>
      <c r="GQ442" s="169"/>
      <c r="GR442" s="169"/>
      <c r="GS442" s="169"/>
      <c r="GT442" s="169"/>
      <c r="GU442" s="169"/>
      <c r="GV442" s="169"/>
      <c r="GW442" s="169"/>
      <c r="GX442" s="169"/>
      <c r="GY442" s="169"/>
      <c r="GZ442" s="169"/>
      <c r="HA442" s="169"/>
      <c r="HB442" s="169"/>
      <c r="HC442" s="169"/>
      <c r="HD442" s="169"/>
      <c r="HE442" s="169"/>
      <c r="HF442" s="169"/>
      <c r="HG442" s="169"/>
      <c r="HH442" s="169"/>
      <c r="HI442" s="169"/>
      <c r="HJ442" s="169"/>
      <c r="HK442" s="169"/>
      <c r="HL442" s="169"/>
      <c r="HM442" s="169"/>
      <c r="HN442" s="169"/>
      <c r="HO442" s="169"/>
      <c r="HP442" s="169"/>
      <c r="HQ442" s="169"/>
      <c r="HR442" s="169"/>
      <c r="HS442" s="169"/>
      <c r="HT442" s="169"/>
      <c r="HU442" s="169"/>
      <c r="HV442" s="169"/>
      <c r="HW442" s="169"/>
      <c r="HX442" s="169"/>
      <c r="HY442" s="169"/>
      <c r="HZ442" s="169"/>
      <c r="IA442" s="169"/>
      <c r="IB442" s="169"/>
      <c r="IC442" s="169"/>
      <c r="ID442" s="169"/>
      <c r="IE442" s="169"/>
      <c r="IF442" s="169"/>
      <c r="IG442" s="169"/>
      <c r="IH442" s="169"/>
      <c r="II442" s="169"/>
      <c r="IJ442" s="169"/>
      <c r="IK442" s="169"/>
      <c r="IL442" s="169"/>
      <c r="IM442" s="169"/>
      <c r="IN442" s="169"/>
      <c r="IO442" s="169"/>
      <c r="IP442" s="169"/>
      <c r="IQ442" s="169"/>
      <c r="IR442" s="169"/>
      <c r="IS442" s="169"/>
      <c r="IT442" s="169"/>
      <c r="IU442" s="169"/>
      <c r="IV442" s="169"/>
      <c r="IW442" s="169"/>
      <c r="IX442" s="169"/>
      <c r="IY442" s="169"/>
      <c r="IZ442" s="169"/>
      <c r="JA442" s="169"/>
      <c r="JB442" s="169"/>
      <c r="JC442" s="169"/>
      <c r="JD442" s="169"/>
      <c r="JE442" s="169"/>
      <c r="JF442" s="169"/>
      <c r="JG442" s="169"/>
      <c r="JH442" s="169"/>
      <c r="JI442" s="169"/>
      <c r="JJ442" s="169"/>
      <c r="JK442" s="169"/>
      <c r="JL442" s="169"/>
      <c r="JM442" s="169"/>
      <c r="JN442" s="169"/>
      <c r="JO442" s="169"/>
      <c r="JP442" s="169"/>
      <c r="JQ442" s="169"/>
      <c r="JR442" s="169"/>
      <c r="JS442" s="169"/>
      <c r="JT442" s="169"/>
      <c r="JU442" s="169"/>
      <c r="JV442" s="169"/>
      <c r="JW442" s="169"/>
      <c r="JX442" s="169"/>
      <c r="JY442" s="169"/>
      <c r="JZ442" s="169"/>
      <c r="KA442" s="169"/>
      <c r="KB442" s="169"/>
      <c r="KC442" s="169"/>
      <c r="KD442" s="169"/>
      <c r="KE442" s="169"/>
      <c r="KF442" s="169"/>
      <c r="KG442" s="169"/>
      <c r="KH442" s="169"/>
      <c r="KI442" s="169"/>
      <c r="KJ442" s="169"/>
      <c r="KK442" s="169"/>
      <c r="KL442" s="169"/>
      <c r="KM442" s="169"/>
      <c r="KN442" s="169"/>
      <c r="KO442" s="169"/>
      <c r="KP442" s="169"/>
      <c r="KQ442" s="169"/>
      <c r="KR442" s="169"/>
      <c r="KS442" s="169"/>
      <c r="KT442" s="169"/>
      <c r="KU442" s="169"/>
      <c r="KV442" s="169"/>
      <c r="KW442" s="169"/>
      <c r="KX442" s="169"/>
      <c r="KY442" s="169"/>
      <c r="KZ442" s="169"/>
      <c r="LA442" s="169"/>
      <c r="LB442" s="169"/>
      <c r="LC442" s="169"/>
      <c r="LD442" s="169"/>
      <c r="LE442" s="169"/>
      <c r="LF442" s="169"/>
      <c r="LG442" s="169"/>
      <c r="LH442" s="169"/>
      <c r="LI442" s="169"/>
      <c r="LJ442" s="169"/>
      <c r="LK442" s="169"/>
      <c r="LL442" s="169"/>
      <c r="LM442" s="169"/>
      <c r="LN442" s="169"/>
      <c r="LO442" s="169"/>
      <c r="LP442" s="169"/>
      <c r="LQ442" s="169"/>
      <c r="LR442" s="169"/>
      <c r="LS442" s="169"/>
      <c r="LT442" s="169"/>
      <c r="LU442" s="169"/>
      <c r="LV442" s="169"/>
      <c r="LW442" s="169"/>
      <c r="LX442" s="169"/>
      <c r="LY442" s="169"/>
      <c r="LZ442" s="169"/>
      <c r="MA442" s="169"/>
      <c r="MB442" s="169"/>
      <c r="MC442" s="169"/>
      <c r="MD442" s="169"/>
      <c r="ME442" s="169"/>
      <c r="MF442" s="169"/>
      <c r="MG442" s="169"/>
      <c r="MH442" s="169"/>
      <c r="MI442" s="169"/>
      <c r="MJ442" s="169"/>
      <c r="MK442" s="169"/>
      <c r="ML442" s="169"/>
      <c r="MM442" s="169"/>
    </row>
    <row r="443" spans="1:351" s="170" customFormat="1" ht="15" customHeight="1" outlineLevel="1" x14ac:dyDescent="0.25">
      <c r="A443" s="161"/>
      <c r="B443" s="162"/>
      <c r="C443" s="163"/>
      <c r="D443" s="163"/>
      <c r="E443" s="164"/>
      <c r="F443" s="174" t="s">
        <v>155</v>
      </c>
      <c r="G443" s="175" t="s">
        <v>39</v>
      </c>
      <c r="H443" s="167">
        <f>C434*7</f>
        <v>38.64</v>
      </c>
      <c r="I443" s="168">
        <v>0.12</v>
      </c>
      <c r="J443" s="164">
        <f t="shared" si="89"/>
        <v>4.6368</v>
      </c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  <c r="CB443" s="169"/>
      <c r="CC443" s="169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69"/>
      <c r="CN443" s="169"/>
      <c r="CO443" s="169"/>
      <c r="CP443" s="169"/>
      <c r="CQ443" s="169"/>
      <c r="CR443" s="169"/>
      <c r="CS443" s="169"/>
      <c r="CT443" s="169"/>
      <c r="CU443" s="169"/>
      <c r="CV443" s="169"/>
      <c r="CW443" s="169"/>
      <c r="CX443" s="169"/>
      <c r="CY443" s="169"/>
      <c r="CZ443" s="169"/>
      <c r="DA443" s="169"/>
      <c r="DB443" s="169"/>
      <c r="DC443" s="169"/>
      <c r="DD443" s="169"/>
      <c r="DE443" s="169"/>
      <c r="DF443" s="169"/>
      <c r="DG443" s="169"/>
      <c r="DH443" s="169"/>
      <c r="DI443" s="169"/>
      <c r="DJ443" s="169"/>
      <c r="DK443" s="169"/>
      <c r="DL443" s="169"/>
      <c r="DM443" s="169"/>
      <c r="DN443" s="169"/>
      <c r="DO443" s="169"/>
      <c r="DP443" s="169"/>
      <c r="DQ443" s="169"/>
      <c r="DR443" s="169"/>
      <c r="DS443" s="169"/>
      <c r="DT443" s="169"/>
      <c r="DU443" s="169"/>
      <c r="DV443" s="169"/>
      <c r="DW443" s="169"/>
      <c r="DX443" s="169"/>
      <c r="DY443" s="169"/>
      <c r="DZ443" s="169"/>
      <c r="EA443" s="169"/>
      <c r="EB443" s="169"/>
      <c r="EC443" s="169"/>
      <c r="ED443" s="169"/>
      <c r="EE443" s="169"/>
      <c r="EF443" s="169"/>
      <c r="EG443" s="169"/>
      <c r="EH443" s="169"/>
      <c r="EI443" s="169"/>
      <c r="EJ443" s="169"/>
      <c r="EK443" s="169"/>
      <c r="EL443" s="169"/>
      <c r="EM443" s="169"/>
      <c r="EN443" s="169"/>
      <c r="EO443" s="169"/>
      <c r="EP443" s="169"/>
      <c r="EQ443" s="169"/>
      <c r="ER443" s="169"/>
      <c r="ES443" s="169"/>
      <c r="ET443" s="169"/>
      <c r="EU443" s="169"/>
      <c r="EV443" s="169"/>
      <c r="EW443" s="169"/>
      <c r="EX443" s="169"/>
      <c r="EY443" s="169"/>
      <c r="EZ443" s="169"/>
      <c r="FA443" s="169"/>
      <c r="FB443" s="169"/>
      <c r="FC443" s="169"/>
      <c r="FD443" s="169"/>
      <c r="FE443" s="169"/>
      <c r="FF443" s="169"/>
      <c r="FG443" s="169"/>
      <c r="FH443" s="169"/>
      <c r="FI443" s="169"/>
      <c r="FJ443" s="169"/>
      <c r="FK443" s="169"/>
      <c r="FL443" s="169"/>
      <c r="FM443" s="169"/>
      <c r="FN443" s="169"/>
      <c r="FO443" s="169"/>
      <c r="FP443" s="169"/>
      <c r="FQ443" s="169"/>
      <c r="FR443" s="169"/>
      <c r="FS443" s="169"/>
      <c r="FT443" s="169"/>
      <c r="FU443" s="169"/>
      <c r="FV443" s="169"/>
      <c r="FW443" s="169"/>
      <c r="FX443" s="169"/>
      <c r="FY443" s="169"/>
      <c r="FZ443" s="169"/>
      <c r="GA443" s="169"/>
      <c r="GB443" s="169"/>
      <c r="GC443" s="169"/>
      <c r="GD443" s="169"/>
      <c r="GE443" s="169"/>
      <c r="GF443" s="169"/>
      <c r="GG443" s="169"/>
      <c r="GH443" s="169"/>
      <c r="GI443" s="169"/>
      <c r="GJ443" s="169"/>
      <c r="GK443" s="169"/>
      <c r="GL443" s="169"/>
      <c r="GM443" s="169"/>
      <c r="GN443" s="169"/>
      <c r="GO443" s="169"/>
      <c r="GP443" s="169"/>
      <c r="GQ443" s="169"/>
      <c r="GR443" s="169"/>
      <c r="GS443" s="169"/>
      <c r="GT443" s="169"/>
      <c r="GU443" s="169"/>
      <c r="GV443" s="169"/>
      <c r="GW443" s="169"/>
      <c r="GX443" s="169"/>
      <c r="GY443" s="169"/>
      <c r="GZ443" s="169"/>
      <c r="HA443" s="169"/>
      <c r="HB443" s="169"/>
      <c r="HC443" s="169"/>
      <c r="HD443" s="169"/>
      <c r="HE443" s="169"/>
      <c r="HF443" s="169"/>
      <c r="HG443" s="169"/>
      <c r="HH443" s="169"/>
      <c r="HI443" s="169"/>
      <c r="HJ443" s="169"/>
      <c r="HK443" s="169"/>
      <c r="HL443" s="169"/>
      <c r="HM443" s="169"/>
      <c r="HN443" s="169"/>
      <c r="HO443" s="169"/>
      <c r="HP443" s="169"/>
      <c r="HQ443" s="169"/>
      <c r="HR443" s="169"/>
      <c r="HS443" s="169"/>
      <c r="HT443" s="169"/>
      <c r="HU443" s="169"/>
      <c r="HV443" s="169"/>
      <c r="HW443" s="169"/>
      <c r="HX443" s="169"/>
      <c r="HY443" s="169"/>
      <c r="HZ443" s="169"/>
      <c r="IA443" s="169"/>
      <c r="IB443" s="169"/>
      <c r="IC443" s="169"/>
      <c r="ID443" s="169"/>
      <c r="IE443" s="169"/>
      <c r="IF443" s="169"/>
      <c r="IG443" s="169"/>
      <c r="IH443" s="169"/>
      <c r="II443" s="169"/>
      <c r="IJ443" s="169"/>
      <c r="IK443" s="169"/>
      <c r="IL443" s="169"/>
      <c r="IM443" s="169"/>
      <c r="IN443" s="169"/>
      <c r="IO443" s="169"/>
      <c r="IP443" s="169"/>
      <c r="IQ443" s="169"/>
      <c r="IR443" s="169"/>
      <c r="IS443" s="169"/>
      <c r="IT443" s="169"/>
      <c r="IU443" s="169"/>
      <c r="IV443" s="169"/>
      <c r="IW443" s="169"/>
      <c r="IX443" s="169"/>
      <c r="IY443" s="169"/>
      <c r="IZ443" s="169"/>
      <c r="JA443" s="169"/>
      <c r="JB443" s="169"/>
      <c r="JC443" s="169"/>
      <c r="JD443" s="169"/>
      <c r="JE443" s="169"/>
      <c r="JF443" s="169"/>
      <c r="JG443" s="169"/>
      <c r="JH443" s="169"/>
      <c r="JI443" s="169"/>
      <c r="JJ443" s="169"/>
      <c r="JK443" s="169"/>
      <c r="JL443" s="169"/>
      <c r="JM443" s="169"/>
      <c r="JN443" s="169"/>
      <c r="JO443" s="169"/>
      <c r="JP443" s="169"/>
      <c r="JQ443" s="169"/>
      <c r="JR443" s="169"/>
      <c r="JS443" s="169"/>
      <c r="JT443" s="169"/>
      <c r="JU443" s="169"/>
      <c r="JV443" s="169"/>
      <c r="JW443" s="169"/>
      <c r="JX443" s="169"/>
      <c r="JY443" s="169"/>
      <c r="JZ443" s="169"/>
      <c r="KA443" s="169"/>
      <c r="KB443" s="169"/>
      <c r="KC443" s="169"/>
      <c r="KD443" s="169"/>
      <c r="KE443" s="169"/>
      <c r="KF443" s="169"/>
      <c r="KG443" s="169"/>
      <c r="KH443" s="169"/>
      <c r="KI443" s="169"/>
      <c r="KJ443" s="169"/>
      <c r="KK443" s="169"/>
      <c r="KL443" s="169"/>
      <c r="KM443" s="169"/>
      <c r="KN443" s="169"/>
      <c r="KO443" s="169"/>
      <c r="KP443" s="169"/>
      <c r="KQ443" s="169"/>
      <c r="KR443" s="169"/>
      <c r="KS443" s="169"/>
      <c r="KT443" s="169"/>
      <c r="KU443" s="169"/>
      <c r="KV443" s="169"/>
      <c r="KW443" s="169"/>
      <c r="KX443" s="169"/>
      <c r="KY443" s="169"/>
      <c r="KZ443" s="169"/>
      <c r="LA443" s="169"/>
      <c r="LB443" s="169"/>
      <c r="LC443" s="169"/>
      <c r="LD443" s="169"/>
      <c r="LE443" s="169"/>
      <c r="LF443" s="169"/>
      <c r="LG443" s="169"/>
      <c r="LH443" s="169"/>
      <c r="LI443" s="169"/>
      <c r="LJ443" s="169"/>
      <c r="LK443" s="169"/>
      <c r="LL443" s="169"/>
      <c r="LM443" s="169"/>
      <c r="LN443" s="169"/>
      <c r="LO443" s="169"/>
      <c r="LP443" s="169"/>
      <c r="LQ443" s="169"/>
      <c r="LR443" s="169"/>
      <c r="LS443" s="169"/>
      <c r="LT443" s="169"/>
      <c r="LU443" s="169"/>
      <c r="LV443" s="169"/>
      <c r="LW443" s="169"/>
      <c r="LX443" s="169"/>
      <c r="LY443" s="169"/>
      <c r="LZ443" s="169"/>
      <c r="MA443" s="169"/>
      <c r="MB443" s="169"/>
      <c r="MC443" s="169"/>
      <c r="MD443" s="169"/>
      <c r="ME443" s="169"/>
      <c r="MF443" s="169"/>
      <c r="MG443" s="169"/>
      <c r="MH443" s="169"/>
      <c r="MI443" s="169"/>
      <c r="MJ443" s="169"/>
      <c r="MK443" s="169"/>
      <c r="ML443" s="169"/>
      <c r="MM443" s="169"/>
    </row>
    <row r="444" spans="1:351" s="170" customFormat="1" ht="15" customHeight="1" outlineLevel="1" x14ac:dyDescent="0.25">
      <c r="A444" s="161"/>
      <c r="B444" s="162"/>
      <c r="C444" s="163"/>
      <c r="D444" s="163"/>
      <c r="E444" s="164"/>
      <c r="F444" s="174" t="s">
        <v>156</v>
      </c>
      <c r="G444" s="175" t="s">
        <v>39</v>
      </c>
      <c r="H444" s="167">
        <f>C434*0.8</f>
        <v>4.4159999999999995</v>
      </c>
      <c r="I444" s="168">
        <v>1.77</v>
      </c>
      <c r="J444" s="164">
        <f t="shared" si="89"/>
        <v>7.8163199999999993</v>
      </c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  <c r="CB444" s="169"/>
      <c r="CC444" s="169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69"/>
      <c r="CN444" s="169"/>
      <c r="CO444" s="169"/>
      <c r="CP444" s="169"/>
      <c r="CQ444" s="169"/>
      <c r="CR444" s="169"/>
      <c r="CS444" s="169"/>
      <c r="CT444" s="169"/>
      <c r="CU444" s="169"/>
      <c r="CV444" s="169"/>
      <c r="CW444" s="169"/>
      <c r="CX444" s="169"/>
      <c r="CY444" s="169"/>
      <c r="CZ444" s="169"/>
      <c r="DA444" s="169"/>
      <c r="DB444" s="169"/>
      <c r="DC444" s="169"/>
      <c r="DD444" s="169"/>
      <c r="DE444" s="169"/>
      <c r="DF444" s="169"/>
      <c r="DG444" s="169"/>
      <c r="DH444" s="169"/>
      <c r="DI444" s="169"/>
      <c r="DJ444" s="169"/>
      <c r="DK444" s="169"/>
      <c r="DL444" s="169"/>
      <c r="DM444" s="169"/>
      <c r="DN444" s="169"/>
      <c r="DO444" s="169"/>
      <c r="DP444" s="169"/>
      <c r="DQ444" s="169"/>
      <c r="DR444" s="169"/>
      <c r="DS444" s="169"/>
      <c r="DT444" s="169"/>
      <c r="DU444" s="169"/>
      <c r="DV444" s="169"/>
      <c r="DW444" s="169"/>
      <c r="DX444" s="169"/>
      <c r="DY444" s="169"/>
      <c r="DZ444" s="169"/>
      <c r="EA444" s="169"/>
      <c r="EB444" s="169"/>
      <c r="EC444" s="169"/>
      <c r="ED444" s="169"/>
      <c r="EE444" s="169"/>
      <c r="EF444" s="169"/>
      <c r="EG444" s="169"/>
      <c r="EH444" s="169"/>
      <c r="EI444" s="169"/>
      <c r="EJ444" s="169"/>
      <c r="EK444" s="169"/>
      <c r="EL444" s="169"/>
      <c r="EM444" s="169"/>
      <c r="EN444" s="169"/>
      <c r="EO444" s="169"/>
      <c r="EP444" s="169"/>
      <c r="EQ444" s="169"/>
      <c r="ER444" s="169"/>
      <c r="ES444" s="169"/>
      <c r="ET444" s="169"/>
      <c r="EU444" s="169"/>
      <c r="EV444" s="169"/>
      <c r="EW444" s="169"/>
      <c r="EX444" s="169"/>
      <c r="EY444" s="169"/>
      <c r="EZ444" s="169"/>
      <c r="FA444" s="169"/>
      <c r="FB444" s="169"/>
      <c r="FC444" s="169"/>
      <c r="FD444" s="169"/>
      <c r="FE444" s="169"/>
      <c r="FF444" s="169"/>
      <c r="FG444" s="169"/>
      <c r="FH444" s="169"/>
      <c r="FI444" s="169"/>
      <c r="FJ444" s="169"/>
      <c r="FK444" s="169"/>
      <c r="FL444" s="169"/>
      <c r="FM444" s="169"/>
      <c r="FN444" s="169"/>
      <c r="FO444" s="169"/>
      <c r="FP444" s="169"/>
      <c r="FQ444" s="169"/>
      <c r="FR444" s="169"/>
      <c r="FS444" s="169"/>
      <c r="FT444" s="169"/>
      <c r="FU444" s="169"/>
      <c r="FV444" s="169"/>
      <c r="FW444" s="169"/>
      <c r="FX444" s="169"/>
      <c r="FY444" s="169"/>
      <c r="FZ444" s="169"/>
      <c r="GA444" s="169"/>
      <c r="GB444" s="169"/>
      <c r="GC444" s="169"/>
      <c r="GD444" s="169"/>
      <c r="GE444" s="169"/>
      <c r="GF444" s="169"/>
      <c r="GG444" s="169"/>
      <c r="GH444" s="169"/>
      <c r="GI444" s="169"/>
      <c r="GJ444" s="169"/>
      <c r="GK444" s="169"/>
      <c r="GL444" s="169"/>
      <c r="GM444" s="169"/>
      <c r="GN444" s="169"/>
      <c r="GO444" s="169"/>
      <c r="GP444" s="169"/>
      <c r="GQ444" s="169"/>
      <c r="GR444" s="169"/>
      <c r="GS444" s="169"/>
      <c r="GT444" s="169"/>
      <c r="GU444" s="169"/>
      <c r="GV444" s="169"/>
      <c r="GW444" s="169"/>
      <c r="GX444" s="169"/>
      <c r="GY444" s="169"/>
      <c r="GZ444" s="169"/>
      <c r="HA444" s="169"/>
      <c r="HB444" s="169"/>
      <c r="HC444" s="169"/>
      <c r="HD444" s="169"/>
      <c r="HE444" s="169"/>
      <c r="HF444" s="169"/>
      <c r="HG444" s="169"/>
      <c r="HH444" s="169"/>
      <c r="HI444" s="169"/>
      <c r="HJ444" s="169"/>
      <c r="HK444" s="169"/>
      <c r="HL444" s="169"/>
      <c r="HM444" s="169"/>
      <c r="HN444" s="169"/>
      <c r="HO444" s="169"/>
      <c r="HP444" s="169"/>
      <c r="HQ444" s="169"/>
      <c r="HR444" s="169"/>
      <c r="HS444" s="169"/>
      <c r="HT444" s="169"/>
      <c r="HU444" s="169"/>
      <c r="HV444" s="169"/>
      <c r="HW444" s="169"/>
      <c r="HX444" s="169"/>
      <c r="HY444" s="169"/>
      <c r="HZ444" s="169"/>
      <c r="IA444" s="169"/>
      <c r="IB444" s="169"/>
      <c r="IC444" s="169"/>
      <c r="ID444" s="169"/>
      <c r="IE444" s="169"/>
      <c r="IF444" s="169"/>
      <c r="IG444" s="169"/>
      <c r="IH444" s="169"/>
      <c r="II444" s="169"/>
      <c r="IJ444" s="169"/>
      <c r="IK444" s="169"/>
      <c r="IL444" s="169"/>
      <c r="IM444" s="169"/>
      <c r="IN444" s="169"/>
      <c r="IO444" s="169"/>
      <c r="IP444" s="169"/>
      <c r="IQ444" s="169"/>
      <c r="IR444" s="169"/>
      <c r="IS444" s="169"/>
      <c r="IT444" s="169"/>
      <c r="IU444" s="169"/>
      <c r="IV444" s="169"/>
      <c r="IW444" s="169"/>
      <c r="IX444" s="169"/>
      <c r="IY444" s="169"/>
      <c r="IZ444" s="169"/>
      <c r="JA444" s="169"/>
      <c r="JB444" s="169"/>
      <c r="JC444" s="169"/>
      <c r="JD444" s="169"/>
      <c r="JE444" s="169"/>
      <c r="JF444" s="169"/>
      <c r="JG444" s="169"/>
      <c r="JH444" s="169"/>
      <c r="JI444" s="169"/>
      <c r="JJ444" s="169"/>
      <c r="JK444" s="169"/>
      <c r="JL444" s="169"/>
      <c r="JM444" s="169"/>
      <c r="JN444" s="169"/>
      <c r="JO444" s="169"/>
      <c r="JP444" s="169"/>
      <c r="JQ444" s="169"/>
      <c r="JR444" s="169"/>
      <c r="JS444" s="169"/>
      <c r="JT444" s="169"/>
      <c r="JU444" s="169"/>
      <c r="JV444" s="169"/>
      <c r="JW444" s="169"/>
      <c r="JX444" s="169"/>
      <c r="JY444" s="169"/>
      <c r="JZ444" s="169"/>
      <c r="KA444" s="169"/>
      <c r="KB444" s="169"/>
      <c r="KC444" s="169"/>
      <c r="KD444" s="169"/>
      <c r="KE444" s="169"/>
      <c r="KF444" s="169"/>
      <c r="KG444" s="169"/>
      <c r="KH444" s="169"/>
      <c r="KI444" s="169"/>
      <c r="KJ444" s="169"/>
      <c r="KK444" s="169"/>
      <c r="KL444" s="169"/>
      <c r="KM444" s="169"/>
      <c r="KN444" s="169"/>
      <c r="KO444" s="169"/>
      <c r="KP444" s="169"/>
      <c r="KQ444" s="169"/>
      <c r="KR444" s="169"/>
      <c r="KS444" s="169"/>
      <c r="KT444" s="169"/>
      <c r="KU444" s="169"/>
      <c r="KV444" s="169"/>
      <c r="KW444" s="169"/>
      <c r="KX444" s="169"/>
      <c r="KY444" s="169"/>
      <c r="KZ444" s="169"/>
      <c r="LA444" s="169"/>
      <c r="LB444" s="169"/>
      <c r="LC444" s="169"/>
      <c r="LD444" s="169"/>
      <c r="LE444" s="169"/>
      <c r="LF444" s="169"/>
      <c r="LG444" s="169"/>
      <c r="LH444" s="169"/>
      <c r="LI444" s="169"/>
      <c r="LJ444" s="169"/>
      <c r="LK444" s="169"/>
      <c r="LL444" s="169"/>
      <c r="LM444" s="169"/>
      <c r="LN444" s="169"/>
      <c r="LO444" s="169"/>
      <c r="LP444" s="169"/>
      <c r="LQ444" s="169"/>
      <c r="LR444" s="169"/>
      <c r="LS444" s="169"/>
      <c r="LT444" s="169"/>
      <c r="LU444" s="169"/>
      <c r="LV444" s="169"/>
      <c r="LW444" s="169"/>
      <c r="LX444" s="169"/>
      <c r="LY444" s="169"/>
      <c r="LZ444" s="169"/>
      <c r="MA444" s="169"/>
      <c r="MB444" s="169"/>
      <c r="MC444" s="169"/>
      <c r="MD444" s="169"/>
      <c r="ME444" s="169"/>
      <c r="MF444" s="169"/>
      <c r="MG444" s="169"/>
      <c r="MH444" s="169"/>
      <c r="MI444" s="169"/>
      <c r="MJ444" s="169"/>
      <c r="MK444" s="169"/>
      <c r="ML444" s="169"/>
      <c r="MM444" s="169"/>
    </row>
    <row r="445" spans="1:351" s="181" customFormat="1" x14ac:dyDescent="0.25">
      <c r="A445" s="176"/>
      <c r="B445" s="177"/>
      <c r="C445" s="178"/>
      <c r="D445" s="168"/>
      <c r="E445" s="179"/>
      <c r="F445" s="180" t="s">
        <v>157</v>
      </c>
      <c r="G445" s="177" t="s">
        <v>10</v>
      </c>
      <c r="H445" s="178">
        <f>C434*40</f>
        <v>220.79999999999998</v>
      </c>
      <c r="I445" s="168">
        <v>0.19</v>
      </c>
      <c r="J445" s="179">
        <f t="shared" si="89"/>
        <v>41.951999999999998</v>
      </c>
    </row>
    <row r="446" spans="1:351" s="170" customFormat="1" ht="15" customHeight="1" outlineLevel="1" x14ac:dyDescent="0.25">
      <c r="A446" s="161"/>
      <c r="B446" s="162"/>
      <c r="C446" s="163"/>
      <c r="D446" s="163"/>
      <c r="E446" s="164"/>
      <c r="F446" s="174" t="s">
        <v>158</v>
      </c>
      <c r="G446" s="175" t="s">
        <v>39</v>
      </c>
      <c r="H446" s="167">
        <f>C434*7</f>
        <v>38.64</v>
      </c>
      <c r="I446" s="168">
        <v>0.27</v>
      </c>
      <c r="J446" s="164">
        <f t="shared" si="89"/>
        <v>10.4328</v>
      </c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  <c r="CB446" s="169"/>
      <c r="CC446" s="169"/>
      <c r="CD446" s="169"/>
      <c r="CE446" s="169"/>
      <c r="CF446" s="169"/>
      <c r="CG446" s="169"/>
      <c r="CH446" s="169"/>
      <c r="CI446" s="169"/>
      <c r="CJ446" s="169"/>
      <c r="CK446" s="169"/>
      <c r="CL446" s="169"/>
      <c r="CM446" s="169"/>
      <c r="CN446" s="169"/>
      <c r="CO446" s="169"/>
      <c r="CP446" s="169"/>
      <c r="CQ446" s="169"/>
      <c r="CR446" s="169"/>
      <c r="CS446" s="169"/>
      <c r="CT446" s="169"/>
      <c r="CU446" s="169"/>
      <c r="CV446" s="169"/>
      <c r="CW446" s="169"/>
      <c r="CX446" s="169"/>
      <c r="CY446" s="169"/>
      <c r="CZ446" s="169"/>
      <c r="DA446" s="169"/>
      <c r="DB446" s="169"/>
      <c r="DC446" s="169"/>
      <c r="DD446" s="169"/>
      <c r="DE446" s="169"/>
      <c r="DF446" s="169"/>
      <c r="DG446" s="169"/>
      <c r="DH446" s="169"/>
      <c r="DI446" s="169"/>
      <c r="DJ446" s="169"/>
      <c r="DK446" s="169"/>
      <c r="DL446" s="169"/>
      <c r="DM446" s="169"/>
      <c r="DN446" s="169"/>
      <c r="DO446" s="169"/>
      <c r="DP446" s="169"/>
      <c r="DQ446" s="169"/>
      <c r="DR446" s="169"/>
      <c r="DS446" s="169"/>
      <c r="DT446" s="169"/>
      <c r="DU446" s="169"/>
      <c r="DV446" s="169"/>
      <c r="DW446" s="169"/>
      <c r="DX446" s="169"/>
      <c r="DY446" s="169"/>
      <c r="DZ446" s="169"/>
      <c r="EA446" s="169"/>
      <c r="EB446" s="169"/>
      <c r="EC446" s="169"/>
      <c r="ED446" s="169"/>
      <c r="EE446" s="169"/>
      <c r="EF446" s="169"/>
      <c r="EG446" s="169"/>
      <c r="EH446" s="169"/>
      <c r="EI446" s="169"/>
      <c r="EJ446" s="169"/>
      <c r="EK446" s="169"/>
      <c r="EL446" s="169"/>
      <c r="EM446" s="169"/>
      <c r="EN446" s="169"/>
      <c r="EO446" s="169"/>
      <c r="EP446" s="169"/>
      <c r="EQ446" s="169"/>
      <c r="ER446" s="169"/>
      <c r="ES446" s="169"/>
      <c r="ET446" s="169"/>
      <c r="EU446" s="169"/>
      <c r="EV446" s="169"/>
      <c r="EW446" s="169"/>
      <c r="EX446" s="169"/>
      <c r="EY446" s="169"/>
      <c r="EZ446" s="169"/>
      <c r="FA446" s="169"/>
      <c r="FB446" s="169"/>
      <c r="FC446" s="169"/>
      <c r="FD446" s="169"/>
      <c r="FE446" s="169"/>
      <c r="FF446" s="169"/>
      <c r="FG446" s="169"/>
      <c r="FH446" s="169"/>
      <c r="FI446" s="169"/>
      <c r="FJ446" s="169"/>
      <c r="FK446" s="169"/>
      <c r="FL446" s="169"/>
      <c r="FM446" s="169"/>
      <c r="FN446" s="169"/>
      <c r="FO446" s="169"/>
      <c r="FP446" s="169"/>
      <c r="FQ446" s="169"/>
      <c r="FR446" s="169"/>
      <c r="FS446" s="169"/>
      <c r="FT446" s="169"/>
      <c r="FU446" s="169"/>
      <c r="FV446" s="169"/>
      <c r="FW446" s="169"/>
      <c r="FX446" s="169"/>
      <c r="FY446" s="169"/>
      <c r="FZ446" s="169"/>
      <c r="GA446" s="169"/>
      <c r="GB446" s="169"/>
      <c r="GC446" s="169"/>
      <c r="GD446" s="169"/>
      <c r="GE446" s="169"/>
      <c r="GF446" s="169"/>
      <c r="GG446" s="169"/>
      <c r="GH446" s="169"/>
      <c r="GI446" s="169"/>
      <c r="GJ446" s="169"/>
      <c r="GK446" s="169"/>
      <c r="GL446" s="169"/>
      <c r="GM446" s="169"/>
      <c r="GN446" s="169"/>
      <c r="GO446" s="169"/>
      <c r="GP446" s="169"/>
      <c r="GQ446" s="169"/>
      <c r="GR446" s="169"/>
      <c r="GS446" s="169"/>
      <c r="GT446" s="169"/>
      <c r="GU446" s="169"/>
      <c r="GV446" s="169"/>
      <c r="GW446" s="169"/>
      <c r="GX446" s="169"/>
      <c r="GY446" s="169"/>
      <c r="GZ446" s="169"/>
      <c r="HA446" s="169"/>
      <c r="HB446" s="169"/>
      <c r="HC446" s="169"/>
      <c r="HD446" s="169"/>
      <c r="HE446" s="169"/>
      <c r="HF446" s="169"/>
      <c r="HG446" s="169"/>
      <c r="HH446" s="169"/>
      <c r="HI446" s="169"/>
      <c r="HJ446" s="169"/>
      <c r="HK446" s="169"/>
      <c r="HL446" s="169"/>
      <c r="HM446" s="169"/>
      <c r="HN446" s="169"/>
      <c r="HO446" s="169"/>
      <c r="HP446" s="169"/>
      <c r="HQ446" s="169"/>
      <c r="HR446" s="169"/>
      <c r="HS446" s="169"/>
      <c r="HT446" s="169"/>
      <c r="HU446" s="169"/>
      <c r="HV446" s="169"/>
      <c r="HW446" s="169"/>
      <c r="HX446" s="169"/>
      <c r="HY446" s="169"/>
      <c r="HZ446" s="169"/>
      <c r="IA446" s="169"/>
      <c r="IB446" s="169"/>
      <c r="IC446" s="169"/>
      <c r="ID446" s="169"/>
      <c r="IE446" s="169"/>
      <c r="IF446" s="169"/>
      <c r="IG446" s="169"/>
      <c r="IH446" s="169"/>
      <c r="II446" s="169"/>
      <c r="IJ446" s="169"/>
      <c r="IK446" s="169"/>
      <c r="IL446" s="169"/>
      <c r="IM446" s="169"/>
      <c r="IN446" s="169"/>
      <c r="IO446" s="169"/>
      <c r="IP446" s="169"/>
      <c r="IQ446" s="169"/>
      <c r="IR446" s="169"/>
      <c r="IS446" s="169"/>
      <c r="IT446" s="169"/>
      <c r="IU446" s="169"/>
      <c r="IV446" s="169"/>
      <c r="IW446" s="169"/>
      <c r="IX446" s="169"/>
      <c r="IY446" s="169"/>
      <c r="IZ446" s="169"/>
      <c r="JA446" s="169"/>
      <c r="JB446" s="169"/>
      <c r="JC446" s="169"/>
      <c r="JD446" s="169"/>
      <c r="JE446" s="169"/>
      <c r="JF446" s="169"/>
      <c r="JG446" s="169"/>
      <c r="JH446" s="169"/>
      <c r="JI446" s="169"/>
      <c r="JJ446" s="169"/>
      <c r="JK446" s="169"/>
      <c r="JL446" s="169"/>
      <c r="JM446" s="169"/>
      <c r="JN446" s="169"/>
      <c r="JO446" s="169"/>
      <c r="JP446" s="169"/>
      <c r="JQ446" s="169"/>
      <c r="JR446" s="169"/>
      <c r="JS446" s="169"/>
      <c r="JT446" s="169"/>
      <c r="JU446" s="169"/>
      <c r="JV446" s="169"/>
      <c r="JW446" s="169"/>
      <c r="JX446" s="169"/>
      <c r="JY446" s="169"/>
      <c r="JZ446" s="169"/>
      <c r="KA446" s="169"/>
      <c r="KB446" s="169"/>
      <c r="KC446" s="169"/>
      <c r="KD446" s="169"/>
      <c r="KE446" s="169"/>
      <c r="KF446" s="169"/>
      <c r="KG446" s="169"/>
      <c r="KH446" s="169"/>
      <c r="KI446" s="169"/>
      <c r="KJ446" s="169"/>
      <c r="KK446" s="169"/>
      <c r="KL446" s="169"/>
      <c r="KM446" s="169"/>
      <c r="KN446" s="169"/>
      <c r="KO446" s="169"/>
      <c r="KP446" s="169"/>
      <c r="KQ446" s="169"/>
      <c r="KR446" s="169"/>
      <c r="KS446" s="169"/>
      <c r="KT446" s="169"/>
      <c r="KU446" s="169"/>
      <c r="KV446" s="169"/>
      <c r="KW446" s="169"/>
      <c r="KX446" s="169"/>
      <c r="KY446" s="169"/>
      <c r="KZ446" s="169"/>
      <c r="LA446" s="169"/>
      <c r="LB446" s="169"/>
      <c r="LC446" s="169"/>
      <c r="LD446" s="169"/>
      <c r="LE446" s="169"/>
      <c r="LF446" s="169"/>
      <c r="LG446" s="169"/>
      <c r="LH446" s="169"/>
      <c r="LI446" s="169"/>
      <c r="LJ446" s="169"/>
      <c r="LK446" s="169"/>
      <c r="LL446" s="169"/>
      <c r="LM446" s="169"/>
      <c r="LN446" s="169"/>
      <c r="LO446" s="169"/>
      <c r="LP446" s="169"/>
      <c r="LQ446" s="169"/>
      <c r="LR446" s="169"/>
      <c r="LS446" s="169"/>
      <c r="LT446" s="169"/>
      <c r="LU446" s="169"/>
      <c r="LV446" s="169"/>
      <c r="LW446" s="169"/>
      <c r="LX446" s="169"/>
      <c r="LY446" s="169"/>
      <c r="LZ446" s="169"/>
      <c r="MA446" s="169"/>
      <c r="MB446" s="169"/>
      <c r="MC446" s="169"/>
      <c r="MD446" s="169"/>
      <c r="ME446" s="169"/>
      <c r="MF446" s="169"/>
      <c r="MG446" s="169"/>
      <c r="MH446" s="169"/>
      <c r="MI446" s="169"/>
      <c r="MJ446" s="169"/>
      <c r="MK446" s="169"/>
      <c r="ML446" s="169"/>
      <c r="MM446" s="169"/>
    </row>
    <row r="447" spans="1:351" s="181" customFormat="1" x14ac:dyDescent="0.25">
      <c r="A447" s="176"/>
      <c r="B447" s="177"/>
      <c r="C447" s="178"/>
      <c r="D447" s="168"/>
      <c r="E447" s="179"/>
      <c r="F447" s="180" t="s">
        <v>160</v>
      </c>
      <c r="G447" s="177" t="s">
        <v>110</v>
      </c>
      <c r="H447" s="182">
        <f>C434*0.5</f>
        <v>2.76</v>
      </c>
      <c r="I447" s="168">
        <v>24.68</v>
      </c>
      <c r="J447" s="179">
        <f t="shared" si="89"/>
        <v>68.116799999999998</v>
      </c>
    </row>
    <row r="448" spans="1:351" s="181" customFormat="1" x14ac:dyDescent="0.25">
      <c r="A448" s="176"/>
      <c r="B448" s="177"/>
      <c r="C448" s="178"/>
      <c r="D448" s="168"/>
      <c r="E448" s="179"/>
      <c r="F448" s="165" t="s">
        <v>161</v>
      </c>
      <c r="G448" s="177" t="s">
        <v>162</v>
      </c>
      <c r="H448" s="178">
        <f>C434*1</f>
        <v>5.52</v>
      </c>
      <c r="I448" s="168">
        <v>1.33</v>
      </c>
      <c r="J448" s="179">
        <f t="shared" si="89"/>
        <v>7.3415999999999997</v>
      </c>
    </row>
    <row r="449" spans="1:351" s="181" customFormat="1" x14ac:dyDescent="0.25">
      <c r="A449" s="176"/>
      <c r="B449" s="177"/>
      <c r="C449" s="178"/>
      <c r="D449" s="168"/>
      <c r="E449" s="179"/>
      <c r="F449" s="180" t="s">
        <v>163</v>
      </c>
      <c r="G449" s="177" t="s">
        <v>12</v>
      </c>
      <c r="H449" s="178">
        <f>C434*0.15</f>
        <v>0.82799999999999996</v>
      </c>
      <c r="I449" s="168">
        <v>14</v>
      </c>
      <c r="J449" s="179">
        <f t="shared" si="89"/>
        <v>11.591999999999999</v>
      </c>
    </row>
    <row r="450" spans="1:351" s="181" customFormat="1" x14ac:dyDescent="0.25">
      <c r="A450" s="176" t="s">
        <v>204</v>
      </c>
      <c r="B450" s="177" t="s">
        <v>159</v>
      </c>
      <c r="C450" s="178">
        <v>8.61</v>
      </c>
      <c r="D450" s="168">
        <v>25</v>
      </c>
      <c r="E450" s="179">
        <f>C450*D450</f>
        <v>215.25</v>
      </c>
      <c r="F450" s="19" t="s">
        <v>33</v>
      </c>
      <c r="G450" s="38" t="s">
        <v>10</v>
      </c>
      <c r="H450" s="20">
        <f>C450*0.1</f>
        <v>0.86099999999999999</v>
      </c>
      <c r="I450" s="20">
        <v>138.9</v>
      </c>
      <c r="J450" s="25">
        <f t="shared" si="89"/>
        <v>119.5929</v>
      </c>
    </row>
    <row r="451" spans="1:351" s="170" customFormat="1" ht="17.25" customHeight="1" outlineLevel="1" x14ac:dyDescent="0.25">
      <c r="A451" s="161" t="s">
        <v>205</v>
      </c>
      <c r="B451" s="162" t="s">
        <v>12</v>
      </c>
      <c r="C451" s="163">
        <v>27.3</v>
      </c>
      <c r="D451" s="163">
        <v>120</v>
      </c>
      <c r="E451" s="164">
        <f>C451*D451</f>
        <v>3276</v>
      </c>
      <c r="F451" s="165" t="s">
        <v>146</v>
      </c>
      <c r="G451" s="166" t="s">
        <v>15</v>
      </c>
      <c r="H451" s="167">
        <f>C451*1.2</f>
        <v>32.76</v>
      </c>
      <c r="I451" s="168">
        <v>30.4</v>
      </c>
      <c r="J451" s="164">
        <f t="shared" si="89"/>
        <v>995.90399999999988</v>
      </c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  <c r="CB451" s="169"/>
      <c r="CC451" s="169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69"/>
      <c r="CN451" s="169"/>
      <c r="CO451" s="169"/>
      <c r="CP451" s="169"/>
      <c r="CQ451" s="169"/>
      <c r="CR451" s="169"/>
      <c r="CS451" s="169"/>
      <c r="CT451" s="169"/>
      <c r="CU451" s="169"/>
      <c r="CV451" s="169"/>
      <c r="CW451" s="169"/>
      <c r="CX451" s="169"/>
      <c r="CY451" s="169"/>
      <c r="CZ451" s="169"/>
      <c r="DA451" s="169"/>
      <c r="DB451" s="169"/>
      <c r="DC451" s="169"/>
      <c r="DD451" s="169"/>
      <c r="DE451" s="169"/>
      <c r="DF451" s="169"/>
      <c r="DG451" s="169"/>
      <c r="DH451" s="169"/>
      <c r="DI451" s="169"/>
      <c r="DJ451" s="169"/>
      <c r="DK451" s="169"/>
      <c r="DL451" s="169"/>
      <c r="DM451" s="169"/>
      <c r="DN451" s="169"/>
      <c r="DO451" s="169"/>
      <c r="DP451" s="169"/>
      <c r="DQ451" s="169"/>
      <c r="DR451" s="169"/>
      <c r="DS451" s="169"/>
      <c r="DT451" s="169"/>
      <c r="DU451" s="169"/>
      <c r="DV451" s="169"/>
      <c r="DW451" s="169"/>
      <c r="DX451" s="169"/>
      <c r="DY451" s="169"/>
      <c r="DZ451" s="169"/>
      <c r="EA451" s="169"/>
      <c r="EB451" s="169"/>
      <c r="EC451" s="169"/>
      <c r="ED451" s="169"/>
      <c r="EE451" s="169"/>
      <c r="EF451" s="169"/>
      <c r="EG451" s="169"/>
      <c r="EH451" s="169"/>
      <c r="EI451" s="169"/>
      <c r="EJ451" s="169"/>
      <c r="EK451" s="169"/>
      <c r="EL451" s="169"/>
      <c r="EM451" s="169"/>
      <c r="EN451" s="169"/>
      <c r="EO451" s="169"/>
      <c r="EP451" s="169"/>
      <c r="EQ451" s="169"/>
      <c r="ER451" s="169"/>
      <c r="ES451" s="169"/>
      <c r="ET451" s="169"/>
      <c r="EU451" s="169"/>
      <c r="EV451" s="169"/>
      <c r="EW451" s="169"/>
      <c r="EX451" s="169"/>
      <c r="EY451" s="169"/>
      <c r="EZ451" s="169"/>
      <c r="FA451" s="169"/>
      <c r="FB451" s="169"/>
      <c r="FC451" s="169"/>
      <c r="FD451" s="169"/>
      <c r="FE451" s="169"/>
      <c r="FF451" s="169"/>
      <c r="FG451" s="169"/>
      <c r="FH451" s="169"/>
      <c r="FI451" s="169"/>
      <c r="FJ451" s="169"/>
      <c r="FK451" s="169"/>
      <c r="FL451" s="169"/>
      <c r="FM451" s="169"/>
      <c r="FN451" s="169"/>
      <c r="FO451" s="169"/>
      <c r="FP451" s="169"/>
      <c r="FQ451" s="169"/>
      <c r="FR451" s="169"/>
      <c r="FS451" s="169"/>
      <c r="FT451" s="169"/>
      <c r="FU451" s="169"/>
      <c r="FV451" s="169"/>
      <c r="FW451" s="169"/>
      <c r="FX451" s="169"/>
      <c r="FY451" s="169"/>
      <c r="FZ451" s="169"/>
      <c r="GA451" s="169"/>
      <c r="GB451" s="169"/>
      <c r="GC451" s="169"/>
      <c r="GD451" s="169"/>
      <c r="GE451" s="169"/>
      <c r="GF451" s="169"/>
      <c r="GG451" s="169"/>
      <c r="GH451" s="169"/>
      <c r="GI451" s="169"/>
      <c r="GJ451" s="169"/>
      <c r="GK451" s="169"/>
      <c r="GL451" s="169"/>
      <c r="GM451" s="169"/>
      <c r="GN451" s="169"/>
      <c r="GO451" s="169"/>
      <c r="GP451" s="169"/>
      <c r="GQ451" s="169"/>
      <c r="GR451" s="169"/>
      <c r="GS451" s="169"/>
      <c r="GT451" s="169"/>
      <c r="GU451" s="169"/>
      <c r="GV451" s="169"/>
      <c r="GW451" s="169"/>
      <c r="GX451" s="169"/>
      <c r="GY451" s="169"/>
      <c r="GZ451" s="169"/>
      <c r="HA451" s="169"/>
      <c r="HB451" s="169"/>
      <c r="HC451" s="169"/>
      <c r="HD451" s="169"/>
      <c r="HE451" s="169"/>
      <c r="HF451" s="169"/>
      <c r="HG451" s="169"/>
      <c r="HH451" s="169"/>
      <c r="HI451" s="169"/>
      <c r="HJ451" s="169"/>
      <c r="HK451" s="169"/>
      <c r="HL451" s="169"/>
      <c r="HM451" s="169"/>
      <c r="HN451" s="169"/>
      <c r="HO451" s="169"/>
      <c r="HP451" s="169"/>
      <c r="HQ451" s="169"/>
      <c r="HR451" s="169"/>
      <c r="HS451" s="169"/>
      <c r="HT451" s="169"/>
      <c r="HU451" s="169"/>
      <c r="HV451" s="169"/>
      <c r="HW451" s="169"/>
      <c r="HX451" s="169"/>
      <c r="HY451" s="169"/>
      <c r="HZ451" s="169"/>
      <c r="IA451" s="169"/>
      <c r="IB451" s="169"/>
      <c r="IC451" s="169"/>
      <c r="ID451" s="169"/>
      <c r="IE451" s="169"/>
      <c r="IF451" s="169"/>
      <c r="IG451" s="169"/>
      <c r="IH451" s="169"/>
      <c r="II451" s="169"/>
      <c r="IJ451" s="169"/>
      <c r="IK451" s="169"/>
      <c r="IL451" s="169"/>
      <c r="IM451" s="169"/>
      <c r="IN451" s="169"/>
      <c r="IO451" s="169"/>
      <c r="IP451" s="169"/>
      <c r="IQ451" s="169"/>
      <c r="IR451" s="169"/>
      <c r="IS451" s="169"/>
      <c r="IT451" s="169"/>
      <c r="IU451" s="169"/>
      <c r="IV451" s="169"/>
      <c r="IW451" s="169"/>
      <c r="IX451" s="169"/>
      <c r="IY451" s="169"/>
      <c r="IZ451" s="169"/>
      <c r="JA451" s="169"/>
      <c r="JB451" s="169"/>
      <c r="JC451" s="169"/>
      <c r="JD451" s="169"/>
      <c r="JE451" s="169"/>
      <c r="JF451" s="169"/>
      <c r="JG451" s="169"/>
      <c r="JH451" s="169"/>
      <c r="JI451" s="169"/>
      <c r="JJ451" s="169"/>
      <c r="JK451" s="169"/>
      <c r="JL451" s="169"/>
      <c r="JM451" s="169"/>
      <c r="JN451" s="169"/>
      <c r="JO451" s="169"/>
      <c r="JP451" s="169"/>
      <c r="JQ451" s="169"/>
      <c r="JR451" s="169"/>
      <c r="JS451" s="169"/>
      <c r="JT451" s="169"/>
      <c r="JU451" s="169"/>
      <c r="JV451" s="169"/>
      <c r="JW451" s="169"/>
      <c r="JX451" s="169"/>
      <c r="JY451" s="169"/>
      <c r="JZ451" s="169"/>
      <c r="KA451" s="169"/>
      <c r="KB451" s="169"/>
      <c r="KC451" s="169"/>
      <c r="KD451" s="169"/>
      <c r="KE451" s="169"/>
      <c r="KF451" s="169"/>
      <c r="KG451" s="169"/>
      <c r="KH451" s="169"/>
      <c r="KI451" s="169"/>
      <c r="KJ451" s="169"/>
      <c r="KK451" s="169"/>
      <c r="KL451" s="169"/>
      <c r="KM451" s="169"/>
      <c r="KN451" s="169"/>
      <c r="KO451" s="169"/>
      <c r="KP451" s="169"/>
      <c r="KQ451" s="169"/>
      <c r="KR451" s="169"/>
      <c r="KS451" s="169"/>
      <c r="KT451" s="169"/>
      <c r="KU451" s="169"/>
      <c r="KV451" s="169"/>
      <c r="KW451" s="169"/>
      <c r="KX451" s="169"/>
      <c r="KY451" s="169"/>
      <c r="KZ451" s="169"/>
      <c r="LA451" s="169"/>
      <c r="LB451" s="169"/>
      <c r="LC451" s="169"/>
      <c r="LD451" s="169"/>
      <c r="LE451" s="169"/>
      <c r="LF451" s="169"/>
      <c r="LG451" s="169"/>
      <c r="LH451" s="169"/>
      <c r="LI451" s="169"/>
      <c r="LJ451" s="169"/>
      <c r="LK451" s="169"/>
      <c r="LL451" s="169"/>
      <c r="LM451" s="169"/>
      <c r="LN451" s="169"/>
      <c r="LO451" s="169"/>
      <c r="LP451" s="169"/>
      <c r="LQ451" s="169"/>
      <c r="LR451" s="169"/>
      <c r="LS451" s="169"/>
      <c r="LT451" s="169"/>
      <c r="LU451" s="169"/>
      <c r="LV451" s="169"/>
      <c r="LW451" s="169"/>
      <c r="LX451" s="169"/>
      <c r="LY451" s="169"/>
      <c r="LZ451" s="169"/>
      <c r="MA451" s="169"/>
      <c r="MB451" s="169"/>
      <c r="MC451" s="169"/>
      <c r="MD451" s="169"/>
      <c r="ME451" s="169"/>
      <c r="MF451" s="169"/>
      <c r="MG451" s="169"/>
      <c r="MH451" s="169"/>
      <c r="MI451" s="169"/>
      <c r="MJ451" s="169"/>
      <c r="MK451" s="169"/>
      <c r="ML451" s="169"/>
      <c r="MM451" s="169"/>
    </row>
    <row r="452" spans="1:351" s="170" customFormat="1" ht="16.5" customHeight="1" outlineLevel="1" x14ac:dyDescent="0.25">
      <c r="A452" s="171"/>
      <c r="B452" s="172"/>
      <c r="C452" s="172"/>
      <c r="D452" s="172"/>
      <c r="E452" s="173"/>
      <c r="F452" s="174" t="s">
        <v>147</v>
      </c>
      <c r="G452" s="175" t="s">
        <v>12</v>
      </c>
      <c r="H452" s="167">
        <f>C451*1</f>
        <v>27.3</v>
      </c>
      <c r="I452" s="168">
        <v>11.64</v>
      </c>
      <c r="J452" s="164">
        <f>H452*I452</f>
        <v>317.77200000000005</v>
      </c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69"/>
      <c r="CN452" s="169"/>
      <c r="CO452" s="169"/>
      <c r="CP452" s="169"/>
      <c r="CQ452" s="169"/>
      <c r="CR452" s="169"/>
      <c r="CS452" s="169"/>
      <c r="CT452" s="169"/>
      <c r="CU452" s="169"/>
      <c r="CV452" s="169"/>
      <c r="CW452" s="169"/>
      <c r="CX452" s="169"/>
      <c r="CY452" s="169"/>
      <c r="CZ452" s="169"/>
      <c r="DA452" s="169"/>
      <c r="DB452" s="169"/>
      <c r="DC452" s="169"/>
      <c r="DD452" s="169"/>
      <c r="DE452" s="169"/>
      <c r="DF452" s="169"/>
      <c r="DG452" s="169"/>
      <c r="DH452" s="169"/>
      <c r="DI452" s="169"/>
      <c r="DJ452" s="169"/>
      <c r="DK452" s="169"/>
      <c r="DL452" s="169"/>
      <c r="DM452" s="169"/>
      <c r="DN452" s="169"/>
      <c r="DO452" s="169"/>
      <c r="DP452" s="169"/>
      <c r="DQ452" s="169"/>
      <c r="DR452" s="169"/>
      <c r="DS452" s="169"/>
      <c r="DT452" s="169"/>
      <c r="DU452" s="169"/>
      <c r="DV452" s="169"/>
      <c r="DW452" s="169"/>
      <c r="DX452" s="169"/>
      <c r="DY452" s="169"/>
      <c r="DZ452" s="169"/>
      <c r="EA452" s="169"/>
      <c r="EB452" s="169"/>
      <c r="EC452" s="169"/>
      <c r="ED452" s="169"/>
      <c r="EE452" s="169"/>
      <c r="EF452" s="169"/>
      <c r="EG452" s="169"/>
      <c r="EH452" s="169"/>
      <c r="EI452" s="169"/>
      <c r="EJ452" s="169"/>
      <c r="EK452" s="169"/>
      <c r="EL452" s="169"/>
      <c r="EM452" s="169"/>
      <c r="EN452" s="169"/>
      <c r="EO452" s="169"/>
      <c r="EP452" s="169"/>
      <c r="EQ452" s="169"/>
      <c r="ER452" s="169"/>
      <c r="ES452" s="169"/>
      <c r="ET452" s="169"/>
      <c r="EU452" s="169"/>
      <c r="EV452" s="169"/>
      <c r="EW452" s="169"/>
      <c r="EX452" s="169"/>
      <c r="EY452" s="169"/>
      <c r="EZ452" s="169"/>
      <c r="FA452" s="169"/>
      <c r="FB452" s="169"/>
      <c r="FC452" s="169"/>
      <c r="FD452" s="169"/>
      <c r="FE452" s="169"/>
      <c r="FF452" s="169"/>
      <c r="FG452" s="169"/>
      <c r="FH452" s="169"/>
      <c r="FI452" s="169"/>
      <c r="FJ452" s="169"/>
      <c r="FK452" s="169"/>
      <c r="FL452" s="169"/>
      <c r="FM452" s="169"/>
      <c r="FN452" s="169"/>
      <c r="FO452" s="169"/>
      <c r="FP452" s="169"/>
      <c r="FQ452" s="169"/>
      <c r="FR452" s="169"/>
      <c r="FS452" s="169"/>
      <c r="FT452" s="169"/>
      <c r="FU452" s="169"/>
      <c r="FV452" s="169"/>
      <c r="FW452" s="169"/>
      <c r="FX452" s="169"/>
      <c r="FY452" s="169"/>
      <c r="FZ452" s="169"/>
      <c r="GA452" s="169"/>
      <c r="GB452" s="169"/>
      <c r="GC452" s="169"/>
      <c r="GD452" s="169"/>
      <c r="GE452" s="169"/>
      <c r="GF452" s="169"/>
      <c r="GG452" s="169"/>
      <c r="GH452" s="169"/>
      <c r="GI452" s="169"/>
      <c r="GJ452" s="169"/>
      <c r="GK452" s="169"/>
      <c r="GL452" s="169"/>
      <c r="GM452" s="169"/>
      <c r="GN452" s="169"/>
      <c r="GO452" s="169"/>
      <c r="GP452" s="169"/>
      <c r="GQ452" s="169"/>
      <c r="GR452" s="169"/>
      <c r="GS452" s="169"/>
      <c r="GT452" s="169"/>
      <c r="GU452" s="169"/>
      <c r="GV452" s="169"/>
      <c r="GW452" s="169"/>
      <c r="GX452" s="169"/>
      <c r="GY452" s="169"/>
      <c r="GZ452" s="169"/>
      <c r="HA452" s="169"/>
      <c r="HB452" s="169"/>
      <c r="HC452" s="169"/>
      <c r="HD452" s="169"/>
      <c r="HE452" s="169"/>
      <c r="HF452" s="169"/>
      <c r="HG452" s="169"/>
      <c r="HH452" s="169"/>
      <c r="HI452" s="169"/>
      <c r="HJ452" s="169"/>
      <c r="HK452" s="169"/>
      <c r="HL452" s="169"/>
      <c r="HM452" s="169"/>
      <c r="HN452" s="169"/>
      <c r="HO452" s="169"/>
      <c r="HP452" s="169"/>
      <c r="HQ452" s="169"/>
      <c r="HR452" s="169"/>
      <c r="HS452" s="169"/>
      <c r="HT452" s="169"/>
      <c r="HU452" s="169"/>
      <c r="HV452" s="169"/>
      <c r="HW452" s="169"/>
      <c r="HX452" s="169"/>
      <c r="HY452" s="169"/>
      <c r="HZ452" s="169"/>
      <c r="IA452" s="169"/>
      <c r="IB452" s="169"/>
      <c r="IC452" s="169"/>
      <c r="ID452" s="169"/>
      <c r="IE452" s="169"/>
      <c r="IF452" s="169"/>
      <c r="IG452" s="169"/>
      <c r="IH452" s="169"/>
      <c r="II452" s="169"/>
      <c r="IJ452" s="169"/>
      <c r="IK452" s="169"/>
      <c r="IL452" s="169"/>
      <c r="IM452" s="169"/>
      <c r="IN452" s="169"/>
      <c r="IO452" s="169"/>
      <c r="IP452" s="169"/>
      <c r="IQ452" s="169"/>
      <c r="IR452" s="169"/>
      <c r="IS452" s="169"/>
      <c r="IT452" s="169"/>
      <c r="IU452" s="169"/>
      <c r="IV452" s="169"/>
      <c r="IW452" s="169"/>
      <c r="IX452" s="169"/>
      <c r="IY452" s="169"/>
      <c r="IZ452" s="169"/>
      <c r="JA452" s="169"/>
      <c r="JB452" s="169"/>
      <c r="JC452" s="169"/>
      <c r="JD452" s="169"/>
      <c r="JE452" s="169"/>
      <c r="JF452" s="169"/>
      <c r="JG452" s="169"/>
      <c r="JH452" s="169"/>
      <c r="JI452" s="169"/>
      <c r="JJ452" s="169"/>
      <c r="JK452" s="169"/>
      <c r="JL452" s="169"/>
      <c r="JM452" s="169"/>
      <c r="JN452" s="169"/>
      <c r="JO452" s="169"/>
      <c r="JP452" s="169"/>
      <c r="JQ452" s="169"/>
      <c r="JR452" s="169"/>
      <c r="JS452" s="169"/>
      <c r="JT452" s="169"/>
      <c r="JU452" s="169"/>
      <c r="JV452" s="169"/>
      <c r="JW452" s="169"/>
      <c r="JX452" s="169"/>
      <c r="JY452" s="169"/>
      <c r="JZ452" s="169"/>
      <c r="KA452" s="169"/>
      <c r="KB452" s="169"/>
      <c r="KC452" s="169"/>
      <c r="KD452" s="169"/>
      <c r="KE452" s="169"/>
      <c r="KF452" s="169"/>
      <c r="KG452" s="169"/>
      <c r="KH452" s="169"/>
      <c r="KI452" s="169"/>
      <c r="KJ452" s="169"/>
      <c r="KK452" s="169"/>
      <c r="KL452" s="169"/>
      <c r="KM452" s="169"/>
      <c r="KN452" s="169"/>
      <c r="KO452" s="169"/>
      <c r="KP452" s="169"/>
      <c r="KQ452" s="169"/>
      <c r="KR452" s="169"/>
      <c r="KS452" s="169"/>
      <c r="KT452" s="169"/>
      <c r="KU452" s="169"/>
      <c r="KV452" s="169"/>
      <c r="KW452" s="169"/>
      <c r="KX452" s="169"/>
      <c r="KY452" s="169"/>
      <c r="KZ452" s="169"/>
      <c r="LA452" s="169"/>
      <c r="LB452" s="169"/>
      <c r="LC452" s="169"/>
      <c r="LD452" s="169"/>
      <c r="LE452" s="169"/>
      <c r="LF452" s="169"/>
      <c r="LG452" s="169"/>
      <c r="LH452" s="169"/>
      <c r="LI452" s="169"/>
      <c r="LJ452" s="169"/>
      <c r="LK452" s="169"/>
      <c r="LL452" s="169"/>
      <c r="LM452" s="169"/>
      <c r="LN452" s="169"/>
      <c r="LO452" s="169"/>
      <c r="LP452" s="169"/>
      <c r="LQ452" s="169"/>
      <c r="LR452" s="169"/>
      <c r="LS452" s="169"/>
      <c r="LT452" s="169"/>
      <c r="LU452" s="169"/>
      <c r="LV452" s="169"/>
      <c r="LW452" s="169"/>
      <c r="LX452" s="169"/>
      <c r="LY452" s="169"/>
      <c r="LZ452" s="169"/>
      <c r="MA452" s="169"/>
      <c r="MB452" s="169"/>
      <c r="MC452" s="169"/>
      <c r="MD452" s="169"/>
      <c r="ME452" s="169"/>
      <c r="MF452" s="169"/>
      <c r="MG452" s="169"/>
      <c r="MH452" s="169"/>
      <c r="MI452" s="169"/>
      <c r="MJ452" s="169"/>
      <c r="MK452" s="169"/>
      <c r="ML452" s="169"/>
      <c r="MM452" s="169"/>
    </row>
    <row r="453" spans="1:351" s="191" customFormat="1" ht="14.25" customHeight="1" x14ac:dyDescent="0.2">
      <c r="A453" s="171"/>
      <c r="B453" s="145"/>
      <c r="C453" s="146"/>
      <c r="D453" s="145"/>
      <c r="E453" s="145"/>
      <c r="F453" s="142" t="s">
        <v>206</v>
      </c>
      <c r="G453" s="143" t="s">
        <v>15</v>
      </c>
      <c r="H453" s="144">
        <f>C451*1.1</f>
        <v>30.030000000000005</v>
      </c>
      <c r="I453" s="144">
        <v>30</v>
      </c>
      <c r="J453" s="144">
        <f>I453*H453</f>
        <v>900.90000000000009</v>
      </c>
    </row>
    <row r="454" spans="1:351" s="191" customFormat="1" ht="14.25" customHeight="1" x14ac:dyDescent="0.2">
      <c r="A454" s="171"/>
      <c r="B454" s="145"/>
      <c r="C454" s="146"/>
      <c r="D454" s="145"/>
      <c r="E454" s="145"/>
      <c r="F454" s="142" t="s">
        <v>207</v>
      </c>
      <c r="G454" s="143" t="s">
        <v>12</v>
      </c>
      <c r="H454" s="144">
        <f>C451*1.2</f>
        <v>32.76</v>
      </c>
      <c r="I454" s="144">
        <v>5.08</v>
      </c>
      <c r="J454" s="144">
        <f>I454*H454</f>
        <v>166.42079999999999</v>
      </c>
    </row>
    <row r="455" spans="1:351" s="191" customFormat="1" ht="14.25" customHeight="1" x14ac:dyDescent="0.2">
      <c r="A455" s="171"/>
      <c r="B455" s="145"/>
      <c r="C455" s="146"/>
      <c r="D455" s="145"/>
      <c r="E455" s="145"/>
      <c r="F455" s="142" t="s">
        <v>208</v>
      </c>
      <c r="G455" s="143" t="s">
        <v>15</v>
      </c>
      <c r="H455" s="144">
        <f>C451*1.1</f>
        <v>30.030000000000005</v>
      </c>
      <c r="I455" s="144">
        <v>4.45</v>
      </c>
      <c r="J455" s="144">
        <f>I455*H455</f>
        <v>133.63350000000003</v>
      </c>
    </row>
    <row r="456" spans="1:351" s="170" customFormat="1" ht="15" customHeight="1" outlineLevel="1" x14ac:dyDescent="0.25">
      <c r="A456" s="161"/>
      <c r="B456" s="162"/>
      <c r="C456" s="163"/>
      <c r="D456" s="163"/>
      <c r="E456" s="164"/>
      <c r="F456" s="174" t="s">
        <v>148</v>
      </c>
      <c r="G456" s="175" t="s">
        <v>12</v>
      </c>
      <c r="H456" s="167">
        <f>C451*3.2</f>
        <v>87.360000000000014</v>
      </c>
      <c r="I456" s="168">
        <v>18.04</v>
      </c>
      <c r="J456" s="164">
        <f>H456*I456</f>
        <v>1575.9744000000001</v>
      </c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  <c r="CB456" s="169"/>
      <c r="CC456" s="169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69"/>
      <c r="CN456" s="169"/>
      <c r="CO456" s="169"/>
      <c r="CP456" s="169"/>
      <c r="CQ456" s="169"/>
      <c r="CR456" s="169"/>
      <c r="CS456" s="169"/>
      <c r="CT456" s="169"/>
      <c r="CU456" s="169"/>
      <c r="CV456" s="169"/>
      <c r="CW456" s="169"/>
      <c r="CX456" s="169"/>
      <c r="CY456" s="169"/>
      <c r="CZ456" s="169"/>
      <c r="DA456" s="169"/>
      <c r="DB456" s="169"/>
      <c r="DC456" s="169"/>
      <c r="DD456" s="169"/>
      <c r="DE456" s="169"/>
      <c r="DF456" s="169"/>
      <c r="DG456" s="169"/>
      <c r="DH456" s="169"/>
      <c r="DI456" s="169"/>
      <c r="DJ456" s="169"/>
      <c r="DK456" s="169"/>
      <c r="DL456" s="169"/>
      <c r="DM456" s="169"/>
      <c r="DN456" s="169"/>
      <c r="DO456" s="169"/>
      <c r="DP456" s="169"/>
      <c r="DQ456" s="169"/>
      <c r="DR456" s="169"/>
      <c r="DS456" s="169"/>
      <c r="DT456" s="169"/>
      <c r="DU456" s="169"/>
      <c r="DV456" s="169"/>
      <c r="DW456" s="169"/>
      <c r="DX456" s="169"/>
      <c r="DY456" s="169"/>
      <c r="DZ456" s="169"/>
      <c r="EA456" s="169"/>
      <c r="EB456" s="169"/>
      <c r="EC456" s="169"/>
      <c r="ED456" s="169"/>
      <c r="EE456" s="169"/>
      <c r="EF456" s="169"/>
      <c r="EG456" s="169"/>
      <c r="EH456" s="169"/>
      <c r="EI456" s="169"/>
      <c r="EJ456" s="169"/>
      <c r="EK456" s="169"/>
      <c r="EL456" s="169"/>
      <c r="EM456" s="169"/>
      <c r="EN456" s="169"/>
      <c r="EO456" s="169"/>
      <c r="EP456" s="169"/>
      <c r="EQ456" s="169"/>
      <c r="ER456" s="169"/>
      <c r="ES456" s="169"/>
      <c r="ET456" s="169"/>
      <c r="EU456" s="169"/>
      <c r="EV456" s="169"/>
      <c r="EW456" s="169"/>
      <c r="EX456" s="169"/>
      <c r="EY456" s="169"/>
      <c r="EZ456" s="169"/>
      <c r="FA456" s="169"/>
      <c r="FB456" s="169"/>
      <c r="FC456" s="169"/>
      <c r="FD456" s="169"/>
      <c r="FE456" s="169"/>
      <c r="FF456" s="169"/>
      <c r="FG456" s="169"/>
      <c r="FH456" s="169"/>
      <c r="FI456" s="169"/>
      <c r="FJ456" s="169"/>
      <c r="FK456" s="169"/>
      <c r="FL456" s="169"/>
      <c r="FM456" s="169"/>
      <c r="FN456" s="169"/>
      <c r="FO456" s="169"/>
      <c r="FP456" s="169"/>
      <c r="FQ456" s="169"/>
      <c r="FR456" s="169"/>
      <c r="FS456" s="169"/>
      <c r="FT456" s="169"/>
      <c r="FU456" s="169"/>
      <c r="FV456" s="169"/>
      <c r="FW456" s="169"/>
      <c r="FX456" s="169"/>
      <c r="FY456" s="169"/>
      <c r="FZ456" s="169"/>
      <c r="GA456" s="169"/>
      <c r="GB456" s="169"/>
      <c r="GC456" s="169"/>
      <c r="GD456" s="169"/>
      <c r="GE456" s="169"/>
      <c r="GF456" s="169"/>
      <c r="GG456" s="169"/>
      <c r="GH456" s="169"/>
      <c r="GI456" s="169"/>
      <c r="GJ456" s="169"/>
      <c r="GK456" s="169"/>
      <c r="GL456" s="169"/>
      <c r="GM456" s="169"/>
      <c r="GN456" s="169"/>
      <c r="GO456" s="169"/>
      <c r="GP456" s="169"/>
      <c r="GQ456" s="169"/>
      <c r="GR456" s="169"/>
      <c r="GS456" s="169"/>
      <c r="GT456" s="169"/>
      <c r="GU456" s="169"/>
      <c r="GV456" s="169"/>
      <c r="GW456" s="169"/>
      <c r="GX456" s="169"/>
      <c r="GY456" s="169"/>
      <c r="GZ456" s="169"/>
      <c r="HA456" s="169"/>
      <c r="HB456" s="169"/>
      <c r="HC456" s="169"/>
      <c r="HD456" s="169"/>
      <c r="HE456" s="169"/>
      <c r="HF456" s="169"/>
      <c r="HG456" s="169"/>
      <c r="HH456" s="169"/>
      <c r="HI456" s="169"/>
      <c r="HJ456" s="169"/>
      <c r="HK456" s="169"/>
      <c r="HL456" s="169"/>
      <c r="HM456" s="169"/>
      <c r="HN456" s="169"/>
      <c r="HO456" s="169"/>
      <c r="HP456" s="169"/>
      <c r="HQ456" s="169"/>
      <c r="HR456" s="169"/>
      <c r="HS456" s="169"/>
      <c r="HT456" s="169"/>
      <c r="HU456" s="169"/>
      <c r="HV456" s="169"/>
      <c r="HW456" s="169"/>
      <c r="HX456" s="169"/>
      <c r="HY456" s="169"/>
      <c r="HZ456" s="169"/>
      <c r="IA456" s="169"/>
      <c r="IB456" s="169"/>
      <c r="IC456" s="169"/>
      <c r="ID456" s="169"/>
      <c r="IE456" s="169"/>
      <c r="IF456" s="169"/>
      <c r="IG456" s="169"/>
      <c r="IH456" s="169"/>
      <c r="II456" s="169"/>
      <c r="IJ456" s="169"/>
      <c r="IK456" s="169"/>
      <c r="IL456" s="169"/>
      <c r="IM456" s="169"/>
      <c r="IN456" s="169"/>
      <c r="IO456" s="169"/>
      <c r="IP456" s="169"/>
      <c r="IQ456" s="169"/>
      <c r="IR456" s="169"/>
      <c r="IS456" s="169"/>
      <c r="IT456" s="169"/>
      <c r="IU456" s="169"/>
      <c r="IV456" s="169"/>
      <c r="IW456" s="169"/>
      <c r="IX456" s="169"/>
      <c r="IY456" s="169"/>
      <c r="IZ456" s="169"/>
      <c r="JA456" s="169"/>
      <c r="JB456" s="169"/>
      <c r="JC456" s="169"/>
      <c r="JD456" s="169"/>
      <c r="JE456" s="169"/>
      <c r="JF456" s="169"/>
      <c r="JG456" s="169"/>
      <c r="JH456" s="169"/>
      <c r="JI456" s="169"/>
      <c r="JJ456" s="169"/>
      <c r="JK456" s="169"/>
      <c r="JL456" s="169"/>
      <c r="JM456" s="169"/>
      <c r="JN456" s="169"/>
      <c r="JO456" s="169"/>
      <c r="JP456" s="169"/>
      <c r="JQ456" s="169"/>
      <c r="JR456" s="169"/>
      <c r="JS456" s="169"/>
      <c r="JT456" s="169"/>
      <c r="JU456" s="169"/>
      <c r="JV456" s="169"/>
      <c r="JW456" s="169"/>
      <c r="JX456" s="169"/>
      <c r="JY456" s="169"/>
      <c r="JZ456" s="169"/>
      <c r="KA456" s="169"/>
      <c r="KB456" s="169"/>
      <c r="KC456" s="169"/>
      <c r="KD456" s="169"/>
      <c r="KE456" s="169"/>
      <c r="KF456" s="169"/>
      <c r="KG456" s="169"/>
      <c r="KH456" s="169"/>
      <c r="KI456" s="169"/>
      <c r="KJ456" s="169"/>
      <c r="KK456" s="169"/>
      <c r="KL456" s="169"/>
      <c r="KM456" s="169"/>
      <c r="KN456" s="169"/>
      <c r="KO456" s="169"/>
      <c r="KP456" s="169"/>
      <c r="KQ456" s="169"/>
      <c r="KR456" s="169"/>
      <c r="KS456" s="169"/>
      <c r="KT456" s="169"/>
      <c r="KU456" s="169"/>
      <c r="KV456" s="169"/>
      <c r="KW456" s="169"/>
      <c r="KX456" s="169"/>
      <c r="KY456" s="169"/>
      <c r="KZ456" s="169"/>
      <c r="LA456" s="169"/>
      <c r="LB456" s="169"/>
      <c r="LC456" s="169"/>
      <c r="LD456" s="169"/>
      <c r="LE456" s="169"/>
      <c r="LF456" s="169"/>
      <c r="LG456" s="169"/>
      <c r="LH456" s="169"/>
      <c r="LI456" s="169"/>
      <c r="LJ456" s="169"/>
      <c r="LK456" s="169"/>
      <c r="LL456" s="169"/>
      <c r="LM456" s="169"/>
      <c r="LN456" s="169"/>
      <c r="LO456" s="169"/>
      <c r="LP456" s="169"/>
      <c r="LQ456" s="169"/>
      <c r="LR456" s="169"/>
      <c r="LS456" s="169"/>
      <c r="LT456" s="169"/>
      <c r="LU456" s="169"/>
      <c r="LV456" s="169"/>
      <c r="LW456" s="169"/>
      <c r="LX456" s="169"/>
      <c r="LY456" s="169"/>
      <c r="LZ456" s="169"/>
      <c r="MA456" s="169"/>
      <c r="MB456" s="169"/>
      <c r="MC456" s="169"/>
      <c r="MD456" s="169"/>
      <c r="ME456" s="169"/>
      <c r="MF456" s="169"/>
      <c r="MG456" s="169"/>
      <c r="MH456" s="169"/>
      <c r="MI456" s="169"/>
      <c r="MJ456" s="169"/>
      <c r="MK456" s="169"/>
      <c r="ML456" s="169"/>
      <c r="MM456" s="169"/>
    </row>
    <row r="457" spans="1:351" s="170" customFormat="1" ht="15" customHeight="1" outlineLevel="1" x14ac:dyDescent="0.25">
      <c r="A457" s="161"/>
      <c r="B457" s="162"/>
      <c r="C457" s="163"/>
      <c r="D457" s="163"/>
      <c r="E457" s="164"/>
      <c r="F457" s="174" t="s">
        <v>149</v>
      </c>
      <c r="G457" s="175" t="s">
        <v>39</v>
      </c>
      <c r="H457" s="167">
        <f>C451*0.8</f>
        <v>21.840000000000003</v>
      </c>
      <c r="I457" s="168">
        <v>3.3</v>
      </c>
      <c r="J457" s="164">
        <f t="shared" ref="J457:J470" si="90">H457*I457</f>
        <v>72.072000000000003</v>
      </c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  <c r="CW457" s="169"/>
      <c r="CX457" s="169"/>
      <c r="CY457" s="169"/>
      <c r="CZ457" s="169"/>
      <c r="DA457" s="169"/>
      <c r="DB457" s="169"/>
      <c r="DC457" s="169"/>
      <c r="DD457" s="169"/>
      <c r="DE457" s="169"/>
      <c r="DF457" s="169"/>
      <c r="DG457" s="169"/>
      <c r="DH457" s="169"/>
      <c r="DI457" s="169"/>
      <c r="DJ457" s="169"/>
      <c r="DK457" s="169"/>
      <c r="DL457" s="169"/>
      <c r="DM457" s="169"/>
      <c r="DN457" s="169"/>
      <c r="DO457" s="169"/>
      <c r="DP457" s="169"/>
      <c r="DQ457" s="169"/>
      <c r="DR457" s="169"/>
      <c r="DS457" s="169"/>
      <c r="DT457" s="169"/>
      <c r="DU457" s="169"/>
      <c r="DV457" s="169"/>
      <c r="DW457" s="169"/>
      <c r="DX457" s="169"/>
      <c r="DY457" s="169"/>
      <c r="DZ457" s="169"/>
      <c r="EA457" s="169"/>
      <c r="EB457" s="169"/>
      <c r="EC457" s="169"/>
      <c r="ED457" s="169"/>
      <c r="EE457" s="169"/>
      <c r="EF457" s="169"/>
      <c r="EG457" s="169"/>
      <c r="EH457" s="169"/>
      <c r="EI457" s="169"/>
      <c r="EJ457" s="169"/>
      <c r="EK457" s="169"/>
      <c r="EL457" s="169"/>
      <c r="EM457" s="169"/>
      <c r="EN457" s="169"/>
      <c r="EO457" s="169"/>
      <c r="EP457" s="169"/>
      <c r="EQ457" s="169"/>
      <c r="ER457" s="169"/>
      <c r="ES457" s="169"/>
      <c r="ET457" s="169"/>
      <c r="EU457" s="169"/>
      <c r="EV457" s="169"/>
      <c r="EW457" s="169"/>
      <c r="EX457" s="169"/>
      <c r="EY457" s="169"/>
      <c r="EZ457" s="169"/>
      <c r="FA457" s="169"/>
      <c r="FB457" s="169"/>
      <c r="FC457" s="169"/>
      <c r="FD457" s="169"/>
      <c r="FE457" s="169"/>
      <c r="FF457" s="169"/>
      <c r="FG457" s="169"/>
      <c r="FH457" s="169"/>
      <c r="FI457" s="169"/>
      <c r="FJ457" s="169"/>
      <c r="FK457" s="169"/>
      <c r="FL457" s="169"/>
      <c r="FM457" s="169"/>
      <c r="FN457" s="169"/>
      <c r="FO457" s="169"/>
      <c r="FP457" s="169"/>
      <c r="FQ457" s="169"/>
      <c r="FR457" s="169"/>
      <c r="FS457" s="169"/>
      <c r="FT457" s="169"/>
      <c r="FU457" s="169"/>
      <c r="FV457" s="169"/>
      <c r="FW457" s="169"/>
      <c r="FX457" s="169"/>
      <c r="FY457" s="169"/>
      <c r="FZ457" s="169"/>
      <c r="GA457" s="169"/>
      <c r="GB457" s="169"/>
      <c r="GC457" s="169"/>
      <c r="GD457" s="169"/>
      <c r="GE457" s="169"/>
      <c r="GF457" s="169"/>
      <c r="GG457" s="169"/>
      <c r="GH457" s="169"/>
      <c r="GI457" s="169"/>
      <c r="GJ457" s="169"/>
      <c r="GK457" s="169"/>
      <c r="GL457" s="169"/>
      <c r="GM457" s="169"/>
      <c r="GN457" s="169"/>
      <c r="GO457" s="169"/>
      <c r="GP457" s="169"/>
      <c r="GQ457" s="169"/>
      <c r="GR457" s="169"/>
      <c r="GS457" s="169"/>
      <c r="GT457" s="169"/>
      <c r="GU457" s="169"/>
      <c r="GV457" s="169"/>
      <c r="GW457" s="169"/>
      <c r="GX457" s="169"/>
      <c r="GY457" s="169"/>
      <c r="GZ457" s="169"/>
      <c r="HA457" s="169"/>
      <c r="HB457" s="169"/>
      <c r="HC457" s="169"/>
      <c r="HD457" s="169"/>
      <c r="HE457" s="169"/>
      <c r="HF457" s="169"/>
      <c r="HG457" s="169"/>
      <c r="HH457" s="169"/>
      <c r="HI457" s="169"/>
      <c r="HJ457" s="169"/>
      <c r="HK457" s="169"/>
      <c r="HL457" s="169"/>
      <c r="HM457" s="169"/>
      <c r="HN457" s="169"/>
      <c r="HO457" s="169"/>
      <c r="HP457" s="169"/>
      <c r="HQ457" s="169"/>
      <c r="HR457" s="169"/>
      <c r="HS457" s="169"/>
      <c r="HT457" s="169"/>
      <c r="HU457" s="169"/>
      <c r="HV457" s="169"/>
      <c r="HW457" s="169"/>
      <c r="HX457" s="169"/>
      <c r="HY457" s="169"/>
      <c r="HZ457" s="169"/>
      <c r="IA457" s="169"/>
      <c r="IB457" s="169"/>
      <c r="IC457" s="169"/>
      <c r="ID457" s="169"/>
      <c r="IE457" s="169"/>
      <c r="IF457" s="169"/>
      <c r="IG457" s="169"/>
      <c r="IH457" s="169"/>
      <c r="II457" s="169"/>
      <c r="IJ457" s="169"/>
      <c r="IK457" s="169"/>
      <c r="IL457" s="169"/>
      <c r="IM457" s="169"/>
      <c r="IN457" s="169"/>
      <c r="IO457" s="169"/>
      <c r="IP457" s="169"/>
      <c r="IQ457" s="169"/>
      <c r="IR457" s="169"/>
      <c r="IS457" s="169"/>
      <c r="IT457" s="169"/>
      <c r="IU457" s="169"/>
      <c r="IV457" s="169"/>
      <c r="IW457" s="169"/>
      <c r="IX457" s="169"/>
      <c r="IY457" s="169"/>
      <c r="IZ457" s="169"/>
      <c r="JA457" s="169"/>
      <c r="JB457" s="169"/>
      <c r="JC457" s="169"/>
      <c r="JD457" s="169"/>
      <c r="JE457" s="169"/>
      <c r="JF457" s="169"/>
      <c r="JG457" s="169"/>
      <c r="JH457" s="169"/>
      <c r="JI457" s="169"/>
      <c r="JJ457" s="169"/>
      <c r="JK457" s="169"/>
      <c r="JL457" s="169"/>
      <c r="JM457" s="169"/>
      <c r="JN457" s="169"/>
      <c r="JO457" s="169"/>
      <c r="JP457" s="169"/>
      <c r="JQ457" s="169"/>
      <c r="JR457" s="169"/>
      <c r="JS457" s="169"/>
      <c r="JT457" s="169"/>
      <c r="JU457" s="169"/>
      <c r="JV457" s="169"/>
      <c r="JW457" s="169"/>
      <c r="JX457" s="169"/>
      <c r="JY457" s="169"/>
      <c r="JZ457" s="169"/>
      <c r="KA457" s="169"/>
      <c r="KB457" s="169"/>
      <c r="KC457" s="169"/>
      <c r="KD457" s="169"/>
      <c r="KE457" s="169"/>
      <c r="KF457" s="169"/>
      <c r="KG457" s="169"/>
      <c r="KH457" s="169"/>
      <c r="KI457" s="169"/>
      <c r="KJ457" s="169"/>
      <c r="KK457" s="169"/>
      <c r="KL457" s="169"/>
      <c r="KM457" s="169"/>
      <c r="KN457" s="169"/>
      <c r="KO457" s="169"/>
      <c r="KP457" s="169"/>
      <c r="KQ457" s="169"/>
      <c r="KR457" s="169"/>
      <c r="KS457" s="169"/>
      <c r="KT457" s="169"/>
      <c r="KU457" s="169"/>
      <c r="KV457" s="169"/>
      <c r="KW457" s="169"/>
      <c r="KX457" s="169"/>
      <c r="KY457" s="169"/>
      <c r="KZ457" s="169"/>
      <c r="LA457" s="169"/>
      <c r="LB457" s="169"/>
      <c r="LC457" s="169"/>
      <c r="LD457" s="169"/>
      <c r="LE457" s="169"/>
      <c r="LF457" s="169"/>
      <c r="LG457" s="169"/>
      <c r="LH457" s="169"/>
      <c r="LI457" s="169"/>
      <c r="LJ457" s="169"/>
      <c r="LK457" s="169"/>
      <c r="LL457" s="169"/>
      <c r="LM457" s="169"/>
      <c r="LN457" s="169"/>
      <c r="LO457" s="169"/>
      <c r="LP457" s="169"/>
      <c r="LQ457" s="169"/>
      <c r="LR457" s="169"/>
      <c r="LS457" s="169"/>
      <c r="LT457" s="169"/>
      <c r="LU457" s="169"/>
      <c r="LV457" s="169"/>
      <c r="LW457" s="169"/>
      <c r="LX457" s="169"/>
      <c r="LY457" s="169"/>
      <c r="LZ457" s="169"/>
      <c r="MA457" s="169"/>
      <c r="MB457" s="169"/>
      <c r="MC457" s="169"/>
      <c r="MD457" s="169"/>
      <c r="ME457" s="169"/>
      <c r="MF457" s="169"/>
      <c r="MG457" s="169"/>
      <c r="MH457" s="169"/>
      <c r="MI457" s="169"/>
      <c r="MJ457" s="169"/>
      <c r="MK457" s="169"/>
      <c r="ML457" s="169"/>
      <c r="MM457" s="169"/>
    </row>
    <row r="458" spans="1:351" s="170" customFormat="1" ht="15" customHeight="1" outlineLevel="1" x14ac:dyDescent="0.25">
      <c r="A458" s="161"/>
      <c r="B458" s="162"/>
      <c r="C458" s="163"/>
      <c r="D458" s="163"/>
      <c r="E458" s="164"/>
      <c r="F458" s="174" t="s">
        <v>150</v>
      </c>
      <c r="G458" s="175" t="s">
        <v>39</v>
      </c>
      <c r="H458" s="167">
        <f>C451*0.8</f>
        <v>21.840000000000003</v>
      </c>
      <c r="I458" s="168">
        <v>1.5</v>
      </c>
      <c r="J458" s="164">
        <f t="shared" si="90"/>
        <v>32.760000000000005</v>
      </c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  <c r="CW458" s="169"/>
      <c r="CX458" s="169"/>
      <c r="CY458" s="169"/>
      <c r="CZ458" s="169"/>
      <c r="DA458" s="169"/>
      <c r="DB458" s="169"/>
      <c r="DC458" s="169"/>
      <c r="DD458" s="169"/>
      <c r="DE458" s="169"/>
      <c r="DF458" s="169"/>
      <c r="DG458" s="169"/>
      <c r="DH458" s="169"/>
      <c r="DI458" s="169"/>
      <c r="DJ458" s="169"/>
      <c r="DK458" s="169"/>
      <c r="DL458" s="169"/>
      <c r="DM458" s="169"/>
      <c r="DN458" s="169"/>
      <c r="DO458" s="169"/>
      <c r="DP458" s="169"/>
      <c r="DQ458" s="169"/>
      <c r="DR458" s="169"/>
      <c r="DS458" s="169"/>
      <c r="DT458" s="169"/>
      <c r="DU458" s="169"/>
      <c r="DV458" s="169"/>
      <c r="DW458" s="169"/>
      <c r="DX458" s="169"/>
      <c r="DY458" s="169"/>
      <c r="DZ458" s="169"/>
      <c r="EA458" s="169"/>
      <c r="EB458" s="169"/>
      <c r="EC458" s="169"/>
      <c r="ED458" s="169"/>
      <c r="EE458" s="169"/>
      <c r="EF458" s="169"/>
      <c r="EG458" s="169"/>
      <c r="EH458" s="169"/>
      <c r="EI458" s="169"/>
      <c r="EJ458" s="169"/>
      <c r="EK458" s="169"/>
      <c r="EL458" s="169"/>
      <c r="EM458" s="169"/>
      <c r="EN458" s="169"/>
      <c r="EO458" s="169"/>
      <c r="EP458" s="169"/>
      <c r="EQ458" s="169"/>
      <c r="ER458" s="169"/>
      <c r="ES458" s="169"/>
      <c r="ET458" s="169"/>
      <c r="EU458" s="169"/>
      <c r="EV458" s="169"/>
      <c r="EW458" s="169"/>
      <c r="EX458" s="169"/>
      <c r="EY458" s="169"/>
      <c r="EZ458" s="169"/>
      <c r="FA458" s="169"/>
      <c r="FB458" s="169"/>
      <c r="FC458" s="169"/>
      <c r="FD458" s="169"/>
      <c r="FE458" s="169"/>
      <c r="FF458" s="169"/>
      <c r="FG458" s="169"/>
      <c r="FH458" s="169"/>
      <c r="FI458" s="169"/>
      <c r="FJ458" s="169"/>
      <c r="FK458" s="169"/>
      <c r="FL458" s="169"/>
      <c r="FM458" s="169"/>
      <c r="FN458" s="169"/>
      <c r="FO458" s="169"/>
      <c r="FP458" s="169"/>
      <c r="FQ458" s="169"/>
      <c r="FR458" s="169"/>
      <c r="FS458" s="169"/>
      <c r="FT458" s="169"/>
      <c r="FU458" s="169"/>
      <c r="FV458" s="169"/>
      <c r="FW458" s="169"/>
      <c r="FX458" s="169"/>
      <c r="FY458" s="169"/>
      <c r="FZ458" s="169"/>
      <c r="GA458" s="169"/>
      <c r="GB458" s="169"/>
      <c r="GC458" s="169"/>
      <c r="GD458" s="169"/>
      <c r="GE458" s="169"/>
      <c r="GF458" s="169"/>
      <c r="GG458" s="169"/>
      <c r="GH458" s="169"/>
      <c r="GI458" s="169"/>
      <c r="GJ458" s="169"/>
      <c r="GK458" s="169"/>
      <c r="GL458" s="169"/>
      <c r="GM458" s="169"/>
      <c r="GN458" s="169"/>
      <c r="GO458" s="169"/>
      <c r="GP458" s="169"/>
      <c r="GQ458" s="169"/>
      <c r="GR458" s="169"/>
      <c r="GS458" s="169"/>
      <c r="GT458" s="169"/>
      <c r="GU458" s="169"/>
      <c r="GV458" s="169"/>
      <c r="GW458" s="169"/>
      <c r="GX458" s="169"/>
      <c r="GY458" s="169"/>
      <c r="GZ458" s="169"/>
      <c r="HA458" s="169"/>
      <c r="HB458" s="169"/>
      <c r="HC458" s="169"/>
      <c r="HD458" s="169"/>
      <c r="HE458" s="169"/>
      <c r="HF458" s="169"/>
      <c r="HG458" s="169"/>
      <c r="HH458" s="169"/>
      <c r="HI458" s="169"/>
      <c r="HJ458" s="169"/>
      <c r="HK458" s="169"/>
      <c r="HL458" s="169"/>
      <c r="HM458" s="169"/>
      <c r="HN458" s="169"/>
      <c r="HO458" s="169"/>
      <c r="HP458" s="169"/>
      <c r="HQ458" s="169"/>
      <c r="HR458" s="169"/>
      <c r="HS458" s="169"/>
      <c r="HT458" s="169"/>
      <c r="HU458" s="169"/>
      <c r="HV458" s="169"/>
      <c r="HW458" s="169"/>
      <c r="HX458" s="169"/>
      <c r="HY458" s="169"/>
      <c r="HZ458" s="169"/>
      <c r="IA458" s="169"/>
      <c r="IB458" s="169"/>
      <c r="IC458" s="169"/>
      <c r="ID458" s="169"/>
      <c r="IE458" s="169"/>
      <c r="IF458" s="169"/>
      <c r="IG458" s="169"/>
      <c r="IH458" s="169"/>
      <c r="II458" s="169"/>
      <c r="IJ458" s="169"/>
      <c r="IK458" s="169"/>
      <c r="IL458" s="169"/>
      <c r="IM458" s="169"/>
      <c r="IN458" s="169"/>
      <c r="IO458" s="169"/>
      <c r="IP458" s="169"/>
      <c r="IQ458" s="169"/>
      <c r="IR458" s="169"/>
      <c r="IS458" s="169"/>
      <c r="IT458" s="169"/>
      <c r="IU458" s="169"/>
      <c r="IV458" s="169"/>
      <c r="IW458" s="169"/>
      <c r="IX458" s="169"/>
      <c r="IY458" s="169"/>
      <c r="IZ458" s="169"/>
      <c r="JA458" s="169"/>
      <c r="JB458" s="169"/>
      <c r="JC458" s="169"/>
      <c r="JD458" s="169"/>
      <c r="JE458" s="169"/>
      <c r="JF458" s="169"/>
      <c r="JG458" s="169"/>
      <c r="JH458" s="169"/>
      <c r="JI458" s="169"/>
      <c r="JJ458" s="169"/>
      <c r="JK458" s="169"/>
      <c r="JL458" s="169"/>
      <c r="JM458" s="169"/>
      <c r="JN458" s="169"/>
      <c r="JO458" s="169"/>
      <c r="JP458" s="169"/>
      <c r="JQ458" s="169"/>
      <c r="JR458" s="169"/>
      <c r="JS458" s="169"/>
      <c r="JT458" s="169"/>
      <c r="JU458" s="169"/>
      <c r="JV458" s="169"/>
      <c r="JW458" s="169"/>
      <c r="JX458" s="169"/>
      <c r="JY458" s="169"/>
      <c r="JZ458" s="169"/>
      <c r="KA458" s="169"/>
      <c r="KB458" s="169"/>
      <c r="KC458" s="169"/>
      <c r="KD458" s="169"/>
      <c r="KE458" s="169"/>
      <c r="KF458" s="169"/>
      <c r="KG458" s="169"/>
      <c r="KH458" s="169"/>
      <c r="KI458" s="169"/>
      <c r="KJ458" s="169"/>
      <c r="KK458" s="169"/>
      <c r="KL458" s="169"/>
      <c r="KM458" s="169"/>
      <c r="KN458" s="169"/>
      <c r="KO458" s="169"/>
      <c r="KP458" s="169"/>
      <c r="KQ458" s="169"/>
      <c r="KR458" s="169"/>
      <c r="KS458" s="169"/>
      <c r="KT458" s="169"/>
      <c r="KU458" s="169"/>
      <c r="KV458" s="169"/>
      <c r="KW458" s="169"/>
      <c r="KX458" s="169"/>
      <c r="KY458" s="169"/>
      <c r="KZ458" s="169"/>
      <c r="LA458" s="169"/>
      <c r="LB458" s="169"/>
      <c r="LC458" s="169"/>
      <c r="LD458" s="169"/>
      <c r="LE458" s="169"/>
      <c r="LF458" s="169"/>
      <c r="LG458" s="169"/>
      <c r="LH458" s="169"/>
      <c r="LI458" s="169"/>
      <c r="LJ458" s="169"/>
      <c r="LK458" s="169"/>
      <c r="LL458" s="169"/>
      <c r="LM458" s="169"/>
      <c r="LN458" s="169"/>
      <c r="LO458" s="169"/>
      <c r="LP458" s="169"/>
      <c r="LQ458" s="169"/>
      <c r="LR458" s="169"/>
      <c r="LS458" s="169"/>
      <c r="LT458" s="169"/>
      <c r="LU458" s="169"/>
      <c r="LV458" s="169"/>
      <c r="LW458" s="169"/>
      <c r="LX458" s="169"/>
      <c r="LY458" s="169"/>
      <c r="LZ458" s="169"/>
      <c r="MA458" s="169"/>
      <c r="MB458" s="169"/>
      <c r="MC458" s="169"/>
      <c r="MD458" s="169"/>
      <c r="ME458" s="169"/>
      <c r="MF458" s="169"/>
      <c r="MG458" s="169"/>
      <c r="MH458" s="169"/>
      <c r="MI458" s="169"/>
      <c r="MJ458" s="169"/>
      <c r="MK458" s="169"/>
      <c r="ML458" s="169"/>
      <c r="MM458" s="169"/>
    </row>
    <row r="459" spans="1:351" s="170" customFormat="1" ht="15" customHeight="1" outlineLevel="1" x14ac:dyDescent="0.25">
      <c r="A459" s="161"/>
      <c r="B459" s="162"/>
      <c r="C459" s="163"/>
      <c r="D459" s="163"/>
      <c r="E459" s="164"/>
      <c r="F459" s="174" t="s">
        <v>153</v>
      </c>
      <c r="G459" s="175" t="s">
        <v>39</v>
      </c>
      <c r="H459" s="167">
        <f>C451*0.2</f>
        <v>5.4600000000000009</v>
      </c>
      <c r="I459" s="168">
        <v>2.5499999999999998</v>
      </c>
      <c r="J459" s="164">
        <f t="shared" si="90"/>
        <v>13.923000000000002</v>
      </c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69"/>
      <c r="CN459" s="169"/>
      <c r="CO459" s="169"/>
      <c r="CP459" s="169"/>
      <c r="CQ459" s="169"/>
      <c r="CR459" s="169"/>
      <c r="CS459" s="169"/>
      <c r="CT459" s="169"/>
      <c r="CU459" s="169"/>
      <c r="CV459" s="169"/>
      <c r="CW459" s="169"/>
      <c r="CX459" s="169"/>
      <c r="CY459" s="169"/>
      <c r="CZ459" s="169"/>
      <c r="DA459" s="169"/>
      <c r="DB459" s="169"/>
      <c r="DC459" s="169"/>
      <c r="DD459" s="169"/>
      <c r="DE459" s="169"/>
      <c r="DF459" s="169"/>
      <c r="DG459" s="169"/>
      <c r="DH459" s="169"/>
      <c r="DI459" s="169"/>
      <c r="DJ459" s="169"/>
      <c r="DK459" s="169"/>
      <c r="DL459" s="169"/>
      <c r="DM459" s="169"/>
      <c r="DN459" s="169"/>
      <c r="DO459" s="169"/>
      <c r="DP459" s="169"/>
      <c r="DQ459" s="169"/>
      <c r="DR459" s="169"/>
      <c r="DS459" s="169"/>
      <c r="DT459" s="169"/>
      <c r="DU459" s="169"/>
      <c r="DV459" s="169"/>
      <c r="DW459" s="169"/>
      <c r="DX459" s="169"/>
      <c r="DY459" s="169"/>
      <c r="DZ459" s="169"/>
      <c r="EA459" s="169"/>
      <c r="EB459" s="169"/>
      <c r="EC459" s="169"/>
      <c r="ED459" s="169"/>
      <c r="EE459" s="169"/>
      <c r="EF459" s="169"/>
      <c r="EG459" s="169"/>
      <c r="EH459" s="169"/>
      <c r="EI459" s="169"/>
      <c r="EJ459" s="169"/>
      <c r="EK459" s="169"/>
      <c r="EL459" s="169"/>
      <c r="EM459" s="169"/>
      <c r="EN459" s="169"/>
      <c r="EO459" s="169"/>
      <c r="EP459" s="169"/>
      <c r="EQ459" s="169"/>
      <c r="ER459" s="169"/>
      <c r="ES459" s="169"/>
      <c r="ET459" s="169"/>
      <c r="EU459" s="169"/>
      <c r="EV459" s="169"/>
      <c r="EW459" s="169"/>
      <c r="EX459" s="169"/>
      <c r="EY459" s="169"/>
      <c r="EZ459" s="169"/>
      <c r="FA459" s="169"/>
      <c r="FB459" s="169"/>
      <c r="FC459" s="169"/>
      <c r="FD459" s="169"/>
      <c r="FE459" s="169"/>
      <c r="FF459" s="169"/>
      <c r="FG459" s="169"/>
      <c r="FH459" s="169"/>
      <c r="FI459" s="169"/>
      <c r="FJ459" s="169"/>
      <c r="FK459" s="169"/>
      <c r="FL459" s="169"/>
      <c r="FM459" s="169"/>
      <c r="FN459" s="169"/>
      <c r="FO459" s="169"/>
      <c r="FP459" s="169"/>
      <c r="FQ459" s="169"/>
      <c r="FR459" s="169"/>
      <c r="FS459" s="169"/>
      <c r="FT459" s="169"/>
      <c r="FU459" s="169"/>
      <c r="FV459" s="169"/>
      <c r="FW459" s="169"/>
      <c r="FX459" s="169"/>
      <c r="FY459" s="169"/>
      <c r="FZ459" s="169"/>
      <c r="GA459" s="169"/>
      <c r="GB459" s="169"/>
      <c r="GC459" s="169"/>
      <c r="GD459" s="169"/>
      <c r="GE459" s="169"/>
      <c r="GF459" s="169"/>
      <c r="GG459" s="169"/>
      <c r="GH459" s="169"/>
      <c r="GI459" s="169"/>
      <c r="GJ459" s="169"/>
      <c r="GK459" s="169"/>
      <c r="GL459" s="169"/>
      <c r="GM459" s="169"/>
      <c r="GN459" s="169"/>
      <c r="GO459" s="169"/>
      <c r="GP459" s="169"/>
      <c r="GQ459" s="169"/>
      <c r="GR459" s="169"/>
      <c r="GS459" s="169"/>
      <c r="GT459" s="169"/>
      <c r="GU459" s="169"/>
      <c r="GV459" s="169"/>
      <c r="GW459" s="169"/>
      <c r="GX459" s="169"/>
      <c r="GY459" s="169"/>
      <c r="GZ459" s="169"/>
      <c r="HA459" s="169"/>
      <c r="HB459" s="169"/>
      <c r="HC459" s="169"/>
      <c r="HD459" s="169"/>
      <c r="HE459" s="169"/>
      <c r="HF459" s="169"/>
      <c r="HG459" s="169"/>
      <c r="HH459" s="169"/>
      <c r="HI459" s="169"/>
      <c r="HJ459" s="169"/>
      <c r="HK459" s="169"/>
      <c r="HL459" s="169"/>
      <c r="HM459" s="169"/>
      <c r="HN459" s="169"/>
      <c r="HO459" s="169"/>
      <c r="HP459" s="169"/>
      <c r="HQ459" s="169"/>
      <c r="HR459" s="169"/>
      <c r="HS459" s="169"/>
      <c r="HT459" s="169"/>
      <c r="HU459" s="169"/>
      <c r="HV459" s="169"/>
      <c r="HW459" s="169"/>
      <c r="HX459" s="169"/>
      <c r="HY459" s="169"/>
      <c r="HZ459" s="169"/>
      <c r="IA459" s="169"/>
      <c r="IB459" s="169"/>
      <c r="IC459" s="169"/>
      <c r="ID459" s="169"/>
      <c r="IE459" s="169"/>
      <c r="IF459" s="169"/>
      <c r="IG459" s="169"/>
      <c r="IH459" s="169"/>
      <c r="II459" s="169"/>
      <c r="IJ459" s="169"/>
      <c r="IK459" s="169"/>
      <c r="IL459" s="169"/>
      <c r="IM459" s="169"/>
      <c r="IN459" s="169"/>
      <c r="IO459" s="169"/>
      <c r="IP459" s="169"/>
      <c r="IQ459" s="169"/>
      <c r="IR459" s="169"/>
      <c r="IS459" s="169"/>
      <c r="IT459" s="169"/>
      <c r="IU459" s="169"/>
      <c r="IV459" s="169"/>
      <c r="IW459" s="169"/>
      <c r="IX459" s="169"/>
      <c r="IY459" s="169"/>
      <c r="IZ459" s="169"/>
      <c r="JA459" s="169"/>
      <c r="JB459" s="169"/>
      <c r="JC459" s="169"/>
      <c r="JD459" s="169"/>
      <c r="JE459" s="169"/>
      <c r="JF459" s="169"/>
      <c r="JG459" s="169"/>
      <c r="JH459" s="169"/>
      <c r="JI459" s="169"/>
      <c r="JJ459" s="169"/>
      <c r="JK459" s="169"/>
      <c r="JL459" s="169"/>
      <c r="JM459" s="169"/>
      <c r="JN459" s="169"/>
      <c r="JO459" s="169"/>
      <c r="JP459" s="169"/>
      <c r="JQ459" s="169"/>
      <c r="JR459" s="169"/>
      <c r="JS459" s="169"/>
      <c r="JT459" s="169"/>
      <c r="JU459" s="169"/>
      <c r="JV459" s="169"/>
      <c r="JW459" s="169"/>
      <c r="JX459" s="169"/>
      <c r="JY459" s="169"/>
      <c r="JZ459" s="169"/>
      <c r="KA459" s="169"/>
      <c r="KB459" s="169"/>
      <c r="KC459" s="169"/>
      <c r="KD459" s="169"/>
      <c r="KE459" s="169"/>
      <c r="KF459" s="169"/>
      <c r="KG459" s="169"/>
      <c r="KH459" s="169"/>
      <c r="KI459" s="169"/>
      <c r="KJ459" s="169"/>
      <c r="KK459" s="169"/>
      <c r="KL459" s="169"/>
      <c r="KM459" s="169"/>
      <c r="KN459" s="169"/>
      <c r="KO459" s="169"/>
      <c r="KP459" s="169"/>
      <c r="KQ459" s="169"/>
      <c r="KR459" s="169"/>
      <c r="KS459" s="169"/>
      <c r="KT459" s="169"/>
      <c r="KU459" s="169"/>
      <c r="KV459" s="169"/>
      <c r="KW459" s="169"/>
      <c r="KX459" s="169"/>
      <c r="KY459" s="169"/>
      <c r="KZ459" s="169"/>
      <c r="LA459" s="169"/>
      <c r="LB459" s="169"/>
      <c r="LC459" s="169"/>
      <c r="LD459" s="169"/>
      <c r="LE459" s="169"/>
      <c r="LF459" s="169"/>
      <c r="LG459" s="169"/>
      <c r="LH459" s="169"/>
      <c r="LI459" s="169"/>
      <c r="LJ459" s="169"/>
      <c r="LK459" s="169"/>
      <c r="LL459" s="169"/>
      <c r="LM459" s="169"/>
      <c r="LN459" s="169"/>
      <c r="LO459" s="169"/>
      <c r="LP459" s="169"/>
      <c r="LQ459" s="169"/>
      <c r="LR459" s="169"/>
      <c r="LS459" s="169"/>
      <c r="LT459" s="169"/>
      <c r="LU459" s="169"/>
      <c r="LV459" s="169"/>
      <c r="LW459" s="169"/>
      <c r="LX459" s="169"/>
      <c r="LY459" s="169"/>
      <c r="LZ459" s="169"/>
      <c r="MA459" s="169"/>
      <c r="MB459" s="169"/>
      <c r="MC459" s="169"/>
      <c r="MD459" s="169"/>
      <c r="ME459" s="169"/>
      <c r="MF459" s="169"/>
      <c r="MG459" s="169"/>
      <c r="MH459" s="169"/>
      <c r="MI459" s="169"/>
      <c r="MJ459" s="169"/>
      <c r="MK459" s="169"/>
      <c r="ML459" s="169"/>
      <c r="MM459" s="169"/>
    </row>
    <row r="460" spans="1:351" s="170" customFormat="1" ht="15" customHeight="1" outlineLevel="1" x14ac:dyDescent="0.25">
      <c r="A460" s="161"/>
      <c r="B460" s="162"/>
      <c r="C460" s="163"/>
      <c r="D460" s="163"/>
      <c r="E460" s="164"/>
      <c r="F460" s="174" t="s">
        <v>154</v>
      </c>
      <c r="G460" s="175" t="s">
        <v>39</v>
      </c>
      <c r="H460" s="167">
        <f>C451*0.8</f>
        <v>21.840000000000003</v>
      </c>
      <c r="I460" s="168">
        <v>3</v>
      </c>
      <c r="J460" s="164">
        <f t="shared" si="90"/>
        <v>65.52000000000001</v>
      </c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  <c r="CW460" s="169"/>
      <c r="CX460" s="169"/>
      <c r="CY460" s="169"/>
      <c r="CZ460" s="169"/>
      <c r="DA460" s="169"/>
      <c r="DB460" s="169"/>
      <c r="DC460" s="169"/>
      <c r="DD460" s="169"/>
      <c r="DE460" s="169"/>
      <c r="DF460" s="169"/>
      <c r="DG460" s="169"/>
      <c r="DH460" s="169"/>
      <c r="DI460" s="169"/>
      <c r="DJ460" s="169"/>
      <c r="DK460" s="169"/>
      <c r="DL460" s="169"/>
      <c r="DM460" s="169"/>
      <c r="DN460" s="169"/>
      <c r="DO460" s="169"/>
      <c r="DP460" s="169"/>
      <c r="DQ460" s="169"/>
      <c r="DR460" s="169"/>
      <c r="DS460" s="169"/>
      <c r="DT460" s="169"/>
      <c r="DU460" s="169"/>
      <c r="DV460" s="169"/>
      <c r="DW460" s="169"/>
      <c r="DX460" s="169"/>
      <c r="DY460" s="169"/>
      <c r="DZ460" s="169"/>
      <c r="EA460" s="169"/>
      <c r="EB460" s="169"/>
      <c r="EC460" s="169"/>
      <c r="ED460" s="169"/>
      <c r="EE460" s="169"/>
      <c r="EF460" s="169"/>
      <c r="EG460" s="169"/>
      <c r="EH460" s="169"/>
      <c r="EI460" s="169"/>
      <c r="EJ460" s="169"/>
      <c r="EK460" s="169"/>
      <c r="EL460" s="169"/>
      <c r="EM460" s="169"/>
      <c r="EN460" s="169"/>
      <c r="EO460" s="169"/>
      <c r="EP460" s="169"/>
      <c r="EQ460" s="169"/>
      <c r="ER460" s="169"/>
      <c r="ES460" s="169"/>
      <c r="ET460" s="169"/>
      <c r="EU460" s="169"/>
      <c r="EV460" s="169"/>
      <c r="EW460" s="169"/>
      <c r="EX460" s="169"/>
      <c r="EY460" s="169"/>
      <c r="EZ460" s="169"/>
      <c r="FA460" s="169"/>
      <c r="FB460" s="169"/>
      <c r="FC460" s="169"/>
      <c r="FD460" s="169"/>
      <c r="FE460" s="169"/>
      <c r="FF460" s="169"/>
      <c r="FG460" s="169"/>
      <c r="FH460" s="169"/>
      <c r="FI460" s="169"/>
      <c r="FJ460" s="169"/>
      <c r="FK460" s="169"/>
      <c r="FL460" s="169"/>
      <c r="FM460" s="169"/>
      <c r="FN460" s="169"/>
      <c r="FO460" s="169"/>
      <c r="FP460" s="169"/>
      <c r="FQ460" s="169"/>
      <c r="FR460" s="169"/>
      <c r="FS460" s="169"/>
      <c r="FT460" s="169"/>
      <c r="FU460" s="169"/>
      <c r="FV460" s="169"/>
      <c r="FW460" s="169"/>
      <c r="FX460" s="169"/>
      <c r="FY460" s="169"/>
      <c r="FZ460" s="169"/>
      <c r="GA460" s="169"/>
      <c r="GB460" s="169"/>
      <c r="GC460" s="169"/>
      <c r="GD460" s="169"/>
      <c r="GE460" s="169"/>
      <c r="GF460" s="169"/>
      <c r="GG460" s="169"/>
      <c r="GH460" s="169"/>
      <c r="GI460" s="169"/>
      <c r="GJ460" s="169"/>
      <c r="GK460" s="169"/>
      <c r="GL460" s="169"/>
      <c r="GM460" s="169"/>
      <c r="GN460" s="169"/>
      <c r="GO460" s="169"/>
      <c r="GP460" s="169"/>
      <c r="GQ460" s="169"/>
      <c r="GR460" s="169"/>
      <c r="GS460" s="169"/>
      <c r="GT460" s="169"/>
      <c r="GU460" s="169"/>
      <c r="GV460" s="169"/>
      <c r="GW460" s="169"/>
      <c r="GX460" s="169"/>
      <c r="GY460" s="169"/>
      <c r="GZ460" s="169"/>
      <c r="HA460" s="169"/>
      <c r="HB460" s="169"/>
      <c r="HC460" s="169"/>
      <c r="HD460" s="169"/>
      <c r="HE460" s="169"/>
      <c r="HF460" s="169"/>
      <c r="HG460" s="169"/>
      <c r="HH460" s="169"/>
      <c r="HI460" s="169"/>
      <c r="HJ460" s="169"/>
      <c r="HK460" s="169"/>
      <c r="HL460" s="169"/>
      <c r="HM460" s="169"/>
      <c r="HN460" s="169"/>
      <c r="HO460" s="169"/>
      <c r="HP460" s="169"/>
      <c r="HQ460" s="169"/>
      <c r="HR460" s="169"/>
      <c r="HS460" s="169"/>
      <c r="HT460" s="169"/>
      <c r="HU460" s="169"/>
      <c r="HV460" s="169"/>
      <c r="HW460" s="169"/>
      <c r="HX460" s="169"/>
      <c r="HY460" s="169"/>
      <c r="HZ460" s="169"/>
      <c r="IA460" s="169"/>
      <c r="IB460" s="169"/>
      <c r="IC460" s="169"/>
      <c r="ID460" s="169"/>
      <c r="IE460" s="169"/>
      <c r="IF460" s="169"/>
      <c r="IG460" s="169"/>
      <c r="IH460" s="169"/>
      <c r="II460" s="169"/>
      <c r="IJ460" s="169"/>
      <c r="IK460" s="169"/>
      <c r="IL460" s="169"/>
      <c r="IM460" s="169"/>
      <c r="IN460" s="169"/>
      <c r="IO460" s="169"/>
      <c r="IP460" s="169"/>
      <c r="IQ460" s="169"/>
      <c r="IR460" s="169"/>
      <c r="IS460" s="169"/>
      <c r="IT460" s="169"/>
      <c r="IU460" s="169"/>
      <c r="IV460" s="169"/>
      <c r="IW460" s="169"/>
      <c r="IX460" s="169"/>
      <c r="IY460" s="169"/>
      <c r="IZ460" s="169"/>
      <c r="JA460" s="169"/>
      <c r="JB460" s="169"/>
      <c r="JC460" s="169"/>
      <c r="JD460" s="169"/>
      <c r="JE460" s="169"/>
      <c r="JF460" s="169"/>
      <c r="JG460" s="169"/>
      <c r="JH460" s="169"/>
      <c r="JI460" s="169"/>
      <c r="JJ460" s="169"/>
      <c r="JK460" s="169"/>
      <c r="JL460" s="169"/>
      <c r="JM460" s="169"/>
      <c r="JN460" s="169"/>
      <c r="JO460" s="169"/>
      <c r="JP460" s="169"/>
      <c r="JQ460" s="169"/>
      <c r="JR460" s="169"/>
      <c r="JS460" s="169"/>
      <c r="JT460" s="169"/>
      <c r="JU460" s="169"/>
      <c r="JV460" s="169"/>
      <c r="JW460" s="169"/>
      <c r="JX460" s="169"/>
      <c r="JY460" s="169"/>
      <c r="JZ460" s="169"/>
      <c r="KA460" s="169"/>
      <c r="KB460" s="169"/>
      <c r="KC460" s="169"/>
      <c r="KD460" s="169"/>
      <c r="KE460" s="169"/>
      <c r="KF460" s="169"/>
      <c r="KG460" s="169"/>
      <c r="KH460" s="169"/>
      <c r="KI460" s="169"/>
      <c r="KJ460" s="169"/>
      <c r="KK460" s="169"/>
      <c r="KL460" s="169"/>
      <c r="KM460" s="169"/>
      <c r="KN460" s="169"/>
      <c r="KO460" s="169"/>
      <c r="KP460" s="169"/>
      <c r="KQ460" s="169"/>
      <c r="KR460" s="169"/>
      <c r="KS460" s="169"/>
      <c r="KT460" s="169"/>
      <c r="KU460" s="169"/>
      <c r="KV460" s="169"/>
      <c r="KW460" s="169"/>
      <c r="KX460" s="169"/>
      <c r="KY460" s="169"/>
      <c r="KZ460" s="169"/>
      <c r="LA460" s="169"/>
      <c r="LB460" s="169"/>
      <c r="LC460" s="169"/>
      <c r="LD460" s="169"/>
      <c r="LE460" s="169"/>
      <c r="LF460" s="169"/>
      <c r="LG460" s="169"/>
      <c r="LH460" s="169"/>
      <c r="LI460" s="169"/>
      <c r="LJ460" s="169"/>
      <c r="LK460" s="169"/>
      <c r="LL460" s="169"/>
      <c r="LM460" s="169"/>
      <c r="LN460" s="169"/>
      <c r="LO460" s="169"/>
      <c r="LP460" s="169"/>
      <c r="LQ460" s="169"/>
      <c r="LR460" s="169"/>
      <c r="LS460" s="169"/>
      <c r="LT460" s="169"/>
      <c r="LU460" s="169"/>
      <c r="LV460" s="169"/>
      <c r="LW460" s="169"/>
      <c r="LX460" s="169"/>
      <c r="LY460" s="169"/>
      <c r="LZ460" s="169"/>
      <c r="MA460" s="169"/>
      <c r="MB460" s="169"/>
      <c r="MC460" s="169"/>
      <c r="MD460" s="169"/>
      <c r="ME460" s="169"/>
      <c r="MF460" s="169"/>
      <c r="MG460" s="169"/>
      <c r="MH460" s="169"/>
      <c r="MI460" s="169"/>
      <c r="MJ460" s="169"/>
      <c r="MK460" s="169"/>
      <c r="ML460" s="169"/>
      <c r="MM460" s="169"/>
    </row>
    <row r="461" spans="1:351" s="170" customFormat="1" ht="15" customHeight="1" outlineLevel="1" x14ac:dyDescent="0.25">
      <c r="A461" s="161"/>
      <c r="B461" s="162"/>
      <c r="C461" s="163"/>
      <c r="D461" s="163"/>
      <c r="E461" s="164"/>
      <c r="F461" s="174" t="s">
        <v>155</v>
      </c>
      <c r="G461" s="175" t="s">
        <v>39</v>
      </c>
      <c r="H461" s="167">
        <f>C451*7</f>
        <v>191.1</v>
      </c>
      <c r="I461" s="168">
        <v>0.12</v>
      </c>
      <c r="J461" s="164">
        <f t="shared" si="90"/>
        <v>22.931999999999999</v>
      </c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  <c r="CW461" s="169"/>
      <c r="CX461" s="169"/>
      <c r="CY461" s="169"/>
      <c r="CZ461" s="169"/>
      <c r="DA461" s="169"/>
      <c r="DB461" s="169"/>
      <c r="DC461" s="169"/>
      <c r="DD461" s="169"/>
      <c r="DE461" s="169"/>
      <c r="DF461" s="169"/>
      <c r="DG461" s="169"/>
      <c r="DH461" s="169"/>
      <c r="DI461" s="169"/>
      <c r="DJ461" s="169"/>
      <c r="DK461" s="169"/>
      <c r="DL461" s="169"/>
      <c r="DM461" s="169"/>
      <c r="DN461" s="169"/>
      <c r="DO461" s="169"/>
      <c r="DP461" s="169"/>
      <c r="DQ461" s="169"/>
      <c r="DR461" s="169"/>
      <c r="DS461" s="169"/>
      <c r="DT461" s="169"/>
      <c r="DU461" s="169"/>
      <c r="DV461" s="169"/>
      <c r="DW461" s="169"/>
      <c r="DX461" s="169"/>
      <c r="DY461" s="169"/>
      <c r="DZ461" s="169"/>
      <c r="EA461" s="169"/>
      <c r="EB461" s="169"/>
      <c r="EC461" s="169"/>
      <c r="ED461" s="169"/>
      <c r="EE461" s="169"/>
      <c r="EF461" s="169"/>
      <c r="EG461" s="169"/>
      <c r="EH461" s="169"/>
      <c r="EI461" s="169"/>
      <c r="EJ461" s="169"/>
      <c r="EK461" s="169"/>
      <c r="EL461" s="169"/>
      <c r="EM461" s="169"/>
      <c r="EN461" s="169"/>
      <c r="EO461" s="169"/>
      <c r="EP461" s="169"/>
      <c r="EQ461" s="169"/>
      <c r="ER461" s="169"/>
      <c r="ES461" s="169"/>
      <c r="ET461" s="169"/>
      <c r="EU461" s="169"/>
      <c r="EV461" s="169"/>
      <c r="EW461" s="169"/>
      <c r="EX461" s="169"/>
      <c r="EY461" s="169"/>
      <c r="EZ461" s="169"/>
      <c r="FA461" s="169"/>
      <c r="FB461" s="169"/>
      <c r="FC461" s="169"/>
      <c r="FD461" s="169"/>
      <c r="FE461" s="169"/>
      <c r="FF461" s="169"/>
      <c r="FG461" s="169"/>
      <c r="FH461" s="169"/>
      <c r="FI461" s="169"/>
      <c r="FJ461" s="169"/>
      <c r="FK461" s="169"/>
      <c r="FL461" s="169"/>
      <c r="FM461" s="169"/>
      <c r="FN461" s="169"/>
      <c r="FO461" s="169"/>
      <c r="FP461" s="169"/>
      <c r="FQ461" s="169"/>
      <c r="FR461" s="169"/>
      <c r="FS461" s="169"/>
      <c r="FT461" s="169"/>
      <c r="FU461" s="169"/>
      <c r="FV461" s="169"/>
      <c r="FW461" s="169"/>
      <c r="FX461" s="169"/>
      <c r="FY461" s="169"/>
      <c r="FZ461" s="169"/>
      <c r="GA461" s="169"/>
      <c r="GB461" s="169"/>
      <c r="GC461" s="169"/>
      <c r="GD461" s="169"/>
      <c r="GE461" s="169"/>
      <c r="GF461" s="169"/>
      <c r="GG461" s="169"/>
      <c r="GH461" s="169"/>
      <c r="GI461" s="169"/>
      <c r="GJ461" s="169"/>
      <c r="GK461" s="169"/>
      <c r="GL461" s="169"/>
      <c r="GM461" s="169"/>
      <c r="GN461" s="169"/>
      <c r="GO461" s="169"/>
      <c r="GP461" s="169"/>
      <c r="GQ461" s="169"/>
      <c r="GR461" s="169"/>
      <c r="GS461" s="169"/>
      <c r="GT461" s="169"/>
      <c r="GU461" s="169"/>
      <c r="GV461" s="169"/>
      <c r="GW461" s="169"/>
      <c r="GX461" s="169"/>
      <c r="GY461" s="169"/>
      <c r="GZ461" s="169"/>
      <c r="HA461" s="169"/>
      <c r="HB461" s="169"/>
      <c r="HC461" s="169"/>
      <c r="HD461" s="169"/>
      <c r="HE461" s="169"/>
      <c r="HF461" s="169"/>
      <c r="HG461" s="169"/>
      <c r="HH461" s="169"/>
      <c r="HI461" s="169"/>
      <c r="HJ461" s="169"/>
      <c r="HK461" s="169"/>
      <c r="HL461" s="169"/>
      <c r="HM461" s="169"/>
      <c r="HN461" s="169"/>
      <c r="HO461" s="169"/>
      <c r="HP461" s="169"/>
      <c r="HQ461" s="169"/>
      <c r="HR461" s="169"/>
      <c r="HS461" s="169"/>
      <c r="HT461" s="169"/>
      <c r="HU461" s="169"/>
      <c r="HV461" s="169"/>
      <c r="HW461" s="169"/>
      <c r="HX461" s="169"/>
      <c r="HY461" s="169"/>
      <c r="HZ461" s="169"/>
      <c r="IA461" s="169"/>
      <c r="IB461" s="169"/>
      <c r="IC461" s="169"/>
      <c r="ID461" s="169"/>
      <c r="IE461" s="169"/>
      <c r="IF461" s="169"/>
      <c r="IG461" s="169"/>
      <c r="IH461" s="169"/>
      <c r="II461" s="169"/>
      <c r="IJ461" s="169"/>
      <c r="IK461" s="169"/>
      <c r="IL461" s="169"/>
      <c r="IM461" s="169"/>
      <c r="IN461" s="169"/>
      <c r="IO461" s="169"/>
      <c r="IP461" s="169"/>
      <c r="IQ461" s="169"/>
      <c r="IR461" s="169"/>
      <c r="IS461" s="169"/>
      <c r="IT461" s="169"/>
      <c r="IU461" s="169"/>
      <c r="IV461" s="169"/>
      <c r="IW461" s="169"/>
      <c r="IX461" s="169"/>
      <c r="IY461" s="169"/>
      <c r="IZ461" s="169"/>
      <c r="JA461" s="169"/>
      <c r="JB461" s="169"/>
      <c r="JC461" s="169"/>
      <c r="JD461" s="169"/>
      <c r="JE461" s="169"/>
      <c r="JF461" s="169"/>
      <c r="JG461" s="169"/>
      <c r="JH461" s="169"/>
      <c r="JI461" s="169"/>
      <c r="JJ461" s="169"/>
      <c r="JK461" s="169"/>
      <c r="JL461" s="169"/>
      <c r="JM461" s="169"/>
      <c r="JN461" s="169"/>
      <c r="JO461" s="169"/>
      <c r="JP461" s="169"/>
      <c r="JQ461" s="169"/>
      <c r="JR461" s="169"/>
      <c r="JS461" s="169"/>
      <c r="JT461" s="169"/>
      <c r="JU461" s="169"/>
      <c r="JV461" s="169"/>
      <c r="JW461" s="169"/>
      <c r="JX461" s="169"/>
      <c r="JY461" s="169"/>
      <c r="JZ461" s="169"/>
      <c r="KA461" s="169"/>
      <c r="KB461" s="169"/>
      <c r="KC461" s="169"/>
      <c r="KD461" s="169"/>
      <c r="KE461" s="169"/>
      <c r="KF461" s="169"/>
      <c r="KG461" s="169"/>
      <c r="KH461" s="169"/>
      <c r="KI461" s="169"/>
      <c r="KJ461" s="169"/>
      <c r="KK461" s="169"/>
      <c r="KL461" s="169"/>
      <c r="KM461" s="169"/>
      <c r="KN461" s="169"/>
      <c r="KO461" s="169"/>
      <c r="KP461" s="169"/>
      <c r="KQ461" s="169"/>
      <c r="KR461" s="169"/>
      <c r="KS461" s="169"/>
      <c r="KT461" s="169"/>
      <c r="KU461" s="169"/>
      <c r="KV461" s="169"/>
      <c r="KW461" s="169"/>
      <c r="KX461" s="169"/>
      <c r="KY461" s="169"/>
      <c r="KZ461" s="169"/>
      <c r="LA461" s="169"/>
      <c r="LB461" s="169"/>
      <c r="LC461" s="169"/>
      <c r="LD461" s="169"/>
      <c r="LE461" s="169"/>
      <c r="LF461" s="169"/>
      <c r="LG461" s="169"/>
      <c r="LH461" s="169"/>
      <c r="LI461" s="169"/>
      <c r="LJ461" s="169"/>
      <c r="LK461" s="169"/>
      <c r="LL461" s="169"/>
      <c r="LM461" s="169"/>
      <c r="LN461" s="169"/>
      <c r="LO461" s="169"/>
      <c r="LP461" s="169"/>
      <c r="LQ461" s="169"/>
      <c r="LR461" s="169"/>
      <c r="LS461" s="169"/>
      <c r="LT461" s="169"/>
      <c r="LU461" s="169"/>
      <c r="LV461" s="169"/>
      <c r="LW461" s="169"/>
      <c r="LX461" s="169"/>
      <c r="LY461" s="169"/>
      <c r="LZ461" s="169"/>
      <c r="MA461" s="169"/>
      <c r="MB461" s="169"/>
      <c r="MC461" s="169"/>
      <c r="MD461" s="169"/>
      <c r="ME461" s="169"/>
      <c r="MF461" s="169"/>
      <c r="MG461" s="169"/>
      <c r="MH461" s="169"/>
      <c r="MI461" s="169"/>
      <c r="MJ461" s="169"/>
      <c r="MK461" s="169"/>
      <c r="ML461" s="169"/>
      <c r="MM461" s="169"/>
    </row>
    <row r="462" spans="1:351" s="170" customFormat="1" ht="15" customHeight="1" outlineLevel="1" x14ac:dyDescent="0.25">
      <c r="A462" s="161"/>
      <c r="B462" s="162"/>
      <c r="C462" s="163"/>
      <c r="D462" s="163"/>
      <c r="E462" s="164"/>
      <c r="F462" s="174" t="s">
        <v>156</v>
      </c>
      <c r="G462" s="175" t="s">
        <v>39</v>
      </c>
      <c r="H462" s="167">
        <f>C451*0.8</f>
        <v>21.840000000000003</v>
      </c>
      <c r="I462" s="168">
        <v>1.77</v>
      </c>
      <c r="J462" s="164">
        <f t="shared" si="90"/>
        <v>38.656800000000004</v>
      </c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  <c r="CW462" s="169"/>
      <c r="CX462" s="169"/>
      <c r="CY462" s="169"/>
      <c r="CZ462" s="169"/>
      <c r="DA462" s="169"/>
      <c r="DB462" s="169"/>
      <c r="DC462" s="169"/>
      <c r="DD462" s="169"/>
      <c r="DE462" s="169"/>
      <c r="DF462" s="169"/>
      <c r="DG462" s="169"/>
      <c r="DH462" s="169"/>
      <c r="DI462" s="169"/>
      <c r="DJ462" s="169"/>
      <c r="DK462" s="169"/>
      <c r="DL462" s="169"/>
      <c r="DM462" s="169"/>
      <c r="DN462" s="169"/>
      <c r="DO462" s="169"/>
      <c r="DP462" s="169"/>
      <c r="DQ462" s="169"/>
      <c r="DR462" s="169"/>
      <c r="DS462" s="169"/>
      <c r="DT462" s="169"/>
      <c r="DU462" s="169"/>
      <c r="DV462" s="169"/>
      <c r="DW462" s="169"/>
      <c r="DX462" s="169"/>
      <c r="DY462" s="169"/>
      <c r="DZ462" s="169"/>
      <c r="EA462" s="169"/>
      <c r="EB462" s="169"/>
      <c r="EC462" s="169"/>
      <c r="ED462" s="169"/>
      <c r="EE462" s="169"/>
      <c r="EF462" s="169"/>
      <c r="EG462" s="169"/>
      <c r="EH462" s="169"/>
      <c r="EI462" s="169"/>
      <c r="EJ462" s="169"/>
      <c r="EK462" s="169"/>
      <c r="EL462" s="169"/>
      <c r="EM462" s="169"/>
      <c r="EN462" s="169"/>
      <c r="EO462" s="169"/>
      <c r="EP462" s="169"/>
      <c r="EQ462" s="169"/>
      <c r="ER462" s="169"/>
      <c r="ES462" s="169"/>
      <c r="ET462" s="169"/>
      <c r="EU462" s="169"/>
      <c r="EV462" s="169"/>
      <c r="EW462" s="169"/>
      <c r="EX462" s="169"/>
      <c r="EY462" s="169"/>
      <c r="EZ462" s="169"/>
      <c r="FA462" s="169"/>
      <c r="FB462" s="169"/>
      <c r="FC462" s="169"/>
      <c r="FD462" s="169"/>
      <c r="FE462" s="169"/>
      <c r="FF462" s="169"/>
      <c r="FG462" s="169"/>
      <c r="FH462" s="169"/>
      <c r="FI462" s="169"/>
      <c r="FJ462" s="169"/>
      <c r="FK462" s="169"/>
      <c r="FL462" s="169"/>
      <c r="FM462" s="169"/>
      <c r="FN462" s="169"/>
      <c r="FO462" s="169"/>
      <c r="FP462" s="169"/>
      <c r="FQ462" s="169"/>
      <c r="FR462" s="169"/>
      <c r="FS462" s="169"/>
      <c r="FT462" s="169"/>
      <c r="FU462" s="169"/>
      <c r="FV462" s="169"/>
      <c r="FW462" s="169"/>
      <c r="FX462" s="169"/>
      <c r="FY462" s="169"/>
      <c r="FZ462" s="169"/>
      <c r="GA462" s="169"/>
      <c r="GB462" s="169"/>
      <c r="GC462" s="169"/>
      <c r="GD462" s="169"/>
      <c r="GE462" s="169"/>
      <c r="GF462" s="169"/>
      <c r="GG462" s="169"/>
      <c r="GH462" s="169"/>
      <c r="GI462" s="169"/>
      <c r="GJ462" s="169"/>
      <c r="GK462" s="169"/>
      <c r="GL462" s="169"/>
      <c r="GM462" s="169"/>
      <c r="GN462" s="169"/>
      <c r="GO462" s="169"/>
      <c r="GP462" s="169"/>
      <c r="GQ462" s="169"/>
      <c r="GR462" s="169"/>
      <c r="GS462" s="169"/>
      <c r="GT462" s="169"/>
      <c r="GU462" s="169"/>
      <c r="GV462" s="169"/>
      <c r="GW462" s="169"/>
      <c r="GX462" s="169"/>
      <c r="GY462" s="169"/>
      <c r="GZ462" s="169"/>
      <c r="HA462" s="169"/>
      <c r="HB462" s="169"/>
      <c r="HC462" s="169"/>
      <c r="HD462" s="169"/>
      <c r="HE462" s="169"/>
      <c r="HF462" s="169"/>
      <c r="HG462" s="169"/>
      <c r="HH462" s="169"/>
      <c r="HI462" s="169"/>
      <c r="HJ462" s="169"/>
      <c r="HK462" s="169"/>
      <c r="HL462" s="169"/>
      <c r="HM462" s="169"/>
      <c r="HN462" s="169"/>
      <c r="HO462" s="169"/>
      <c r="HP462" s="169"/>
      <c r="HQ462" s="169"/>
      <c r="HR462" s="169"/>
      <c r="HS462" s="169"/>
      <c r="HT462" s="169"/>
      <c r="HU462" s="169"/>
      <c r="HV462" s="169"/>
      <c r="HW462" s="169"/>
      <c r="HX462" s="169"/>
      <c r="HY462" s="169"/>
      <c r="HZ462" s="169"/>
      <c r="IA462" s="169"/>
      <c r="IB462" s="169"/>
      <c r="IC462" s="169"/>
      <c r="ID462" s="169"/>
      <c r="IE462" s="169"/>
      <c r="IF462" s="169"/>
      <c r="IG462" s="169"/>
      <c r="IH462" s="169"/>
      <c r="II462" s="169"/>
      <c r="IJ462" s="169"/>
      <c r="IK462" s="169"/>
      <c r="IL462" s="169"/>
      <c r="IM462" s="169"/>
      <c r="IN462" s="169"/>
      <c r="IO462" s="169"/>
      <c r="IP462" s="169"/>
      <c r="IQ462" s="169"/>
      <c r="IR462" s="169"/>
      <c r="IS462" s="169"/>
      <c r="IT462" s="169"/>
      <c r="IU462" s="169"/>
      <c r="IV462" s="169"/>
      <c r="IW462" s="169"/>
      <c r="IX462" s="169"/>
      <c r="IY462" s="169"/>
      <c r="IZ462" s="169"/>
      <c r="JA462" s="169"/>
      <c r="JB462" s="169"/>
      <c r="JC462" s="169"/>
      <c r="JD462" s="169"/>
      <c r="JE462" s="169"/>
      <c r="JF462" s="169"/>
      <c r="JG462" s="169"/>
      <c r="JH462" s="169"/>
      <c r="JI462" s="169"/>
      <c r="JJ462" s="169"/>
      <c r="JK462" s="169"/>
      <c r="JL462" s="169"/>
      <c r="JM462" s="169"/>
      <c r="JN462" s="169"/>
      <c r="JO462" s="169"/>
      <c r="JP462" s="169"/>
      <c r="JQ462" s="169"/>
      <c r="JR462" s="169"/>
      <c r="JS462" s="169"/>
      <c r="JT462" s="169"/>
      <c r="JU462" s="169"/>
      <c r="JV462" s="169"/>
      <c r="JW462" s="169"/>
      <c r="JX462" s="169"/>
      <c r="JY462" s="169"/>
      <c r="JZ462" s="169"/>
      <c r="KA462" s="169"/>
      <c r="KB462" s="169"/>
      <c r="KC462" s="169"/>
      <c r="KD462" s="169"/>
      <c r="KE462" s="169"/>
      <c r="KF462" s="169"/>
      <c r="KG462" s="169"/>
      <c r="KH462" s="169"/>
      <c r="KI462" s="169"/>
      <c r="KJ462" s="169"/>
      <c r="KK462" s="169"/>
      <c r="KL462" s="169"/>
      <c r="KM462" s="169"/>
      <c r="KN462" s="169"/>
      <c r="KO462" s="169"/>
      <c r="KP462" s="169"/>
      <c r="KQ462" s="169"/>
      <c r="KR462" s="169"/>
      <c r="KS462" s="169"/>
      <c r="KT462" s="169"/>
      <c r="KU462" s="169"/>
      <c r="KV462" s="169"/>
      <c r="KW462" s="169"/>
      <c r="KX462" s="169"/>
      <c r="KY462" s="169"/>
      <c r="KZ462" s="169"/>
      <c r="LA462" s="169"/>
      <c r="LB462" s="169"/>
      <c r="LC462" s="169"/>
      <c r="LD462" s="169"/>
      <c r="LE462" s="169"/>
      <c r="LF462" s="169"/>
      <c r="LG462" s="169"/>
      <c r="LH462" s="169"/>
      <c r="LI462" s="169"/>
      <c r="LJ462" s="169"/>
      <c r="LK462" s="169"/>
      <c r="LL462" s="169"/>
      <c r="LM462" s="169"/>
      <c r="LN462" s="169"/>
      <c r="LO462" s="169"/>
      <c r="LP462" s="169"/>
      <c r="LQ462" s="169"/>
      <c r="LR462" s="169"/>
      <c r="LS462" s="169"/>
      <c r="LT462" s="169"/>
      <c r="LU462" s="169"/>
      <c r="LV462" s="169"/>
      <c r="LW462" s="169"/>
      <c r="LX462" s="169"/>
      <c r="LY462" s="169"/>
      <c r="LZ462" s="169"/>
      <c r="MA462" s="169"/>
      <c r="MB462" s="169"/>
      <c r="MC462" s="169"/>
      <c r="MD462" s="169"/>
      <c r="ME462" s="169"/>
      <c r="MF462" s="169"/>
      <c r="MG462" s="169"/>
      <c r="MH462" s="169"/>
      <c r="MI462" s="169"/>
      <c r="MJ462" s="169"/>
      <c r="MK462" s="169"/>
      <c r="ML462" s="169"/>
      <c r="MM462" s="169"/>
    </row>
    <row r="463" spans="1:351" s="181" customFormat="1" x14ac:dyDescent="0.25">
      <c r="A463" s="176"/>
      <c r="B463" s="177"/>
      <c r="C463" s="178"/>
      <c r="D463" s="168"/>
      <c r="E463" s="179"/>
      <c r="F463" s="180" t="s">
        <v>157</v>
      </c>
      <c r="G463" s="177" t="s">
        <v>10</v>
      </c>
      <c r="H463" s="178">
        <f>C451*40</f>
        <v>1092</v>
      </c>
      <c r="I463" s="168">
        <v>0.19</v>
      </c>
      <c r="J463" s="179">
        <f t="shared" si="90"/>
        <v>207.48</v>
      </c>
    </row>
    <row r="464" spans="1:351" s="170" customFormat="1" ht="15" customHeight="1" outlineLevel="1" x14ac:dyDescent="0.25">
      <c r="A464" s="161"/>
      <c r="B464" s="162"/>
      <c r="C464" s="163"/>
      <c r="D464" s="163"/>
      <c r="E464" s="164"/>
      <c r="F464" s="174" t="s">
        <v>158</v>
      </c>
      <c r="G464" s="175" t="s">
        <v>39</v>
      </c>
      <c r="H464" s="167">
        <f>C451*7</f>
        <v>191.1</v>
      </c>
      <c r="I464" s="168">
        <v>0.27</v>
      </c>
      <c r="J464" s="164">
        <f t="shared" si="90"/>
        <v>51.597000000000001</v>
      </c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  <c r="CW464" s="169"/>
      <c r="CX464" s="169"/>
      <c r="CY464" s="169"/>
      <c r="CZ464" s="169"/>
      <c r="DA464" s="169"/>
      <c r="DB464" s="169"/>
      <c r="DC464" s="169"/>
      <c r="DD464" s="169"/>
      <c r="DE464" s="169"/>
      <c r="DF464" s="169"/>
      <c r="DG464" s="169"/>
      <c r="DH464" s="169"/>
      <c r="DI464" s="169"/>
      <c r="DJ464" s="169"/>
      <c r="DK464" s="169"/>
      <c r="DL464" s="169"/>
      <c r="DM464" s="169"/>
      <c r="DN464" s="169"/>
      <c r="DO464" s="169"/>
      <c r="DP464" s="169"/>
      <c r="DQ464" s="169"/>
      <c r="DR464" s="169"/>
      <c r="DS464" s="169"/>
      <c r="DT464" s="169"/>
      <c r="DU464" s="169"/>
      <c r="DV464" s="169"/>
      <c r="DW464" s="169"/>
      <c r="DX464" s="169"/>
      <c r="DY464" s="169"/>
      <c r="DZ464" s="169"/>
      <c r="EA464" s="169"/>
      <c r="EB464" s="169"/>
      <c r="EC464" s="169"/>
      <c r="ED464" s="169"/>
      <c r="EE464" s="169"/>
      <c r="EF464" s="169"/>
      <c r="EG464" s="169"/>
      <c r="EH464" s="169"/>
      <c r="EI464" s="169"/>
      <c r="EJ464" s="169"/>
      <c r="EK464" s="169"/>
      <c r="EL464" s="169"/>
      <c r="EM464" s="169"/>
      <c r="EN464" s="169"/>
      <c r="EO464" s="169"/>
      <c r="EP464" s="169"/>
      <c r="EQ464" s="169"/>
      <c r="ER464" s="169"/>
      <c r="ES464" s="169"/>
      <c r="ET464" s="169"/>
      <c r="EU464" s="169"/>
      <c r="EV464" s="169"/>
      <c r="EW464" s="169"/>
      <c r="EX464" s="169"/>
      <c r="EY464" s="169"/>
      <c r="EZ464" s="169"/>
      <c r="FA464" s="169"/>
      <c r="FB464" s="169"/>
      <c r="FC464" s="169"/>
      <c r="FD464" s="169"/>
      <c r="FE464" s="169"/>
      <c r="FF464" s="169"/>
      <c r="FG464" s="169"/>
      <c r="FH464" s="169"/>
      <c r="FI464" s="169"/>
      <c r="FJ464" s="169"/>
      <c r="FK464" s="169"/>
      <c r="FL464" s="169"/>
      <c r="FM464" s="169"/>
      <c r="FN464" s="169"/>
      <c r="FO464" s="169"/>
      <c r="FP464" s="169"/>
      <c r="FQ464" s="169"/>
      <c r="FR464" s="169"/>
      <c r="FS464" s="169"/>
      <c r="FT464" s="169"/>
      <c r="FU464" s="169"/>
      <c r="FV464" s="169"/>
      <c r="FW464" s="169"/>
      <c r="FX464" s="169"/>
      <c r="FY464" s="169"/>
      <c r="FZ464" s="169"/>
      <c r="GA464" s="169"/>
      <c r="GB464" s="169"/>
      <c r="GC464" s="169"/>
      <c r="GD464" s="169"/>
      <c r="GE464" s="169"/>
      <c r="GF464" s="169"/>
      <c r="GG464" s="169"/>
      <c r="GH464" s="169"/>
      <c r="GI464" s="169"/>
      <c r="GJ464" s="169"/>
      <c r="GK464" s="169"/>
      <c r="GL464" s="169"/>
      <c r="GM464" s="169"/>
      <c r="GN464" s="169"/>
      <c r="GO464" s="169"/>
      <c r="GP464" s="169"/>
      <c r="GQ464" s="169"/>
      <c r="GR464" s="169"/>
      <c r="GS464" s="169"/>
      <c r="GT464" s="169"/>
      <c r="GU464" s="169"/>
      <c r="GV464" s="169"/>
      <c r="GW464" s="169"/>
      <c r="GX464" s="169"/>
      <c r="GY464" s="169"/>
      <c r="GZ464" s="169"/>
      <c r="HA464" s="169"/>
      <c r="HB464" s="169"/>
      <c r="HC464" s="169"/>
      <c r="HD464" s="169"/>
      <c r="HE464" s="169"/>
      <c r="HF464" s="169"/>
      <c r="HG464" s="169"/>
      <c r="HH464" s="169"/>
      <c r="HI464" s="169"/>
      <c r="HJ464" s="169"/>
      <c r="HK464" s="169"/>
      <c r="HL464" s="169"/>
      <c r="HM464" s="169"/>
      <c r="HN464" s="169"/>
      <c r="HO464" s="169"/>
      <c r="HP464" s="169"/>
      <c r="HQ464" s="169"/>
      <c r="HR464" s="169"/>
      <c r="HS464" s="169"/>
      <c r="HT464" s="169"/>
      <c r="HU464" s="169"/>
      <c r="HV464" s="169"/>
      <c r="HW464" s="169"/>
      <c r="HX464" s="169"/>
      <c r="HY464" s="169"/>
      <c r="HZ464" s="169"/>
      <c r="IA464" s="169"/>
      <c r="IB464" s="169"/>
      <c r="IC464" s="169"/>
      <c r="ID464" s="169"/>
      <c r="IE464" s="169"/>
      <c r="IF464" s="169"/>
      <c r="IG464" s="169"/>
      <c r="IH464" s="169"/>
      <c r="II464" s="169"/>
      <c r="IJ464" s="169"/>
      <c r="IK464" s="169"/>
      <c r="IL464" s="169"/>
      <c r="IM464" s="169"/>
      <c r="IN464" s="169"/>
      <c r="IO464" s="169"/>
      <c r="IP464" s="169"/>
      <c r="IQ464" s="169"/>
      <c r="IR464" s="169"/>
      <c r="IS464" s="169"/>
      <c r="IT464" s="169"/>
      <c r="IU464" s="169"/>
      <c r="IV464" s="169"/>
      <c r="IW464" s="169"/>
      <c r="IX464" s="169"/>
      <c r="IY464" s="169"/>
      <c r="IZ464" s="169"/>
      <c r="JA464" s="169"/>
      <c r="JB464" s="169"/>
      <c r="JC464" s="169"/>
      <c r="JD464" s="169"/>
      <c r="JE464" s="169"/>
      <c r="JF464" s="169"/>
      <c r="JG464" s="169"/>
      <c r="JH464" s="169"/>
      <c r="JI464" s="169"/>
      <c r="JJ464" s="169"/>
      <c r="JK464" s="169"/>
      <c r="JL464" s="169"/>
      <c r="JM464" s="169"/>
      <c r="JN464" s="169"/>
      <c r="JO464" s="169"/>
      <c r="JP464" s="169"/>
      <c r="JQ464" s="169"/>
      <c r="JR464" s="169"/>
      <c r="JS464" s="169"/>
      <c r="JT464" s="169"/>
      <c r="JU464" s="169"/>
      <c r="JV464" s="169"/>
      <c r="JW464" s="169"/>
      <c r="JX464" s="169"/>
      <c r="JY464" s="169"/>
      <c r="JZ464" s="169"/>
      <c r="KA464" s="169"/>
      <c r="KB464" s="169"/>
      <c r="KC464" s="169"/>
      <c r="KD464" s="169"/>
      <c r="KE464" s="169"/>
      <c r="KF464" s="169"/>
      <c r="KG464" s="169"/>
      <c r="KH464" s="169"/>
      <c r="KI464" s="169"/>
      <c r="KJ464" s="169"/>
      <c r="KK464" s="169"/>
      <c r="KL464" s="169"/>
      <c r="KM464" s="169"/>
      <c r="KN464" s="169"/>
      <c r="KO464" s="169"/>
      <c r="KP464" s="169"/>
      <c r="KQ464" s="169"/>
      <c r="KR464" s="169"/>
      <c r="KS464" s="169"/>
      <c r="KT464" s="169"/>
      <c r="KU464" s="169"/>
      <c r="KV464" s="169"/>
      <c r="KW464" s="169"/>
      <c r="KX464" s="169"/>
      <c r="KY464" s="169"/>
      <c r="KZ464" s="169"/>
      <c r="LA464" s="169"/>
      <c r="LB464" s="169"/>
      <c r="LC464" s="169"/>
      <c r="LD464" s="169"/>
      <c r="LE464" s="169"/>
      <c r="LF464" s="169"/>
      <c r="LG464" s="169"/>
      <c r="LH464" s="169"/>
      <c r="LI464" s="169"/>
      <c r="LJ464" s="169"/>
      <c r="LK464" s="169"/>
      <c r="LL464" s="169"/>
      <c r="LM464" s="169"/>
      <c r="LN464" s="169"/>
      <c r="LO464" s="169"/>
      <c r="LP464" s="169"/>
      <c r="LQ464" s="169"/>
      <c r="LR464" s="169"/>
      <c r="LS464" s="169"/>
      <c r="LT464" s="169"/>
      <c r="LU464" s="169"/>
      <c r="LV464" s="169"/>
      <c r="LW464" s="169"/>
      <c r="LX464" s="169"/>
      <c r="LY464" s="169"/>
      <c r="LZ464" s="169"/>
      <c r="MA464" s="169"/>
      <c r="MB464" s="169"/>
      <c r="MC464" s="169"/>
      <c r="MD464" s="169"/>
      <c r="ME464" s="169"/>
      <c r="MF464" s="169"/>
      <c r="MG464" s="169"/>
      <c r="MH464" s="169"/>
      <c r="MI464" s="169"/>
      <c r="MJ464" s="169"/>
      <c r="MK464" s="169"/>
      <c r="ML464" s="169"/>
      <c r="MM464" s="169"/>
    </row>
    <row r="465" spans="1:10" s="79" customFormat="1" ht="14.25" customHeight="1" x14ac:dyDescent="0.2">
      <c r="A465" s="32"/>
      <c r="B465" s="33"/>
      <c r="C465" s="28"/>
      <c r="D465" s="28"/>
      <c r="E465" s="28"/>
      <c r="F465" s="37" t="s">
        <v>16</v>
      </c>
      <c r="G465" s="31" t="s">
        <v>17</v>
      </c>
      <c r="H465" s="56">
        <f>C451*0.15/10</f>
        <v>0.40949999999999998</v>
      </c>
      <c r="I465" s="55">
        <v>235.68</v>
      </c>
      <c r="J465" s="94">
        <f t="shared" si="90"/>
        <v>96.510959999999997</v>
      </c>
    </row>
    <row r="466" spans="1:10" s="181" customFormat="1" x14ac:dyDescent="0.25">
      <c r="A466" s="176"/>
      <c r="B466" s="177"/>
      <c r="C466" s="178"/>
      <c r="D466" s="168"/>
      <c r="E466" s="179"/>
      <c r="F466" s="180" t="s">
        <v>160</v>
      </c>
      <c r="G466" s="177" t="s">
        <v>110</v>
      </c>
      <c r="H466" s="182">
        <f>C451*0.5</f>
        <v>13.65</v>
      </c>
      <c r="I466" s="168">
        <v>24.68</v>
      </c>
      <c r="J466" s="179">
        <f t="shared" si="90"/>
        <v>336.88200000000001</v>
      </c>
    </row>
    <row r="467" spans="1:10" s="181" customFormat="1" x14ac:dyDescent="0.25">
      <c r="A467" s="176"/>
      <c r="B467" s="177"/>
      <c r="C467" s="178"/>
      <c r="D467" s="168"/>
      <c r="E467" s="179"/>
      <c r="F467" s="165" t="s">
        <v>161</v>
      </c>
      <c r="G467" s="177" t="s">
        <v>162</v>
      </c>
      <c r="H467" s="178">
        <f>C451*1</f>
        <v>27.3</v>
      </c>
      <c r="I467" s="168">
        <v>1.33</v>
      </c>
      <c r="J467" s="179">
        <f t="shared" si="90"/>
        <v>36.309000000000005</v>
      </c>
    </row>
    <row r="468" spans="1:10" s="181" customFormat="1" x14ac:dyDescent="0.25">
      <c r="A468" s="176"/>
      <c r="B468" s="177"/>
      <c r="C468" s="178"/>
      <c r="D468" s="168"/>
      <c r="E468" s="179"/>
      <c r="F468" s="180" t="s">
        <v>163</v>
      </c>
      <c r="G468" s="177" t="s">
        <v>12</v>
      </c>
      <c r="H468" s="178">
        <f>C451*0.15</f>
        <v>4.0949999999999998</v>
      </c>
      <c r="I468" s="168">
        <v>14</v>
      </c>
      <c r="J468" s="179">
        <f t="shared" si="90"/>
        <v>57.33</v>
      </c>
    </row>
    <row r="469" spans="1:10" ht="14.25" customHeight="1" x14ac:dyDescent="0.2">
      <c r="A469" s="32" t="s">
        <v>119</v>
      </c>
      <c r="B469" s="33" t="s">
        <v>12</v>
      </c>
      <c r="C469" s="28">
        <v>15.02</v>
      </c>
      <c r="D469" s="28">
        <v>25</v>
      </c>
      <c r="E469" s="28">
        <f>C469*D469</f>
        <v>375.5</v>
      </c>
      <c r="F469" s="32" t="s">
        <v>19</v>
      </c>
      <c r="G469" s="33" t="s">
        <v>12</v>
      </c>
      <c r="H469" s="28">
        <f>C469*1.2</f>
        <v>18.023999999999997</v>
      </c>
      <c r="I469" s="28">
        <v>5.63</v>
      </c>
      <c r="J469" s="80">
        <f t="shared" si="90"/>
        <v>101.47511999999999</v>
      </c>
    </row>
    <row r="470" spans="1:10" ht="14.25" customHeight="1" x14ac:dyDescent="0.2">
      <c r="A470" s="32"/>
      <c r="B470" s="33"/>
      <c r="C470" s="28"/>
      <c r="D470" s="83"/>
      <c r="E470" s="84"/>
      <c r="F470" s="32" t="s">
        <v>20</v>
      </c>
      <c r="G470" s="33" t="s">
        <v>11</v>
      </c>
      <c r="H470" s="56">
        <f>C469*0.2/25</f>
        <v>0.12016</v>
      </c>
      <c r="I470" s="83">
        <v>108</v>
      </c>
      <c r="J470" s="82">
        <f t="shared" si="90"/>
        <v>12.97728</v>
      </c>
    </row>
    <row r="471" spans="1:10" ht="14.25" customHeight="1" x14ac:dyDescent="0.2">
      <c r="A471" s="32" t="s">
        <v>167</v>
      </c>
      <c r="B471" s="33" t="s">
        <v>12</v>
      </c>
      <c r="C471" s="28">
        <v>15.02</v>
      </c>
      <c r="D471" s="28">
        <v>8</v>
      </c>
      <c r="E471" s="28">
        <f>C471*D471</f>
        <v>120.16</v>
      </c>
      <c r="F471" s="37" t="s">
        <v>16</v>
      </c>
      <c r="G471" s="31" t="s">
        <v>17</v>
      </c>
      <c r="H471" s="56">
        <f>C471*0.1/10</f>
        <v>0.1502</v>
      </c>
      <c r="I471" s="55">
        <v>235.68</v>
      </c>
      <c r="J471" s="80">
        <f>H471*I471</f>
        <v>35.399135999999999</v>
      </c>
    </row>
    <row r="472" spans="1:10" s="86" customFormat="1" ht="14.25" customHeight="1" x14ac:dyDescent="0.2">
      <c r="A472" s="87" t="s">
        <v>168</v>
      </c>
      <c r="B472" s="33" t="s">
        <v>12</v>
      </c>
      <c r="C472" s="56">
        <f>C471</f>
        <v>15.02</v>
      </c>
      <c r="D472" s="83">
        <v>45</v>
      </c>
      <c r="E472" s="84">
        <f>C472*D472</f>
        <v>675.9</v>
      </c>
      <c r="F472" s="32" t="s">
        <v>102</v>
      </c>
      <c r="G472" s="33" t="s">
        <v>18</v>
      </c>
      <c r="H472" s="56">
        <f>C472*5/30</f>
        <v>2.503333333333333</v>
      </c>
      <c r="I472" s="83">
        <v>130</v>
      </c>
      <c r="J472" s="82">
        <f>H472*I472</f>
        <v>325.43333333333328</v>
      </c>
    </row>
    <row r="473" spans="1:10" ht="14.25" customHeight="1" x14ac:dyDescent="0.2">
      <c r="A473" s="32" t="s">
        <v>169</v>
      </c>
      <c r="B473" s="33" t="s">
        <v>12</v>
      </c>
      <c r="C473" s="28">
        <f>C471</f>
        <v>15.02</v>
      </c>
      <c r="D473" s="83">
        <v>50</v>
      </c>
      <c r="E473" s="84">
        <f>C473*D473</f>
        <v>751</v>
      </c>
      <c r="F473" s="32" t="s">
        <v>20</v>
      </c>
      <c r="G473" s="33" t="s">
        <v>11</v>
      </c>
      <c r="H473" s="56">
        <f>C473*0.8/25</f>
        <v>0.48064000000000001</v>
      </c>
      <c r="I473" s="83">
        <v>108</v>
      </c>
      <c r="J473" s="82">
        <f t="shared" ref="J473:J487" si="91">H473*I473</f>
        <v>51.909120000000001</v>
      </c>
    </row>
    <row r="474" spans="1:10" ht="14.25" customHeight="1" x14ac:dyDescent="0.2">
      <c r="A474" s="32"/>
      <c r="B474" s="33"/>
      <c r="C474" s="28"/>
      <c r="D474" s="83"/>
      <c r="E474" s="84"/>
      <c r="F474" s="32" t="s">
        <v>22</v>
      </c>
      <c r="G474" s="33" t="s">
        <v>11</v>
      </c>
      <c r="H474" s="56">
        <f>C473*0.8/25</f>
        <v>0.48064000000000001</v>
      </c>
      <c r="I474" s="83">
        <v>183.45</v>
      </c>
      <c r="J474" s="82">
        <f t="shared" si="91"/>
        <v>88.173407999999995</v>
      </c>
    </row>
    <row r="475" spans="1:10" ht="14.25" customHeight="1" x14ac:dyDescent="0.2">
      <c r="A475" s="32" t="s">
        <v>170</v>
      </c>
      <c r="B475" s="33" t="s">
        <v>12</v>
      </c>
      <c r="C475" s="28">
        <f>C471</f>
        <v>15.02</v>
      </c>
      <c r="D475" s="83">
        <v>25</v>
      </c>
      <c r="E475" s="84">
        <f t="shared" ref="E475:E477" si="92">C475*D475</f>
        <v>375.5</v>
      </c>
      <c r="F475" s="32" t="s">
        <v>24</v>
      </c>
      <c r="G475" s="177" t="s">
        <v>12</v>
      </c>
      <c r="H475" s="178">
        <f>C475*0.15</f>
        <v>2.2529999999999997</v>
      </c>
      <c r="I475" s="168">
        <v>14</v>
      </c>
      <c r="J475" s="85">
        <f t="shared" si="91"/>
        <v>31.541999999999994</v>
      </c>
    </row>
    <row r="476" spans="1:10" ht="14.25" customHeight="1" x14ac:dyDescent="0.2">
      <c r="A476" s="32" t="s">
        <v>171</v>
      </c>
      <c r="B476" s="33" t="s">
        <v>12</v>
      </c>
      <c r="C476" s="28">
        <f>C471</f>
        <v>15.02</v>
      </c>
      <c r="D476" s="28">
        <v>5</v>
      </c>
      <c r="E476" s="28">
        <f t="shared" si="92"/>
        <v>75.099999999999994</v>
      </c>
      <c r="F476" s="37" t="s">
        <v>16</v>
      </c>
      <c r="G476" s="31" t="s">
        <v>17</v>
      </c>
      <c r="H476" s="56">
        <f>C476*0.1/10</f>
        <v>0.1502</v>
      </c>
      <c r="I476" s="55">
        <v>235.68</v>
      </c>
      <c r="J476" s="80">
        <f t="shared" si="91"/>
        <v>35.399135999999999</v>
      </c>
    </row>
    <row r="477" spans="1:10" s="79" customFormat="1" ht="14.25" customHeight="1" x14ac:dyDescent="0.2">
      <c r="A477" s="87" t="s">
        <v>172</v>
      </c>
      <c r="B477" s="33" t="s">
        <v>12</v>
      </c>
      <c r="C477" s="28">
        <f>C475</f>
        <v>15.02</v>
      </c>
      <c r="D477" s="28">
        <v>35</v>
      </c>
      <c r="E477" s="28">
        <f t="shared" si="92"/>
        <v>525.69999999999993</v>
      </c>
      <c r="F477" s="32" t="s">
        <v>111</v>
      </c>
      <c r="G477" s="33" t="s">
        <v>26</v>
      </c>
      <c r="H477" s="28">
        <f>C477*0.15</f>
        <v>2.2529999999999997</v>
      </c>
      <c r="I477" s="28">
        <v>296.74</v>
      </c>
      <c r="J477" s="80">
        <f t="shared" si="91"/>
        <v>668.55521999999996</v>
      </c>
    </row>
    <row r="478" spans="1:10" s="79" customFormat="1" ht="14.25" customHeight="1" x14ac:dyDescent="0.2">
      <c r="A478" s="32" t="s">
        <v>164</v>
      </c>
      <c r="B478" s="33" t="s">
        <v>12</v>
      </c>
      <c r="C478" s="56">
        <v>25.88</v>
      </c>
      <c r="D478" s="83">
        <v>25</v>
      </c>
      <c r="E478" s="84">
        <f>C478*D478</f>
        <v>647</v>
      </c>
      <c r="F478" s="32" t="s">
        <v>165</v>
      </c>
      <c r="G478" s="33" t="s">
        <v>12</v>
      </c>
      <c r="H478" s="56">
        <f>C478*1.2</f>
        <v>31.055999999999997</v>
      </c>
      <c r="I478" s="83">
        <v>8.94</v>
      </c>
      <c r="J478" s="160">
        <f t="shared" si="91"/>
        <v>277.64063999999996</v>
      </c>
    </row>
    <row r="479" spans="1:10" s="79" customFormat="1" ht="14.25" customHeight="1" x14ac:dyDescent="0.2">
      <c r="A479" s="32"/>
      <c r="B479" s="33"/>
      <c r="C479" s="28"/>
      <c r="D479" s="28"/>
      <c r="E479" s="84"/>
      <c r="F479" s="32" t="s">
        <v>20</v>
      </c>
      <c r="G479" s="33" t="s">
        <v>11</v>
      </c>
      <c r="H479" s="56">
        <f>C478*0.2/25</f>
        <v>0.20704</v>
      </c>
      <c r="I479" s="83">
        <v>108</v>
      </c>
      <c r="J479" s="80">
        <f t="shared" si="91"/>
        <v>22.360320000000002</v>
      </c>
    </row>
    <row r="480" spans="1:10" s="79" customFormat="1" ht="14.25" customHeight="1" x14ac:dyDescent="0.2">
      <c r="A480" s="32" t="s">
        <v>166</v>
      </c>
      <c r="B480" s="33" t="s">
        <v>12</v>
      </c>
      <c r="C480" s="28">
        <f>C478</f>
        <v>25.88</v>
      </c>
      <c r="D480" s="28">
        <v>30</v>
      </c>
      <c r="E480" s="28">
        <f>C480*D480</f>
        <v>776.4</v>
      </c>
      <c r="F480" s="32" t="s">
        <v>111</v>
      </c>
      <c r="G480" s="33" t="s">
        <v>26</v>
      </c>
      <c r="H480" s="28">
        <f>C480*0.1</f>
        <v>2.5880000000000001</v>
      </c>
      <c r="I480" s="28">
        <v>296.74</v>
      </c>
      <c r="J480" s="80">
        <f t="shared" si="91"/>
        <v>767.96312</v>
      </c>
    </row>
    <row r="481" spans="1:10" s="79" customFormat="1" ht="14.25" customHeight="1" x14ac:dyDescent="0.2">
      <c r="A481" s="32" t="s">
        <v>43</v>
      </c>
      <c r="B481" s="33" t="s">
        <v>15</v>
      </c>
      <c r="C481" s="28">
        <v>27.3</v>
      </c>
      <c r="D481" s="28">
        <v>10</v>
      </c>
      <c r="E481" s="28">
        <f t="shared" ref="E481:E483" si="93">C481*D481</f>
        <v>273</v>
      </c>
      <c r="F481" s="37" t="s">
        <v>16</v>
      </c>
      <c r="G481" s="31" t="s">
        <v>17</v>
      </c>
      <c r="H481" s="56">
        <f>C481*0.15/10</f>
        <v>0.40949999999999998</v>
      </c>
      <c r="I481" s="55">
        <v>235.68</v>
      </c>
      <c r="J481" s="94">
        <f t="shared" si="91"/>
        <v>96.510959999999997</v>
      </c>
    </row>
    <row r="482" spans="1:10" s="40" customFormat="1" ht="14.25" customHeight="1" x14ac:dyDescent="0.25">
      <c r="A482" s="87" t="s">
        <v>40</v>
      </c>
      <c r="B482" s="33" t="s">
        <v>15</v>
      </c>
      <c r="C482" s="56">
        <v>27.3</v>
      </c>
      <c r="D482" s="83">
        <v>45</v>
      </c>
      <c r="E482" s="84">
        <f t="shared" si="93"/>
        <v>1228.5</v>
      </c>
      <c r="F482" s="32" t="s">
        <v>102</v>
      </c>
      <c r="G482" s="33" t="s">
        <v>18</v>
      </c>
      <c r="H482" s="56">
        <f>C482*7/30</f>
        <v>6.37</v>
      </c>
      <c r="I482" s="83">
        <v>130</v>
      </c>
      <c r="J482" s="82">
        <f t="shared" si="91"/>
        <v>828.1</v>
      </c>
    </row>
    <row r="483" spans="1:10" ht="14.25" customHeight="1" x14ac:dyDescent="0.2">
      <c r="A483" s="87" t="s">
        <v>41</v>
      </c>
      <c r="B483" s="33" t="s">
        <v>15</v>
      </c>
      <c r="C483" s="56">
        <f>C482</f>
        <v>27.3</v>
      </c>
      <c r="D483" s="83">
        <v>50</v>
      </c>
      <c r="E483" s="84">
        <f t="shared" si="93"/>
        <v>1365</v>
      </c>
      <c r="F483" s="32" t="s">
        <v>20</v>
      </c>
      <c r="G483" s="33" t="s">
        <v>11</v>
      </c>
      <c r="H483" s="56">
        <f>C482*1.2/25</f>
        <v>1.3104</v>
      </c>
      <c r="I483" s="83">
        <v>108</v>
      </c>
      <c r="J483" s="82">
        <f t="shared" si="91"/>
        <v>141.5232</v>
      </c>
    </row>
    <row r="484" spans="1:10" s="79" customFormat="1" ht="14.25" customHeight="1" x14ac:dyDescent="0.2">
      <c r="A484" s="32"/>
      <c r="B484" s="33"/>
      <c r="C484" s="28"/>
      <c r="D484" s="83"/>
      <c r="E484" s="84"/>
      <c r="F484" s="32" t="s">
        <v>22</v>
      </c>
      <c r="G484" s="33" t="s">
        <v>11</v>
      </c>
      <c r="H484" s="56">
        <f>C483*0.9/25</f>
        <v>0.98280000000000001</v>
      </c>
      <c r="I484" s="83">
        <v>183.45</v>
      </c>
      <c r="J484" s="82">
        <f t="shared" si="91"/>
        <v>180.29465999999999</v>
      </c>
    </row>
    <row r="485" spans="1:10" s="93" customFormat="1" ht="14.25" customHeight="1" x14ac:dyDescent="0.25">
      <c r="A485" s="87" t="s">
        <v>42</v>
      </c>
      <c r="B485" s="33" t="s">
        <v>15</v>
      </c>
      <c r="C485" s="28">
        <f>C483</f>
        <v>27.3</v>
      </c>
      <c r="D485" s="83">
        <v>25</v>
      </c>
      <c r="E485" s="84">
        <f t="shared" ref="E485:E486" si="94">C485*D485</f>
        <v>682.5</v>
      </c>
      <c r="F485" s="32" t="s">
        <v>24</v>
      </c>
      <c r="G485" s="177" t="s">
        <v>12</v>
      </c>
      <c r="H485" s="178">
        <f>C485*0.15</f>
        <v>4.0949999999999998</v>
      </c>
      <c r="I485" s="168">
        <v>14</v>
      </c>
      <c r="J485" s="82">
        <f t="shared" si="91"/>
        <v>57.33</v>
      </c>
    </row>
    <row r="486" spans="1:10" s="79" customFormat="1" ht="14.25" customHeight="1" x14ac:dyDescent="0.2">
      <c r="A486" s="32" t="s">
        <v>43</v>
      </c>
      <c r="B486" s="33" t="s">
        <v>15</v>
      </c>
      <c r="C486" s="28">
        <f>C485</f>
        <v>27.3</v>
      </c>
      <c r="D486" s="28">
        <v>10</v>
      </c>
      <c r="E486" s="28">
        <f t="shared" si="94"/>
        <v>273</v>
      </c>
      <c r="F486" s="37" t="s">
        <v>16</v>
      </c>
      <c r="G486" s="31" t="s">
        <v>17</v>
      </c>
      <c r="H486" s="56">
        <f>C486*0.15/10</f>
        <v>0.40949999999999998</v>
      </c>
      <c r="I486" s="55">
        <v>235.68</v>
      </c>
      <c r="J486" s="94">
        <f t="shared" si="91"/>
        <v>96.510959999999997</v>
      </c>
    </row>
    <row r="487" spans="1:10" s="79" customFormat="1" ht="14.25" customHeight="1" x14ac:dyDescent="0.2">
      <c r="A487" s="32" t="s">
        <v>44</v>
      </c>
      <c r="B487" s="33" t="s">
        <v>15</v>
      </c>
      <c r="C487" s="28">
        <f>C486</f>
        <v>27.3</v>
      </c>
      <c r="D487" s="28">
        <v>50</v>
      </c>
      <c r="E487" s="28">
        <f>C487*D487</f>
        <v>1365</v>
      </c>
      <c r="F487" s="32" t="s">
        <v>111</v>
      </c>
      <c r="G487" s="33" t="s">
        <v>26</v>
      </c>
      <c r="H487" s="28">
        <f>C487*0.3</f>
        <v>8.19</v>
      </c>
      <c r="I487" s="28">
        <v>296.74</v>
      </c>
      <c r="J487" s="80">
        <f t="shared" si="91"/>
        <v>2430.3006</v>
      </c>
    </row>
    <row r="488" spans="1:10" s="79" customFormat="1" ht="14.25" customHeight="1" x14ac:dyDescent="0.2">
      <c r="A488" s="26" t="s">
        <v>13</v>
      </c>
      <c r="B488" s="41"/>
      <c r="C488" s="42"/>
      <c r="D488" s="42"/>
      <c r="E488" s="42">
        <f>SUM(E418:E487)</f>
        <v>14481.909999999998</v>
      </c>
      <c r="F488" s="29" t="s">
        <v>13</v>
      </c>
      <c r="G488" s="41"/>
      <c r="H488" s="42"/>
      <c r="I488" s="42"/>
      <c r="J488" s="43">
        <f>SUM(J418:J487)</f>
        <v>12522.030993333332</v>
      </c>
    </row>
    <row r="489" spans="1:10" s="79" customFormat="1" ht="14.25" customHeight="1" x14ac:dyDescent="0.2">
      <c r="A489" s="214" t="s">
        <v>45</v>
      </c>
      <c r="B489" s="215"/>
      <c r="C489" s="215"/>
      <c r="D489" s="215"/>
      <c r="E489" s="215"/>
      <c r="F489" s="215"/>
      <c r="G489" s="215"/>
      <c r="H489" s="215"/>
      <c r="I489" s="215"/>
      <c r="J489" s="223"/>
    </row>
    <row r="490" spans="1:10" s="79" customFormat="1" ht="14.25" customHeight="1" x14ac:dyDescent="0.2">
      <c r="A490" s="37" t="s">
        <v>46</v>
      </c>
      <c r="B490" s="31" t="s">
        <v>15</v>
      </c>
      <c r="C490" s="55">
        <v>27.3</v>
      </c>
      <c r="D490" s="55">
        <v>10</v>
      </c>
      <c r="E490" s="55">
        <f>C490*D490</f>
        <v>273</v>
      </c>
      <c r="F490" s="37" t="s">
        <v>16</v>
      </c>
      <c r="G490" s="31" t="s">
        <v>17</v>
      </c>
      <c r="H490" s="56">
        <f>C490*0.15/10</f>
        <v>0.40949999999999998</v>
      </c>
      <c r="I490" s="55">
        <v>235.68</v>
      </c>
      <c r="J490" s="80">
        <f>H490*I490</f>
        <v>96.510959999999997</v>
      </c>
    </row>
    <row r="491" spans="1:10" s="86" customFormat="1" ht="15" x14ac:dyDescent="0.25">
      <c r="A491" s="21" t="s">
        <v>217</v>
      </c>
      <c r="B491" s="22" t="s">
        <v>15</v>
      </c>
      <c r="C491" s="55">
        <f>C490</f>
        <v>27.3</v>
      </c>
      <c r="D491" s="24">
        <v>80</v>
      </c>
      <c r="E491" s="24">
        <f>C491*D491</f>
        <v>2184</v>
      </c>
      <c r="F491" s="21" t="s">
        <v>47</v>
      </c>
      <c r="G491" s="78" t="s">
        <v>11</v>
      </c>
      <c r="H491" s="95">
        <f>C491*70/25</f>
        <v>76.44</v>
      </c>
      <c r="I491" s="55">
        <v>168</v>
      </c>
      <c r="J491" s="80">
        <f>H491*I491</f>
        <v>12841.92</v>
      </c>
    </row>
    <row r="492" spans="1:10" s="97" customFormat="1" ht="14.25" customHeight="1" x14ac:dyDescent="0.2">
      <c r="A492" s="37" t="s">
        <v>218</v>
      </c>
      <c r="B492" s="31" t="s">
        <v>15</v>
      </c>
      <c r="C492" s="55">
        <v>27.3</v>
      </c>
      <c r="D492" s="55">
        <v>70</v>
      </c>
      <c r="E492" s="55">
        <f>C492*D492</f>
        <v>1911</v>
      </c>
      <c r="F492" s="37" t="s">
        <v>219</v>
      </c>
      <c r="G492" s="31" t="s">
        <v>15</v>
      </c>
      <c r="H492" s="56">
        <f>C492*1.1</f>
        <v>30.030000000000005</v>
      </c>
      <c r="I492" s="56">
        <v>112.88</v>
      </c>
      <c r="J492" s="96">
        <f t="shared" ref="J492:J500" si="95">H492*I492</f>
        <v>3389.7864000000004</v>
      </c>
    </row>
    <row r="493" spans="1:10" ht="14.25" customHeight="1" x14ac:dyDescent="0.2">
      <c r="A493" s="37"/>
      <c r="B493" s="31"/>
      <c r="C493" s="55"/>
      <c r="D493" s="55"/>
      <c r="E493" s="55"/>
      <c r="F493" s="37" t="s">
        <v>220</v>
      </c>
      <c r="G493" s="31" t="s">
        <v>110</v>
      </c>
      <c r="H493" s="56">
        <f>H492</f>
        <v>30.030000000000005</v>
      </c>
      <c r="I493" s="56">
        <v>79</v>
      </c>
      <c r="J493" s="96">
        <f t="shared" si="95"/>
        <v>2372.3700000000003</v>
      </c>
    </row>
    <row r="494" spans="1:10" s="97" customFormat="1" ht="14.25" customHeight="1" x14ac:dyDescent="0.2">
      <c r="A494" s="37" t="s">
        <v>222</v>
      </c>
      <c r="B494" s="31" t="s">
        <v>15</v>
      </c>
      <c r="C494" s="55">
        <f>C490</f>
        <v>27.3</v>
      </c>
      <c r="D494" s="55">
        <v>180</v>
      </c>
      <c r="E494" s="55">
        <f>C494*D494</f>
        <v>4914</v>
      </c>
      <c r="F494" s="37" t="s">
        <v>221</v>
      </c>
      <c r="G494" s="31" t="s">
        <v>15</v>
      </c>
      <c r="H494" s="56">
        <f>C494*1.1</f>
        <v>30.030000000000005</v>
      </c>
      <c r="I494" s="188">
        <v>625</v>
      </c>
      <c r="J494" s="96">
        <f t="shared" si="95"/>
        <v>18768.750000000004</v>
      </c>
    </row>
    <row r="495" spans="1:10" ht="14.25" customHeight="1" x14ac:dyDescent="0.2">
      <c r="A495" s="37"/>
      <c r="B495" s="31"/>
      <c r="C495" s="55"/>
      <c r="D495" s="55"/>
      <c r="E495" s="55"/>
      <c r="F495" s="37" t="s">
        <v>220</v>
      </c>
      <c r="G495" s="31" t="s">
        <v>110</v>
      </c>
      <c r="H495" s="56">
        <f>H494</f>
        <v>30.030000000000005</v>
      </c>
      <c r="I495" s="56">
        <v>79</v>
      </c>
      <c r="J495" s="96">
        <f t="shared" si="95"/>
        <v>2372.3700000000003</v>
      </c>
    </row>
    <row r="496" spans="1:10" ht="14.25" customHeight="1" x14ac:dyDescent="0.2">
      <c r="A496" s="37" t="s">
        <v>48</v>
      </c>
      <c r="B496" s="77" t="s">
        <v>12</v>
      </c>
      <c r="C496" s="55">
        <v>0.9</v>
      </c>
      <c r="D496" s="55">
        <v>40</v>
      </c>
      <c r="E496" s="55">
        <f>C496*D496</f>
        <v>36</v>
      </c>
      <c r="F496" s="37" t="s">
        <v>49</v>
      </c>
      <c r="G496" s="77" t="s">
        <v>12</v>
      </c>
      <c r="H496" s="56">
        <f>C496*1.1</f>
        <v>0.9900000000000001</v>
      </c>
      <c r="I496" s="56">
        <v>50</v>
      </c>
      <c r="J496" s="96">
        <f t="shared" si="95"/>
        <v>49.500000000000007</v>
      </c>
    </row>
    <row r="497" spans="1:10" ht="14.25" customHeight="1" x14ac:dyDescent="0.2">
      <c r="A497" s="91"/>
      <c r="B497" s="92"/>
      <c r="C497" s="74"/>
      <c r="D497" s="74"/>
      <c r="E497" s="74"/>
      <c r="F497" s="89" t="s">
        <v>50</v>
      </c>
      <c r="G497" s="98" t="s">
        <v>39</v>
      </c>
      <c r="H497" s="56">
        <f>C496*10</f>
        <v>9</v>
      </c>
      <c r="I497" s="90">
        <v>0.27</v>
      </c>
      <c r="J497" s="96">
        <f t="shared" si="95"/>
        <v>2.4300000000000002</v>
      </c>
    </row>
    <row r="498" spans="1:10" ht="14.25" customHeight="1" x14ac:dyDescent="0.2">
      <c r="A498" s="37" t="s">
        <v>223</v>
      </c>
      <c r="B498" s="31" t="s">
        <v>12</v>
      </c>
      <c r="C498" s="73">
        <v>15</v>
      </c>
      <c r="D498" s="73">
        <v>45</v>
      </c>
      <c r="E498" s="73">
        <f>D498*C498</f>
        <v>675</v>
      </c>
      <c r="F498" s="89" t="s">
        <v>224</v>
      </c>
      <c r="G498" s="31" t="s">
        <v>12</v>
      </c>
      <c r="H498" s="56">
        <f>C498*1.2</f>
        <v>18</v>
      </c>
      <c r="I498" s="188">
        <v>49.96</v>
      </c>
      <c r="J498" s="96">
        <f t="shared" si="95"/>
        <v>899.28</v>
      </c>
    </row>
    <row r="499" spans="1:10" ht="14.25" customHeight="1" x14ac:dyDescent="0.2">
      <c r="A499" s="91"/>
      <c r="B499" s="88"/>
      <c r="C499" s="74"/>
      <c r="D499" s="74"/>
      <c r="E499" s="74"/>
      <c r="F499" s="32" t="s">
        <v>111</v>
      </c>
      <c r="G499" s="33" t="s">
        <v>26</v>
      </c>
      <c r="H499" s="28">
        <f>C498*0.3</f>
        <v>4.5</v>
      </c>
      <c r="I499" s="28">
        <v>296.74</v>
      </c>
      <c r="J499" s="80">
        <f t="shared" si="95"/>
        <v>1335.33</v>
      </c>
    </row>
    <row r="500" spans="1:10" ht="14.25" customHeight="1" x14ac:dyDescent="0.2">
      <c r="A500" s="37"/>
      <c r="B500" s="31"/>
      <c r="C500" s="55"/>
      <c r="D500" s="55"/>
      <c r="E500" s="55"/>
      <c r="F500" s="37" t="s">
        <v>220</v>
      </c>
      <c r="G500" s="31" t="s">
        <v>110</v>
      </c>
      <c r="H500" s="56">
        <f>H499</f>
        <v>4.5</v>
      </c>
      <c r="I500" s="56">
        <v>19</v>
      </c>
      <c r="J500" s="96">
        <f t="shared" si="95"/>
        <v>85.5</v>
      </c>
    </row>
    <row r="501" spans="1:10" ht="14.25" customHeight="1" x14ac:dyDescent="0.2">
      <c r="A501" s="26" t="s">
        <v>13</v>
      </c>
      <c r="B501" s="39"/>
      <c r="C501" s="27"/>
      <c r="D501" s="42"/>
      <c r="E501" s="27">
        <f>SUM(E490:E500)</f>
        <v>9993</v>
      </c>
      <c r="F501" s="29" t="s">
        <v>13</v>
      </c>
      <c r="G501" s="39"/>
      <c r="H501" s="27"/>
      <c r="I501" s="27"/>
      <c r="J501" s="30">
        <f>SUM(J490:J500)</f>
        <v>42213.747360000008</v>
      </c>
    </row>
    <row r="502" spans="1:10" s="40" customFormat="1" ht="17.25" customHeight="1" x14ac:dyDescent="0.25">
      <c r="A502" s="44" t="s">
        <v>233</v>
      </c>
      <c r="B502" s="45"/>
      <c r="C502" s="46"/>
      <c r="D502" s="47"/>
      <c r="E502" s="46">
        <f>E501+E488+E416</f>
        <v>45782.31</v>
      </c>
      <c r="F502" s="48" t="s">
        <v>13</v>
      </c>
      <c r="G502" s="45"/>
      <c r="H502" s="46"/>
      <c r="I502" s="46"/>
      <c r="J502" s="49">
        <f>J501+J488+J416</f>
        <v>79491.581292000017</v>
      </c>
    </row>
    <row r="503" spans="1:10" s="40" customFormat="1" ht="17.25" customHeight="1" thickBot="1" x14ac:dyDescent="0.3">
      <c r="A503" s="50"/>
      <c r="B503" s="51"/>
      <c r="C503" s="52"/>
      <c r="D503" s="53"/>
      <c r="E503" s="52"/>
      <c r="F503" s="54"/>
      <c r="G503" s="51"/>
      <c r="H503" s="52"/>
      <c r="I503" s="52"/>
      <c r="J503" s="52"/>
    </row>
    <row r="504" spans="1:10" ht="20.25" customHeight="1" x14ac:dyDescent="0.25">
      <c r="A504" s="15"/>
      <c r="B504" s="16"/>
      <c r="C504" s="17"/>
      <c r="D504" s="213" t="s">
        <v>237</v>
      </c>
      <c r="E504" s="213"/>
      <c r="F504" s="213"/>
      <c r="G504" s="16"/>
      <c r="H504" s="17"/>
      <c r="I504" s="17"/>
      <c r="J504" s="18"/>
    </row>
    <row r="505" spans="1:10" ht="14.25" customHeight="1" x14ac:dyDescent="0.2">
      <c r="A505" s="214" t="s">
        <v>14</v>
      </c>
      <c r="B505" s="215"/>
      <c r="C505" s="215"/>
      <c r="D505" s="215"/>
      <c r="E505" s="215"/>
      <c r="F505" s="215"/>
      <c r="G505" s="215"/>
      <c r="H505" s="215"/>
      <c r="I505" s="215"/>
      <c r="J505" s="216"/>
    </row>
    <row r="506" spans="1:10" ht="14.25" customHeight="1" x14ac:dyDescent="0.2">
      <c r="A506" s="32" t="s">
        <v>119</v>
      </c>
      <c r="B506" s="33" t="s">
        <v>12</v>
      </c>
      <c r="C506" s="28">
        <v>13.36</v>
      </c>
      <c r="D506" s="28">
        <v>20</v>
      </c>
      <c r="E506" s="28">
        <f>C506*D506</f>
        <v>267.2</v>
      </c>
      <c r="F506" s="32" t="s">
        <v>19</v>
      </c>
      <c r="G506" s="33" t="s">
        <v>12</v>
      </c>
      <c r="H506" s="28">
        <f>C506*1.2</f>
        <v>16.032</v>
      </c>
      <c r="I506" s="28">
        <v>5.63</v>
      </c>
      <c r="J506" s="80">
        <f t="shared" ref="J506:J507" si="96">H506*I506</f>
        <v>90.260159999999999</v>
      </c>
    </row>
    <row r="507" spans="1:10" ht="14.25" customHeight="1" x14ac:dyDescent="0.2">
      <c r="A507" s="32"/>
      <c r="B507" s="33"/>
      <c r="C507" s="28"/>
      <c r="D507" s="83"/>
      <c r="E507" s="84"/>
      <c r="F507" s="32" t="s">
        <v>20</v>
      </c>
      <c r="G507" s="33" t="s">
        <v>11</v>
      </c>
      <c r="H507" s="56">
        <f>C506*0.2/25</f>
        <v>0.10688</v>
      </c>
      <c r="I507" s="83">
        <v>108</v>
      </c>
      <c r="J507" s="82">
        <f t="shared" si="96"/>
        <v>11.54304</v>
      </c>
    </row>
    <row r="508" spans="1:10" ht="14.25" customHeight="1" x14ac:dyDescent="0.2">
      <c r="A508" s="32" t="s">
        <v>69</v>
      </c>
      <c r="B508" s="33" t="s">
        <v>12</v>
      </c>
      <c r="C508" s="28">
        <v>9.2100000000000009</v>
      </c>
      <c r="D508" s="28">
        <v>7</v>
      </c>
      <c r="E508" s="28">
        <f>C508*D508</f>
        <v>64.47</v>
      </c>
      <c r="F508" s="37" t="s">
        <v>73</v>
      </c>
      <c r="G508" s="31" t="s">
        <v>74</v>
      </c>
      <c r="H508" s="56">
        <f>C508*0.05/10</f>
        <v>4.6050000000000008E-2</v>
      </c>
      <c r="I508" s="55">
        <v>402</v>
      </c>
      <c r="J508" s="80">
        <f>H508*I508</f>
        <v>18.512100000000004</v>
      </c>
    </row>
    <row r="509" spans="1:10" s="79" customFormat="1" ht="14.25" customHeight="1" x14ac:dyDescent="0.2">
      <c r="A509" s="87" t="s">
        <v>142</v>
      </c>
      <c r="B509" s="33" t="s">
        <v>12</v>
      </c>
      <c r="C509" s="28">
        <f>C508</f>
        <v>9.2100000000000009</v>
      </c>
      <c r="D509" s="28">
        <v>45</v>
      </c>
      <c r="E509" s="28">
        <f>C509*D509</f>
        <v>414.45000000000005</v>
      </c>
      <c r="F509" s="32" t="s">
        <v>108</v>
      </c>
      <c r="G509" s="33" t="s">
        <v>10</v>
      </c>
      <c r="H509" s="56">
        <f>C509*6/25</f>
        <v>2.2104000000000004</v>
      </c>
      <c r="I509" s="28">
        <v>65</v>
      </c>
      <c r="J509" s="80">
        <f>H509*I509</f>
        <v>143.67600000000002</v>
      </c>
    </row>
    <row r="510" spans="1:10" s="86" customFormat="1" ht="14.25" customHeight="1" x14ac:dyDescent="0.2">
      <c r="A510" s="87" t="s">
        <v>101</v>
      </c>
      <c r="B510" s="33" t="s">
        <v>12</v>
      </c>
      <c r="C510" s="56">
        <f>C508</f>
        <v>9.2100000000000009</v>
      </c>
      <c r="D510" s="83">
        <v>40</v>
      </c>
      <c r="E510" s="84">
        <f>C510*D510</f>
        <v>368.40000000000003</v>
      </c>
      <c r="F510" s="32" t="s">
        <v>102</v>
      </c>
      <c r="G510" s="33" t="s">
        <v>18</v>
      </c>
      <c r="H510" s="56">
        <f>C510*5/30</f>
        <v>1.5350000000000001</v>
      </c>
      <c r="I510" s="83">
        <v>130</v>
      </c>
      <c r="J510" s="82">
        <f>H510*I510</f>
        <v>199.55</v>
      </c>
    </row>
    <row r="511" spans="1:10" ht="14.25" customHeight="1" x14ac:dyDescent="0.2">
      <c r="A511" s="32" t="s">
        <v>21</v>
      </c>
      <c r="B511" s="33" t="s">
        <v>12</v>
      </c>
      <c r="C511" s="28">
        <f>C508</f>
        <v>9.2100000000000009</v>
      </c>
      <c r="D511" s="83">
        <v>45</v>
      </c>
      <c r="E511" s="84">
        <f>C511*D511</f>
        <v>414.45000000000005</v>
      </c>
      <c r="F511" s="32" t="s">
        <v>20</v>
      </c>
      <c r="G511" s="33" t="s">
        <v>11</v>
      </c>
      <c r="H511" s="56">
        <f>C511*0.8/25</f>
        <v>0.29472000000000004</v>
      </c>
      <c r="I511" s="83">
        <v>108</v>
      </c>
      <c r="J511" s="82">
        <f t="shared" ref="J511:J516" si="97">H511*I511</f>
        <v>31.829760000000004</v>
      </c>
    </row>
    <row r="512" spans="1:10" ht="14.25" customHeight="1" x14ac:dyDescent="0.2">
      <c r="A512" s="32"/>
      <c r="B512" s="33"/>
      <c r="C512" s="28"/>
      <c r="D512" s="83"/>
      <c r="E512" s="84"/>
      <c r="F512" s="32" t="s">
        <v>22</v>
      </c>
      <c r="G512" s="33" t="s">
        <v>11</v>
      </c>
      <c r="H512" s="56">
        <f>C511*0.8/25</f>
        <v>0.29472000000000004</v>
      </c>
      <c r="I512" s="83">
        <v>183.45</v>
      </c>
      <c r="J512" s="82">
        <f t="shared" si="97"/>
        <v>54.066384000000006</v>
      </c>
    </row>
    <row r="513" spans="1:351" ht="14.25" customHeight="1" x14ac:dyDescent="0.2">
      <c r="A513" s="32" t="s">
        <v>23</v>
      </c>
      <c r="B513" s="33" t="s">
        <v>12</v>
      </c>
      <c r="C513" s="28">
        <f>C508</f>
        <v>9.2100000000000009</v>
      </c>
      <c r="D513" s="83">
        <v>20</v>
      </c>
      <c r="E513" s="84">
        <f t="shared" ref="E513:E516" si="98">C513*D513</f>
        <v>184.20000000000002</v>
      </c>
      <c r="F513" s="32" t="s">
        <v>24</v>
      </c>
      <c r="G513" s="177" t="s">
        <v>12</v>
      </c>
      <c r="H513" s="178">
        <f>C513*0.15</f>
        <v>1.3815000000000002</v>
      </c>
      <c r="I513" s="168">
        <v>14</v>
      </c>
      <c r="J513" s="85">
        <f t="shared" si="97"/>
        <v>19.341000000000001</v>
      </c>
    </row>
    <row r="514" spans="1:351" ht="14.25" customHeight="1" x14ac:dyDescent="0.2">
      <c r="A514" s="32" t="s">
        <v>25</v>
      </c>
      <c r="B514" s="33" t="s">
        <v>12</v>
      </c>
      <c r="C514" s="28">
        <f>C508</f>
        <v>9.2100000000000009</v>
      </c>
      <c r="D514" s="28">
        <v>6</v>
      </c>
      <c r="E514" s="28">
        <f t="shared" si="98"/>
        <v>55.260000000000005</v>
      </c>
      <c r="F514" s="37" t="s">
        <v>16</v>
      </c>
      <c r="G514" s="31" t="s">
        <v>17</v>
      </c>
      <c r="H514" s="56">
        <f>C514*0.1/10</f>
        <v>9.2100000000000015E-2</v>
      </c>
      <c r="I514" s="55">
        <v>235.68</v>
      </c>
      <c r="J514" s="80">
        <f t="shared" si="97"/>
        <v>21.706128000000003</v>
      </c>
    </row>
    <row r="515" spans="1:351" s="79" customFormat="1" ht="14.25" customHeight="1" x14ac:dyDescent="0.2">
      <c r="A515" s="87" t="s">
        <v>72</v>
      </c>
      <c r="B515" s="33" t="s">
        <v>12</v>
      </c>
      <c r="C515" s="28">
        <v>9.2100000000000009</v>
      </c>
      <c r="D515" s="28">
        <v>30</v>
      </c>
      <c r="E515" s="28">
        <f t="shared" si="98"/>
        <v>276.3</v>
      </c>
      <c r="F515" s="32" t="s">
        <v>111</v>
      </c>
      <c r="G515" s="33" t="s">
        <v>26</v>
      </c>
      <c r="H515" s="28">
        <f>C515*0.15</f>
        <v>1.3815000000000002</v>
      </c>
      <c r="I515" s="28">
        <v>296.74</v>
      </c>
      <c r="J515" s="80">
        <f t="shared" si="97"/>
        <v>409.94631000000004</v>
      </c>
    </row>
    <row r="516" spans="1:351" s="86" customFormat="1" ht="14.25" customHeight="1" x14ac:dyDescent="0.2">
      <c r="A516" s="32" t="s">
        <v>27</v>
      </c>
      <c r="B516" s="33" t="s">
        <v>15</v>
      </c>
      <c r="C516" s="56">
        <v>36.71</v>
      </c>
      <c r="D516" s="83">
        <v>10</v>
      </c>
      <c r="E516" s="84">
        <f t="shared" si="98"/>
        <v>367.1</v>
      </c>
      <c r="F516" s="37" t="s">
        <v>73</v>
      </c>
      <c r="G516" s="31" t="s">
        <v>74</v>
      </c>
      <c r="H516" s="56">
        <f>C516*0.25/10</f>
        <v>0.91775000000000007</v>
      </c>
      <c r="I516" s="55">
        <v>402</v>
      </c>
      <c r="J516" s="80">
        <f t="shared" si="97"/>
        <v>368.93550000000005</v>
      </c>
    </row>
    <row r="517" spans="1:351" s="79" customFormat="1" ht="14.25" customHeight="1" x14ac:dyDescent="0.2">
      <c r="A517" s="87" t="s">
        <v>109</v>
      </c>
      <c r="B517" s="33" t="s">
        <v>15</v>
      </c>
      <c r="C517" s="28">
        <v>36.71</v>
      </c>
      <c r="D517" s="28">
        <v>45</v>
      </c>
      <c r="E517" s="28">
        <f>C517*D517</f>
        <v>1651.95</v>
      </c>
      <c r="F517" s="32" t="s">
        <v>108</v>
      </c>
      <c r="G517" s="33" t="s">
        <v>10</v>
      </c>
      <c r="H517" s="56">
        <f>C517*12.5/25</f>
        <v>18.355</v>
      </c>
      <c r="I517" s="28">
        <v>65</v>
      </c>
      <c r="J517" s="80">
        <f>H517*I517</f>
        <v>1193.075</v>
      </c>
    </row>
    <row r="518" spans="1:351" s="86" customFormat="1" ht="14.25" customHeight="1" x14ac:dyDescent="0.2">
      <c r="A518" s="87" t="s">
        <v>143</v>
      </c>
      <c r="B518" s="33" t="s">
        <v>15</v>
      </c>
      <c r="C518" s="56">
        <v>36.71</v>
      </c>
      <c r="D518" s="83">
        <v>50</v>
      </c>
      <c r="E518" s="84">
        <f t="shared" ref="E518" si="99">C518*D518</f>
        <v>1835.5</v>
      </c>
      <c r="F518" s="32" t="s">
        <v>102</v>
      </c>
      <c r="G518" s="33" t="s">
        <v>18</v>
      </c>
      <c r="H518" s="56">
        <f>C518*10/30</f>
        <v>12.236666666666668</v>
      </c>
      <c r="I518" s="83">
        <v>130</v>
      </c>
      <c r="J518" s="82">
        <f t="shared" ref="J518:J523" si="100">H518*I518</f>
        <v>1590.7666666666669</v>
      </c>
    </row>
    <row r="519" spans="1:351" s="79" customFormat="1" ht="14.25" customHeight="1" x14ac:dyDescent="0.2">
      <c r="A519" s="87" t="s">
        <v>28</v>
      </c>
      <c r="B519" s="33" t="s">
        <v>15</v>
      </c>
      <c r="C519" s="56">
        <f>C518</f>
        <v>36.71</v>
      </c>
      <c r="D519" s="83">
        <v>55</v>
      </c>
      <c r="E519" s="84">
        <f>C519*D519</f>
        <v>2019.05</v>
      </c>
      <c r="F519" s="32" t="s">
        <v>20</v>
      </c>
      <c r="G519" s="33" t="s">
        <v>11</v>
      </c>
      <c r="H519" s="56">
        <f>C519*1.2/25</f>
        <v>1.7620800000000001</v>
      </c>
      <c r="I519" s="83">
        <v>108</v>
      </c>
      <c r="J519" s="82">
        <f t="shared" si="100"/>
        <v>190.30464000000001</v>
      </c>
    </row>
    <row r="520" spans="1:351" ht="14.25" customHeight="1" x14ac:dyDescent="0.2">
      <c r="A520" s="32"/>
      <c r="B520" s="33"/>
      <c r="C520" s="28"/>
      <c r="D520" s="83"/>
      <c r="E520" s="84"/>
      <c r="F520" s="32" t="s">
        <v>22</v>
      </c>
      <c r="G520" s="33" t="s">
        <v>11</v>
      </c>
      <c r="H520" s="56">
        <f>C519*0.8/25</f>
        <v>1.17472</v>
      </c>
      <c r="I520" s="83">
        <v>183.45</v>
      </c>
      <c r="J520" s="82">
        <f t="shared" si="100"/>
        <v>215.50238399999998</v>
      </c>
    </row>
    <row r="521" spans="1:351" s="86" customFormat="1" ht="14.25" customHeight="1" x14ac:dyDescent="0.2">
      <c r="A521" s="87" t="s">
        <v>29</v>
      </c>
      <c r="B521" s="33" t="s">
        <v>15</v>
      </c>
      <c r="C521" s="56">
        <f>C519</f>
        <v>36.71</v>
      </c>
      <c r="D521" s="83">
        <v>20</v>
      </c>
      <c r="E521" s="84">
        <f>C521*D521</f>
        <v>734.2</v>
      </c>
      <c r="F521" s="32" t="s">
        <v>24</v>
      </c>
      <c r="G521" s="177" t="s">
        <v>12</v>
      </c>
      <c r="H521" s="178">
        <f>C521*0.15</f>
        <v>5.5065</v>
      </c>
      <c r="I521" s="168">
        <v>14</v>
      </c>
      <c r="J521" s="85">
        <f t="shared" si="100"/>
        <v>77.090999999999994</v>
      </c>
    </row>
    <row r="522" spans="1:351" ht="14.25" customHeight="1" x14ac:dyDescent="0.2">
      <c r="A522" s="87" t="s">
        <v>30</v>
      </c>
      <c r="B522" s="33" t="s">
        <v>15</v>
      </c>
      <c r="C522" s="28">
        <f>C521</f>
        <v>36.71</v>
      </c>
      <c r="D522" s="83">
        <v>8</v>
      </c>
      <c r="E522" s="84">
        <f>C522*D522</f>
        <v>293.68</v>
      </c>
      <c r="F522" s="37" t="s">
        <v>16</v>
      </c>
      <c r="G522" s="31" t="s">
        <v>17</v>
      </c>
      <c r="H522" s="56">
        <f>C522*0.15/10</f>
        <v>0.55064999999999997</v>
      </c>
      <c r="I522" s="55">
        <v>235.68</v>
      </c>
      <c r="J522" s="85">
        <f t="shared" si="100"/>
        <v>129.77719199999999</v>
      </c>
    </row>
    <row r="523" spans="1:351" s="79" customFormat="1" ht="14.25" customHeight="1" x14ac:dyDescent="0.2">
      <c r="A523" s="87" t="s">
        <v>201</v>
      </c>
      <c r="B523" s="33" t="s">
        <v>15</v>
      </c>
      <c r="C523" s="28">
        <v>36.71</v>
      </c>
      <c r="D523" s="28">
        <v>50</v>
      </c>
      <c r="E523" s="28">
        <f>C523*D523</f>
        <v>1835.5</v>
      </c>
      <c r="F523" s="32" t="s">
        <v>111</v>
      </c>
      <c r="G523" s="33" t="s">
        <v>26</v>
      </c>
      <c r="H523" s="28">
        <f>C523*0.3</f>
        <v>11.013</v>
      </c>
      <c r="I523" s="28">
        <v>296.74</v>
      </c>
      <c r="J523" s="80">
        <f t="shared" si="100"/>
        <v>3267.9976200000001</v>
      </c>
    </row>
    <row r="524" spans="1:351" ht="14.25" customHeight="1" x14ac:dyDescent="0.2">
      <c r="A524" s="26" t="s">
        <v>13</v>
      </c>
      <c r="B524" s="39"/>
      <c r="C524" s="27"/>
      <c r="D524" s="28"/>
      <c r="E524" s="27">
        <f>SUM(E506:E523)</f>
        <v>10781.710000000001</v>
      </c>
      <c r="F524" s="29" t="s">
        <v>13</v>
      </c>
      <c r="G524" s="39"/>
      <c r="H524" s="27"/>
      <c r="I524" s="27"/>
      <c r="J524" s="30">
        <f>SUM(J506:J523)</f>
        <v>8033.880884666668</v>
      </c>
    </row>
    <row r="525" spans="1:351" ht="14.25" customHeight="1" x14ac:dyDescent="0.2">
      <c r="A525" s="214" t="s">
        <v>38</v>
      </c>
      <c r="B525" s="215"/>
      <c r="C525" s="215"/>
      <c r="D525" s="215"/>
      <c r="E525" s="215"/>
      <c r="F525" s="215"/>
      <c r="G525" s="215"/>
      <c r="H525" s="215"/>
      <c r="I525" s="215"/>
      <c r="J525" s="223"/>
    </row>
    <row r="526" spans="1:351" s="170" customFormat="1" ht="28.5" outlineLevel="1" x14ac:dyDescent="0.25">
      <c r="A526" s="161" t="s">
        <v>209</v>
      </c>
      <c r="B526" s="162" t="s">
        <v>12</v>
      </c>
      <c r="C526" s="163">
        <v>3.27</v>
      </c>
      <c r="D526" s="163">
        <v>180</v>
      </c>
      <c r="E526" s="164">
        <f>C526*D526</f>
        <v>588.6</v>
      </c>
      <c r="F526" s="165" t="s">
        <v>146</v>
      </c>
      <c r="G526" s="166" t="s">
        <v>15</v>
      </c>
      <c r="H526" s="167">
        <f>C526*1.2</f>
        <v>3.9239999999999999</v>
      </c>
      <c r="I526" s="168">
        <v>30.4</v>
      </c>
      <c r="J526" s="164">
        <f t="shared" ref="J526" si="101">H526*I526</f>
        <v>119.28959999999999</v>
      </c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  <c r="CB526" s="169"/>
      <c r="CC526" s="169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69"/>
      <c r="CN526" s="169"/>
      <c r="CO526" s="169"/>
      <c r="CP526" s="169"/>
      <c r="CQ526" s="169"/>
      <c r="CR526" s="169"/>
      <c r="CS526" s="169"/>
      <c r="CT526" s="169"/>
      <c r="CU526" s="169"/>
      <c r="CV526" s="169"/>
      <c r="CW526" s="169"/>
      <c r="CX526" s="169"/>
      <c r="CY526" s="169"/>
      <c r="CZ526" s="169"/>
      <c r="DA526" s="169"/>
      <c r="DB526" s="169"/>
      <c r="DC526" s="169"/>
      <c r="DD526" s="169"/>
      <c r="DE526" s="169"/>
      <c r="DF526" s="169"/>
      <c r="DG526" s="169"/>
      <c r="DH526" s="169"/>
      <c r="DI526" s="169"/>
      <c r="DJ526" s="169"/>
      <c r="DK526" s="169"/>
      <c r="DL526" s="169"/>
      <c r="DM526" s="169"/>
      <c r="DN526" s="169"/>
      <c r="DO526" s="169"/>
      <c r="DP526" s="169"/>
      <c r="DQ526" s="169"/>
      <c r="DR526" s="169"/>
      <c r="DS526" s="169"/>
      <c r="DT526" s="169"/>
      <c r="DU526" s="169"/>
      <c r="DV526" s="169"/>
      <c r="DW526" s="169"/>
      <c r="DX526" s="169"/>
      <c r="DY526" s="169"/>
      <c r="DZ526" s="169"/>
      <c r="EA526" s="169"/>
      <c r="EB526" s="169"/>
      <c r="EC526" s="169"/>
      <c r="ED526" s="169"/>
      <c r="EE526" s="169"/>
      <c r="EF526" s="169"/>
      <c r="EG526" s="169"/>
      <c r="EH526" s="169"/>
      <c r="EI526" s="169"/>
      <c r="EJ526" s="169"/>
      <c r="EK526" s="169"/>
      <c r="EL526" s="169"/>
      <c r="EM526" s="169"/>
      <c r="EN526" s="169"/>
      <c r="EO526" s="169"/>
      <c r="EP526" s="169"/>
      <c r="EQ526" s="169"/>
      <c r="ER526" s="169"/>
      <c r="ES526" s="169"/>
      <c r="ET526" s="169"/>
      <c r="EU526" s="169"/>
      <c r="EV526" s="169"/>
      <c r="EW526" s="169"/>
      <c r="EX526" s="169"/>
      <c r="EY526" s="169"/>
      <c r="EZ526" s="169"/>
      <c r="FA526" s="169"/>
      <c r="FB526" s="169"/>
      <c r="FC526" s="169"/>
      <c r="FD526" s="169"/>
      <c r="FE526" s="169"/>
      <c r="FF526" s="169"/>
      <c r="FG526" s="169"/>
      <c r="FH526" s="169"/>
      <c r="FI526" s="169"/>
      <c r="FJ526" s="169"/>
      <c r="FK526" s="169"/>
      <c r="FL526" s="169"/>
      <c r="FM526" s="169"/>
      <c r="FN526" s="169"/>
      <c r="FO526" s="169"/>
      <c r="FP526" s="169"/>
      <c r="FQ526" s="169"/>
      <c r="FR526" s="169"/>
      <c r="FS526" s="169"/>
      <c r="FT526" s="169"/>
      <c r="FU526" s="169"/>
      <c r="FV526" s="169"/>
      <c r="FW526" s="169"/>
      <c r="FX526" s="169"/>
      <c r="FY526" s="169"/>
      <c r="FZ526" s="169"/>
      <c r="GA526" s="169"/>
      <c r="GB526" s="169"/>
      <c r="GC526" s="169"/>
      <c r="GD526" s="169"/>
      <c r="GE526" s="169"/>
      <c r="GF526" s="169"/>
      <c r="GG526" s="169"/>
      <c r="GH526" s="169"/>
      <c r="GI526" s="169"/>
      <c r="GJ526" s="169"/>
      <c r="GK526" s="169"/>
      <c r="GL526" s="169"/>
      <c r="GM526" s="169"/>
      <c r="GN526" s="169"/>
      <c r="GO526" s="169"/>
      <c r="GP526" s="169"/>
      <c r="GQ526" s="169"/>
      <c r="GR526" s="169"/>
      <c r="GS526" s="169"/>
      <c r="GT526" s="169"/>
      <c r="GU526" s="169"/>
      <c r="GV526" s="169"/>
      <c r="GW526" s="169"/>
      <c r="GX526" s="169"/>
      <c r="GY526" s="169"/>
      <c r="GZ526" s="169"/>
      <c r="HA526" s="169"/>
      <c r="HB526" s="169"/>
      <c r="HC526" s="169"/>
      <c r="HD526" s="169"/>
      <c r="HE526" s="169"/>
      <c r="HF526" s="169"/>
      <c r="HG526" s="169"/>
      <c r="HH526" s="169"/>
      <c r="HI526" s="169"/>
      <c r="HJ526" s="169"/>
      <c r="HK526" s="169"/>
      <c r="HL526" s="169"/>
      <c r="HM526" s="169"/>
      <c r="HN526" s="169"/>
      <c r="HO526" s="169"/>
      <c r="HP526" s="169"/>
      <c r="HQ526" s="169"/>
      <c r="HR526" s="169"/>
      <c r="HS526" s="169"/>
      <c r="HT526" s="169"/>
      <c r="HU526" s="169"/>
      <c r="HV526" s="169"/>
      <c r="HW526" s="169"/>
      <c r="HX526" s="169"/>
      <c r="HY526" s="169"/>
      <c r="HZ526" s="169"/>
      <c r="IA526" s="169"/>
      <c r="IB526" s="169"/>
      <c r="IC526" s="169"/>
      <c r="ID526" s="169"/>
      <c r="IE526" s="169"/>
      <c r="IF526" s="169"/>
      <c r="IG526" s="169"/>
      <c r="IH526" s="169"/>
      <c r="II526" s="169"/>
      <c r="IJ526" s="169"/>
      <c r="IK526" s="169"/>
      <c r="IL526" s="169"/>
      <c r="IM526" s="169"/>
      <c r="IN526" s="169"/>
      <c r="IO526" s="169"/>
      <c r="IP526" s="169"/>
      <c r="IQ526" s="169"/>
      <c r="IR526" s="169"/>
      <c r="IS526" s="169"/>
      <c r="IT526" s="169"/>
      <c r="IU526" s="169"/>
      <c r="IV526" s="169"/>
      <c r="IW526" s="169"/>
      <c r="IX526" s="169"/>
      <c r="IY526" s="169"/>
      <c r="IZ526" s="169"/>
      <c r="JA526" s="169"/>
      <c r="JB526" s="169"/>
      <c r="JC526" s="169"/>
      <c r="JD526" s="169"/>
      <c r="JE526" s="169"/>
      <c r="JF526" s="169"/>
      <c r="JG526" s="169"/>
      <c r="JH526" s="169"/>
      <c r="JI526" s="169"/>
      <c r="JJ526" s="169"/>
      <c r="JK526" s="169"/>
      <c r="JL526" s="169"/>
      <c r="JM526" s="169"/>
      <c r="JN526" s="169"/>
      <c r="JO526" s="169"/>
      <c r="JP526" s="169"/>
      <c r="JQ526" s="169"/>
      <c r="JR526" s="169"/>
      <c r="JS526" s="169"/>
      <c r="JT526" s="169"/>
      <c r="JU526" s="169"/>
      <c r="JV526" s="169"/>
      <c r="JW526" s="169"/>
      <c r="JX526" s="169"/>
      <c r="JY526" s="169"/>
      <c r="JZ526" s="169"/>
      <c r="KA526" s="169"/>
      <c r="KB526" s="169"/>
      <c r="KC526" s="169"/>
      <c r="KD526" s="169"/>
      <c r="KE526" s="169"/>
      <c r="KF526" s="169"/>
      <c r="KG526" s="169"/>
      <c r="KH526" s="169"/>
      <c r="KI526" s="169"/>
      <c r="KJ526" s="169"/>
      <c r="KK526" s="169"/>
      <c r="KL526" s="169"/>
      <c r="KM526" s="169"/>
      <c r="KN526" s="169"/>
      <c r="KO526" s="169"/>
      <c r="KP526" s="169"/>
      <c r="KQ526" s="169"/>
      <c r="KR526" s="169"/>
      <c r="KS526" s="169"/>
      <c r="KT526" s="169"/>
      <c r="KU526" s="169"/>
      <c r="KV526" s="169"/>
      <c r="KW526" s="169"/>
      <c r="KX526" s="169"/>
      <c r="KY526" s="169"/>
      <c r="KZ526" s="169"/>
      <c r="LA526" s="169"/>
      <c r="LB526" s="169"/>
      <c r="LC526" s="169"/>
      <c r="LD526" s="169"/>
      <c r="LE526" s="169"/>
      <c r="LF526" s="169"/>
      <c r="LG526" s="169"/>
      <c r="LH526" s="169"/>
      <c r="LI526" s="169"/>
      <c r="LJ526" s="169"/>
      <c r="LK526" s="169"/>
      <c r="LL526" s="169"/>
      <c r="LM526" s="169"/>
      <c r="LN526" s="169"/>
      <c r="LO526" s="169"/>
      <c r="LP526" s="169"/>
      <c r="LQ526" s="169"/>
      <c r="LR526" s="169"/>
      <c r="LS526" s="169"/>
      <c r="LT526" s="169"/>
      <c r="LU526" s="169"/>
      <c r="LV526" s="169"/>
      <c r="LW526" s="169"/>
      <c r="LX526" s="169"/>
      <c r="LY526" s="169"/>
      <c r="LZ526" s="169"/>
      <c r="MA526" s="169"/>
      <c r="MB526" s="169"/>
      <c r="MC526" s="169"/>
      <c r="MD526" s="169"/>
      <c r="ME526" s="169"/>
      <c r="MF526" s="169"/>
      <c r="MG526" s="169"/>
      <c r="MH526" s="169"/>
      <c r="MI526" s="169"/>
      <c r="MJ526" s="169"/>
      <c r="MK526" s="169"/>
      <c r="ML526" s="169"/>
      <c r="MM526" s="169"/>
    </row>
    <row r="527" spans="1:351" s="170" customFormat="1" ht="24.75" customHeight="1" outlineLevel="1" x14ac:dyDescent="0.25">
      <c r="A527" s="171"/>
      <c r="B527" s="172"/>
      <c r="C527" s="172"/>
      <c r="D527" s="172"/>
      <c r="E527" s="173"/>
      <c r="F527" s="174" t="s">
        <v>147</v>
      </c>
      <c r="G527" s="175" t="s">
        <v>12</v>
      </c>
      <c r="H527" s="167">
        <f>C526*1.6</f>
        <v>5.2320000000000002</v>
      </c>
      <c r="I527" s="168">
        <v>11.64</v>
      </c>
      <c r="J527" s="164">
        <f>H527*I527</f>
        <v>60.900480000000009</v>
      </c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  <c r="CW527" s="169"/>
      <c r="CX527" s="169"/>
      <c r="CY527" s="169"/>
      <c r="CZ527" s="169"/>
      <c r="DA527" s="169"/>
      <c r="DB527" s="169"/>
      <c r="DC527" s="169"/>
      <c r="DD527" s="169"/>
      <c r="DE527" s="169"/>
      <c r="DF527" s="169"/>
      <c r="DG527" s="169"/>
      <c r="DH527" s="169"/>
      <c r="DI527" s="169"/>
      <c r="DJ527" s="169"/>
      <c r="DK527" s="169"/>
      <c r="DL527" s="169"/>
      <c r="DM527" s="169"/>
      <c r="DN527" s="169"/>
      <c r="DO527" s="169"/>
      <c r="DP527" s="169"/>
      <c r="DQ527" s="169"/>
      <c r="DR527" s="169"/>
      <c r="DS527" s="169"/>
      <c r="DT527" s="169"/>
      <c r="DU527" s="169"/>
      <c r="DV527" s="169"/>
      <c r="DW527" s="169"/>
      <c r="DX527" s="169"/>
      <c r="DY527" s="169"/>
      <c r="DZ527" s="169"/>
      <c r="EA527" s="169"/>
      <c r="EB527" s="169"/>
      <c r="EC527" s="169"/>
      <c r="ED527" s="169"/>
      <c r="EE527" s="169"/>
      <c r="EF527" s="169"/>
      <c r="EG527" s="169"/>
      <c r="EH527" s="169"/>
      <c r="EI527" s="169"/>
      <c r="EJ527" s="169"/>
      <c r="EK527" s="169"/>
      <c r="EL527" s="169"/>
      <c r="EM527" s="169"/>
      <c r="EN527" s="169"/>
      <c r="EO527" s="169"/>
      <c r="EP527" s="169"/>
      <c r="EQ527" s="169"/>
      <c r="ER527" s="169"/>
      <c r="ES527" s="169"/>
      <c r="ET527" s="169"/>
      <c r="EU527" s="169"/>
      <c r="EV527" s="169"/>
      <c r="EW527" s="169"/>
      <c r="EX527" s="169"/>
      <c r="EY527" s="169"/>
      <c r="EZ527" s="169"/>
      <c r="FA527" s="169"/>
      <c r="FB527" s="169"/>
      <c r="FC527" s="169"/>
      <c r="FD527" s="169"/>
      <c r="FE527" s="169"/>
      <c r="FF527" s="169"/>
      <c r="FG527" s="169"/>
      <c r="FH527" s="169"/>
      <c r="FI527" s="169"/>
      <c r="FJ527" s="169"/>
      <c r="FK527" s="169"/>
      <c r="FL527" s="169"/>
      <c r="FM527" s="169"/>
      <c r="FN527" s="169"/>
      <c r="FO527" s="169"/>
      <c r="FP527" s="169"/>
      <c r="FQ527" s="169"/>
      <c r="FR527" s="169"/>
      <c r="FS527" s="169"/>
      <c r="FT527" s="169"/>
      <c r="FU527" s="169"/>
      <c r="FV527" s="169"/>
      <c r="FW527" s="169"/>
      <c r="FX527" s="169"/>
      <c r="FY527" s="169"/>
      <c r="FZ527" s="169"/>
      <c r="GA527" s="169"/>
      <c r="GB527" s="169"/>
      <c r="GC527" s="169"/>
      <c r="GD527" s="169"/>
      <c r="GE527" s="169"/>
      <c r="GF527" s="169"/>
      <c r="GG527" s="169"/>
      <c r="GH527" s="169"/>
      <c r="GI527" s="169"/>
      <c r="GJ527" s="169"/>
      <c r="GK527" s="169"/>
      <c r="GL527" s="169"/>
      <c r="GM527" s="169"/>
      <c r="GN527" s="169"/>
      <c r="GO527" s="169"/>
      <c r="GP527" s="169"/>
      <c r="GQ527" s="169"/>
      <c r="GR527" s="169"/>
      <c r="GS527" s="169"/>
      <c r="GT527" s="169"/>
      <c r="GU527" s="169"/>
      <c r="GV527" s="169"/>
      <c r="GW527" s="169"/>
      <c r="GX527" s="169"/>
      <c r="GY527" s="169"/>
      <c r="GZ527" s="169"/>
      <c r="HA527" s="169"/>
      <c r="HB527" s="169"/>
      <c r="HC527" s="169"/>
      <c r="HD527" s="169"/>
      <c r="HE527" s="169"/>
      <c r="HF527" s="169"/>
      <c r="HG527" s="169"/>
      <c r="HH527" s="169"/>
      <c r="HI527" s="169"/>
      <c r="HJ527" s="169"/>
      <c r="HK527" s="169"/>
      <c r="HL527" s="169"/>
      <c r="HM527" s="169"/>
      <c r="HN527" s="169"/>
      <c r="HO527" s="169"/>
      <c r="HP527" s="169"/>
      <c r="HQ527" s="169"/>
      <c r="HR527" s="169"/>
      <c r="HS527" s="169"/>
      <c r="HT527" s="169"/>
      <c r="HU527" s="169"/>
      <c r="HV527" s="169"/>
      <c r="HW527" s="169"/>
      <c r="HX527" s="169"/>
      <c r="HY527" s="169"/>
      <c r="HZ527" s="169"/>
      <c r="IA527" s="169"/>
      <c r="IB527" s="169"/>
      <c r="IC527" s="169"/>
      <c r="ID527" s="169"/>
      <c r="IE527" s="169"/>
      <c r="IF527" s="169"/>
      <c r="IG527" s="169"/>
      <c r="IH527" s="169"/>
      <c r="II527" s="169"/>
      <c r="IJ527" s="169"/>
      <c r="IK527" s="169"/>
      <c r="IL527" s="169"/>
      <c r="IM527" s="169"/>
      <c r="IN527" s="169"/>
      <c r="IO527" s="169"/>
      <c r="IP527" s="169"/>
      <c r="IQ527" s="169"/>
      <c r="IR527" s="169"/>
      <c r="IS527" s="169"/>
      <c r="IT527" s="169"/>
      <c r="IU527" s="169"/>
      <c r="IV527" s="169"/>
      <c r="IW527" s="169"/>
      <c r="IX527" s="169"/>
      <c r="IY527" s="169"/>
      <c r="IZ527" s="169"/>
      <c r="JA527" s="169"/>
      <c r="JB527" s="169"/>
      <c r="JC527" s="169"/>
      <c r="JD527" s="169"/>
      <c r="JE527" s="169"/>
      <c r="JF527" s="169"/>
      <c r="JG527" s="169"/>
      <c r="JH527" s="169"/>
      <c r="JI527" s="169"/>
      <c r="JJ527" s="169"/>
      <c r="JK527" s="169"/>
      <c r="JL527" s="169"/>
      <c r="JM527" s="169"/>
      <c r="JN527" s="169"/>
      <c r="JO527" s="169"/>
      <c r="JP527" s="169"/>
      <c r="JQ527" s="169"/>
      <c r="JR527" s="169"/>
      <c r="JS527" s="169"/>
      <c r="JT527" s="169"/>
      <c r="JU527" s="169"/>
      <c r="JV527" s="169"/>
      <c r="JW527" s="169"/>
      <c r="JX527" s="169"/>
      <c r="JY527" s="169"/>
      <c r="JZ527" s="169"/>
      <c r="KA527" s="169"/>
      <c r="KB527" s="169"/>
      <c r="KC527" s="169"/>
      <c r="KD527" s="169"/>
      <c r="KE527" s="169"/>
      <c r="KF527" s="169"/>
      <c r="KG527" s="169"/>
      <c r="KH527" s="169"/>
      <c r="KI527" s="169"/>
      <c r="KJ527" s="169"/>
      <c r="KK527" s="169"/>
      <c r="KL527" s="169"/>
      <c r="KM527" s="169"/>
      <c r="KN527" s="169"/>
      <c r="KO527" s="169"/>
      <c r="KP527" s="169"/>
      <c r="KQ527" s="169"/>
      <c r="KR527" s="169"/>
      <c r="KS527" s="169"/>
      <c r="KT527" s="169"/>
      <c r="KU527" s="169"/>
      <c r="KV527" s="169"/>
      <c r="KW527" s="169"/>
      <c r="KX527" s="169"/>
      <c r="KY527" s="169"/>
      <c r="KZ527" s="169"/>
      <c r="LA527" s="169"/>
      <c r="LB527" s="169"/>
      <c r="LC527" s="169"/>
      <c r="LD527" s="169"/>
      <c r="LE527" s="169"/>
      <c r="LF527" s="169"/>
      <c r="LG527" s="169"/>
      <c r="LH527" s="169"/>
      <c r="LI527" s="169"/>
      <c r="LJ527" s="169"/>
      <c r="LK527" s="169"/>
      <c r="LL527" s="169"/>
      <c r="LM527" s="169"/>
      <c r="LN527" s="169"/>
      <c r="LO527" s="169"/>
      <c r="LP527" s="169"/>
      <c r="LQ527" s="169"/>
      <c r="LR527" s="169"/>
      <c r="LS527" s="169"/>
      <c r="LT527" s="169"/>
      <c r="LU527" s="169"/>
      <c r="LV527" s="169"/>
      <c r="LW527" s="169"/>
      <c r="LX527" s="169"/>
      <c r="LY527" s="169"/>
      <c r="LZ527" s="169"/>
      <c r="MA527" s="169"/>
      <c r="MB527" s="169"/>
      <c r="MC527" s="169"/>
      <c r="MD527" s="169"/>
      <c r="ME527" s="169"/>
      <c r="MF527" s="169"/>
      <c r="MG527" s="169"/>
      <c r="MH527" s="169"/>
      <c r="MI527" s="169"/>
      <c r="MJ527" s="169"/>
      <c r="MK527" s="169"/>
      <c r="ML527" s="169"/>
      <c r="MM527" s="169"/>
    </row>
    <row r="528" spans="1:351" s="170" customFormat="1" ht="15" customHeight="1" outlineLevel="1" x14ac:dyDescent="0.25">
      <c r="A528" s="161"/>
      <c r="B528" s="162"/>
      <c r="C528" s="163"/>
      <c r="D528" s="163"/>
      <c r="E528" s="164"/>
      <c r="F528" s="174" t="s">
        <v>148</v>
      </c>
      <c r="G528" s="175" t="s">
        <v>12</v>
      </c>
      <c r="H528" s="167">
        <f>C526*2.9</f>
        <v>9.4830000000000005</v>
      </c>
      <c r="I528" s="168">
        <v>18.04</v>
      </c>
      <c r="J528" s="164">
        <f>H528*I528</f>
        <v>171.07332</v>
      </c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  <c r="CW528" s="169"/>
      <c r="CX528" s="169"/>
      <c r="CY528" s="169"/>
      <c r="CZ528" s="169"/>
      <c r="DA528" s="169"/>
      <c r="DB528" s="169"/>
      <c r="DC528" s="169"/>
      <c r="DD528" s="169"/>
      <c r="DE528" s="169"/>
      <c r="DF528" s="169"/>
      <c r="DG528" s="169"/>
      <c r="DH528" s="169"/>
      <c r="DI528" s="169"/>
      <c r="DJ528" s="169"/>
      <c r="DK528" s="169"/>
      <c r="DL528" s="169"/>
      <c r="DM528" s="169"/>
      <c r="DN528" s="169"/>
      <c r="DO528" s="169"/>
      <c r="DP528" s="169"/>
      <c r="DQ528" s="169"/>
      <c r="DR528" s="169"/>
      <c r="DS528" s="169"/>
      <c r="DT528" s="169"/>
      <c r="DU528" s="169"/>
      <c r="DV528" s="169"/>
      <c r="DW528" s="169"/>
      <c r="DX528" s="169"/>
      <c r="DY528" s="169"/>
      <c r="DZ528" s="169"/>
      <c r="EA528" s="169"/>
      <c r="EB528" s="169"/>
      <c r="EC528" s="169"/>
      <c r="ED528" s="169"/>
      <c r="EE528" s="169"/>
      <c r="EF528" s="169"/>
      <c r="EG528" s="169"/>
      <c r="EH528" s="169"/>
      <c r="EI528" s="169"/>
      <c r="EJ528" s="169"/>
      <c r="EK528" s="169"/>
      <c r="EL528" s="169"/>
      <c r="EM528" s="169"/>
      <c r="EN528" s="169"/>
      <c r="EO528" s="169"/>
      <c r="EP528" s="169"/>
      <c r="EQ528" s="169"/>
      <c r="ER528" s="169"/>
      <c r="ES528" s="169"/>
      <c r="ET528" s="169"/>
      <c r="EU528" s="169"/>
      <c r="EV528" s="169"/>
      <c r="EW528" s="169"/>
      <c r="EX528" s="169"/>
      <c r="EY528" s="169"/>
      <c r="EZ528" s="169"/>
      <c r="FA528" s="169"/>
      <c r="FB528" s="169"/>
      <c r="FC528" s="169"/>
      <c r="FD528" s="169"/>
      <c r="FE528" s="169"/>
      <c r="FF528" s="169"/>
      <c r="FG528" s="169"/>
      <c r="FH528" s="169"/>
      <c r="FI528" s="169"/>
      <c r="FJ528" s="169"/>
      <c r="FK528" s="169"/>
      <c r="FL528" s="169"/>
      <c r="FM528" s="169"/>
      <c r="FN528" s="169"/>
      <c r="FO528" s="169"/>
      <c r="FP528" s="169"/>
      <c r="FQ528" s="169"/>
      <c r="FR528" s="169"/>
      <c r="FS528" s="169"/>
      <c r="FT528" s="169"/>
      <c r="FU528" s="169"/>
      <c r="FV528" s="169"/>
      <c r="FW528" s="169"/>
      <c r="FX528" s="169"/>
      <c r="FY528" s="169"/>
      <c r="FZ528" s="169"/>
      <c r="GA528" s="169"/>
      <c r="GB528" s="169"/>
      <c r="GC528" s="169"/>
      <c r="GD528" s="169"/>
      <c r="GE528" s="169"/>
      <c r="GF528" s="169"/>
      <c r="GG528" s="169"/>
      <c r="GH528" s="169"/>
      <c r="GI528" s="169"/>
      <c r="GJ528" s="169"/>
      <c r="GK528" s="169"/>
      <c r="GL528" s="169"/>
      <c r="GM528" s="169"/>
      <c r="GN528" s="169"/>
      <c r="GO528" s="169"/>
      <c r="GP528" s="169"/>
      <c r="GQ528" s="169"/>
      <c r="GR528" s="169"/>
      <c r="GS528" s="169"/>
      <c r="GT528" s="169"/>
      <c r="GU528" s="169"/>
      <c r="GV528" s="169"/>
      <c r="GW528" s="169"/>
      <c r="GX528" s="169"/>
      <c r="GY528" s="169"/>
      <c r="GZ528" s="169"/>
      <c r="HA528" s="169"/>
      <c r="HB528" s="169"/>
      <c r="HC528" s="169"/>
      <c r="HD528" s="169"/>
      <c r="HE528" s="169"/>
      <c r="HF528" s="169"/>
      <c r="HG528" s="169"/>
      <c r="HH528" s="169"/>
      <c r="HI528" s="169"/>
      <c r="HJ528" s="169"/>
      <c r="HK528" s="169"/>
      <c r="HL528" s="169"/>
      <c r="HM528" s="169"/>
      <c r="HN528" s="169"/>
      <c r="HO528" s="169"/>
      <c r="HP528" s="169"/>
      <c r="HQ528" s="169"/>
      <c r="HR528" s="169"/>
      <c r="HS528" s="169"/>
      <c r="HT528" s="169"/>
      <c r="HU528" s="169"/>
      <c r="HV528" s="169"/>
      <c r="HW528" s="169"/>
      <c r="HX528" s="169"/>
      <c r="HY528" s="169"/>
      <c r="HZ528" s="169"/>
      <c r="IA528" s="169"/>
      <c r="IB528" s="169"/>
      <c r="IC528" s="169"/>
      <c r="ID528" s="169"/>
      <c r="IE528" s="169"/>
      <c r="IF528" s="169"/>
      <c r="IG528" s="169"/>
      <c r="IH528" s="169"/>
      <c r="II528" s="169"/>
      <c r="IJ528" s="169"/>
      <c r="IK528" s="169"/>
      <c r="IL528" s="169"/>
      <c r="IM528" s="169"/>
      <c r="IN528" s="169"/>
      <c r="IO528" s="169"/>
      <c r="IP528" s="169"/>
      <c r="IQ528" s="169"/>
      <c r="IR528" s="169"/>
      <c r="IS528" s="169"/>
      <c r="IT528" s="169"/>
      <c r="IU528" s="169"/>
      <c r="IV528" s="169"/>
      <c r="IW528" s="169"/>
      <c r="IX528" s="169"/>
      <c r="IY528" s="169"/>
      <c r="IZ528" s="169"/>
      <c r="JA528" s="169"/>
      <c r="JB528" s="169"/>
      <c r="JC528" s="169"/>
      <c r="JD528" s="169"/>
      <c r="JE528" s="169"/>
      <c r="JF528" s="169"/>
      <c r="JG528" s="169"/>
      <c r="JH528" s="169"/>
      <c r="JI528" s="169"/>
      <c r="JJ528" s="169"/>
      <c r="JK528" s="169"/>
      <c r="JL528" s="169"/>
      <c r="JM528" s="169"/>
      <c r="JN528" s="169"/>
      <c r="JO528" s="169"/>
      <c r="JP528" s="169"/>
      <c r="JQ528" s="169"/>
      <c r="JR528" s="169"/>
      <c r="JS528" s="169"/>
      <c r="JT528" s="169"/>
      <c r="JU528" s="169"/>
      <c r="JV528" s="169"/>
      <c r="JW528" s="169"/>
      <c r="JX528" s="169"/>
      <c r="JY528" s="169"/>
      <c r="JZ528" s="169"/>
      <c r="KA528" s="169"/>
      <c r="KB528" s="169"/>
      <c r="KC528" s="169"/>
      <c r="KD528" s="169"/>
      <c r="KE528" s="169"/>
      <c r="KF528" s="169"/>
      <c r="KG528" s="169"/>
      <c r="KH528" s="169"/>
      <c r="KI528" s="169"/>
      <c r="KJ528" s="169"/>
      <c r="KK528" s="169"/>
      <c r="KL528" s="169"/>
      <c r="KM528" s="169"/>
      <c r="KN528" s="169"/>
      <c r="KO528" s="169"/>
      <c r="KP528" s="169"/>
      <c r="KQ528" s="169"/>
      <c r="KR528" s="169"/>
      <c r="KS528" s="169"/>
      <c r="KT528" s="169"/>
      <c r="KU528" s="169"/>
      <c r="KV528" s="169"/>
      <c r="KW528" s="169"/>
      <c r="KX528" s="169"/>
      <c r="KY528" s="169"/>
      <c r="KZ528" s="169"/>
      <c r="LA528" s="169"/>
      <c r="LB528" s="169"/>
      <c r="LC528" s="169"/>
      <c r="LD528" s="169"/>
      <c r="LE528" s="169"/>
      <c r="LF528" s="169"/>
      <c r="LG528" s="169"/>
      <c r="LH528" s="169"/>
      <c r="LI528" s="169"/>
      <c r="LJ528" s="169"/>
      <c r="LK528" s="169"/>
      <c r="LL528" s="169"/>
      <c r="LM528" s="169"/>
      <c r="LN528" s="169"/>
      <c r="LO528" s="169"/>
      <c r="LP528" s="169"/>
      <c r="LQ528" s="169"/>
      <c r="LR528" s="169"/>
      <c r="LS528" s="169"/>
      <c r="LT528" s="169"/>
      <c r="LU528" s="169"/>
      <c r="LV528" s="169"/>
      <c r="LW528" s="169"/>
      <c r="LX528" s="169"/>
      <c r="LY528" s="169"/>
      <c r="LZ528" s="169"/>
      <c r="MA528" s="169"/>
      <c r="MB528" s="169"/>
      <c r="MC528" s="169"/>
      <c r="MD528" s="169"/>
      <c r="ME528" s="169"/>
      <c r="MF528" s="169"/>
      <c r="MG528" s="169"/>
      <c r="MH528" s="169"/>
      <c r="MI528" s="169"/>
      <c r="MJ528" s="169"/>
      <c r="MK528" s="169"/>
      <c r="ML528" s="169"/>
      <c r="MM528" s="169"/>
    </row>
    <row r="529" spans="1:351" s="170" customFormat="1" ht="15" customHeight="1" outlineLevel="1" x14ac:dyDescent="0.25">
      <c r="A529" s="161"/>
      <c r="B529" s="162"/>
      <c r="C529" s="163"/>
      <c r="D529" s="163"/>
      <c r="E529" s="164"/>
      <c r="F529" s="174" t="s">
        <v>149</v>
      </c>
      <c r="G529" s="175" t="s">
        <v>39</v>
      </c>
      <c r="H529" s="167">
        <f>C526*0.8</f>
        <v>2.6160000000000001</v>
      </c>
      <c r="I529" s="168">
        <v>3.3</v>
      </c>
      <c r="J529" s="164">
        <f t="shared" ref="J529:J543" si="102">H529*I529</f>
        <v>8.6327999999999996</v>
      </c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  <c r="CW529" s="169"/>
      <c r="CX529" s="169"/>
      <c r="CY529" s="169"/>
      <c r="CZ529" s="169"/>
      <c r="DA529" s="169"/>
      <c r="DB529" s="169"/>
      <c r="DC529" s="169"/>
      <c r="DD529" s="169"/>
      <c r="DE529" s="169"/>
      <c r="DF529" s="169"/>
      <c r="DG529" s="169"/>
      <c r="DH529" s="169"/>
      <c r="DI529" s="169"/>
      <c r="DJ529" s="169"/>
      <c r="DK529" s="169"/>
      <c r="DL529" s="169"/>
      <c r="DM529" s="169"/>
      <c r="DN529" s="169"/>
      <c r="DO529" s="169"/>
      <c r="DP529" s="169"/>
      <c r="DQ529" s="169"/>
      <c r="DR529" s="169"/>
      <c r="DS529" s="169"/>
      <c r="DT529" s="169"/>
      <c r="DU529" s="169"/>
      <c r="DV529" s="169"/>
      <c r="DW529" s="169"/>
      <c r="DX529" s="169"/>
      <c r="DY529" s="169"/>
      <c r="DZ529" s="169"/>
      <c r="EA529" s="169"/>
      <c r="EB529" s="169"/>
      <c r="EC529" s="169"/>
      <c r="ED529" s="169"/>
      <c r="EE529" s="169"/>
      <c r="EF529" s="169"/>
      <c r="EG529" s="169"/>
      <c r="EH529" s="169"/>
      <c r="EI529" s="169"/>
      <c r="EJ529" s="169"/>
      <c r="EK529" s="169"/>
      <c r="EL529" s="169"/>
      <c r="EM529" s="169"/>
      <c r="EN529" s="169"/>
      <c r="EO529" s="169"/>
      <c r="EP529" s="169"/>
      <c r="EQ529" s="169"/>
      <c r="ER529" s="169"/>
      <c r="ES529" s="169"/>
      <c r="ET529" s="169"/>
      <c r="EU529" s="169"/>
      <c r="EV529" s="169"/>
      <c r="EW529" s="169"/>
      <c r="EX529" s="169"/>
      <c r="EY529" s="169"/>
      <c r="EZ529" s="169"/>
      <c r="FA529" s="169"/>
      <c r="FB529" s="169"/>
      <c r="FC529" s="169"/>
      <c r="FD529" s="169"/>
      <c r="FE529" s="169"/>
      <c r="FF529" s="169"/>
      <c r="FG529" s="169"/>
      <c r="FH529" s="169"/>
      <c r="FI529" s="169"/>
      <c r="FJ529" s="169"/>
      <c r="FK529" s="169"/>
      <c r="FL529" s="169"/>
      <c r="FM529" s="169"/>
      <c r="FN529" s="169"/>
      <c r="FO529" s="169"/>
      <c r="FP529" s="169"/>
      <c r="FQ529" s="169"/>
      <c r="FR529" s="169"/>
      <c r="FS529" s="169"/>
      <c r="FT529" s="169"/>
      <c r="FU529" s="169"/>
      <c r="FV529" s="169"/>
      <c r="FW529" s="169"/>
      <c r="FX529" s="169"/>
      <c r="FY529" s="169"/>
      <c r="FZ529" s="169"/>
      <c r="GA529" s="169"/>
      <c r="GB529" s="169"/>
      <c r="GC529" s="169"/>
      <c r="GD529" s="169"/>
      <c r="GE529" s="169"/>
      <c r="GF529" s="169"/>
      <c r="GG529" s="169"/>
      <c r="GH529" s="169"/>
      <c r="GI529" s="169"/>
      <c r="GJ529" s="169"/>
      <c r="GK529" s="169"/>
      <c r="GL529" s="169"/>
      <c r="GM529" s="169"/>
      <c r="GN529" s="169"/>
      <c r="GO529" s="169"/>
      <c r="GP529" s="169"/>
      <c r="GQ529" s="169"/>
      <c r="GR529" s="169"/>
      <c r="GS529" s="169"/>
      <c r="GT529" s="169"/>
      <c r="GU529" s="169"/>
      <c r="GV529" s="169"/>
      <c r="GW529" s="169"/>
      <c r="GX529" s="169"/>
      <c r="GY529" s="169"/>
      <c r="GZ529" s="169"/>
      <c r="HA529" s="169"/>
      <c r="HB529" s="169"/>
      <c r="HC529" s="169"/>
      <c r="HD529" s="169"/>
      <c r="HE529" s="169"/>
      <c r="HF529" s="169"/>
      <c r="HG529" s="169"/>
      <c r="HH529" s="169"/>
      <c r="HI529" s="169"/>
      <c r="HJ529" s="169"/>
      <c r="HK529" s="169"/>
      <c r="HL529" s="169"/>
      <c r="HM529" s="169"/>
      <c r="HN529" s="169"/>
      <c r="HO529" s="169"/>
      <c r="HP529" s="169"/>
      <c r="HQ529" s="169"/>
      <c r="HR529" s="169"/>
      <c r="HS529" s="169"/>
      <c r="HT529" s="169"/>
      <c r="HU529" s="169"/>
      <c r="HV529" s="169"/>
      <c r="HW529" s="169"/>
      <c r="HX529" s="169"/>
      <c r="HY529" s="169"/>
      <c r="HZ529" s="169"/>
      <c r="IA529" s="169"/>
      <c r="IB529" s="169"/>
      <c r="IC529" s="169"/>
      <c r="ID529" s="169"/>
      <c r="IE529" s="169"/>
      <c r="IF529" s="169"/>
      <c r="IG529" s="169"/>
      <c r="IH529" s="169"/>
      <c r="II529" s="169"/>
      <c r="IJ529" s="169"/>
      <c r="IK529" s="169"/>
      <c r="IL529" s="169"/>
      <c r="IM529" s="169"/>
      <c r="IN529" s="169"/>
      <c r="IO529" s="169"/>
      <c r="IP529" s="169"/>
      <c r="IQ529" s="169"/>
      <c r="IR529" s="169"/>
      <c r="IS529" s="169"/>
      <c r="IT529" s="169"/>
      <c r="IU529" s="169"/>
      <c r="IV529" s="169"/>
      <c r="IW529" s="169"/>
      <c r="IX529" s="169"/>
      <c r="IY529" s="169"/>
      <c r="IZ529" s="169"/>
      <c r="JA529" s="169"/>
      <c r="JB529" s="169"/>
      <c r="JC529" s="169"/>
      <c r="JD529" s="169"/>
      <c r="JE529" s="169"/>
      <c r="JF529" s="169"/>
      <c r="JG529" s="169"/>
      <c r="JH529" s="169"/>
      <c r="JI529" s="169"/>
      <c r="JJ529" s="169"/>
      <c r="JK529" s="169"/>
      <c r="JL529" s="169"/>
      <c r="JM529" s="169"/>
      <c r="JN529" s="169"/>
      <c r="JO529" s="169"/>
      <c r="JP529" s="169"/>
      <c r="JQ529" s="169"/>
      <c r="JR529" s="169"/>
      <c r="JS529" s="169"/>
      <c r="JT529" s="169"/>
      <c r="JU529" s="169"/>
      <c r="JV529" s="169"/>
      <c r="JW529" s="169"/>
      <c r="JX529" s="169"/>
      <c r="JY529" s="169"/>
      <c r="JZ529" s="169"/>
      <c r="KA529" s="169"/>
      <c r="KB529" s="169"/>
      <c r="KC529" s="169"/>
      <c r="KD529" s="169"/>
      <c r="KE529" s="169"/>
      <c r="KF529" s="169"/>
      <c r="KG529" s="169"/>
      <c r="KH529" s="169"/>
      <c r="KI529" s="169"/>
      <c r="KJ529" s="169"/>
      <c r="KK529" s="169"/>
      <c r="KL529" s="169"/>
      <c r="KM529" s="169"/>
      <c r="KN529" s="169"/>
      <c r="KO529" s="169"/>
      <c r="KP529" s="169"/>
      <c r="KQ529" s="169"/>
      <c r="KR529" s="169"/>
      <c r="KS529" s="169"/>
      <c r="KT529" s="169"/>
      <c r="KU529" s="169"/>
      <c r="KV529" s="169"/>
      <c r="KW529" s="169"/>
      <c r="KX529" s="169"/>
      <c r="KY529" s="169"/>
      <c r="KZ529" s="169"/>
      <c r="LA529" s="169"/>
      <c r="LB529" s="169"/>
      <c r="LC529" s="169"/>
      <c r="LD529" s="169"/>
      <c r="LE529" s="169"/>
      <c r="LF529" s="169"/>
      <c r="LG529" s="169"/>
      <c r="LH529" s="169"/>
      <c r="LI529" s="169"/>
      <c r="LJ529" s="169"/>
      <c r="LK529" s="169"/>
      <c r="LL529" s="169"/>
      <c r="LM529" s="169"/>
      <c r="LN529" s="169"/>
      <c r="LO529" s="169"/>
      <c r="LP529" s="169"/>
      <c r="LQ529" s="169"/>
      <c r="LR529" s="169"/>
      <c r="LS529" s="169"/>
      <c r="LT529" s="169"/>
      <c r="LU529" s="169"/>
      <c r="LV529" s="169"/>
      <c r="LW529" s="169"/>
      <c r="LX529" s="169"/>
      <c r="LY529" s="169"/>
      <c r="LZ529" s="169"/>
      <c r="MA529" s="169"/>
      <c r="MB529" s="169"/>
      <c r="MC529" s="169"/>
      <c r="MD529" s="169"/>
      <c r="ME529" s="169"/>
      <c r="MF529" s="169"/>
      <c r="MG529" s="169"/>
      <c r="MH529" s="169"/>
      <c r="MI529" s="169"/>
      <c r="MJ529" s="169"/>
      <c r="MK529" s="169"/>
      <c r="ML529" s="169"/>
      <c r="MM529" s="169"/>
    </row>
    <row r="530" spans="1:351" s="170" customFormat="1" ht="15" customHeight="1" outlineLevel="1" x14ac:dyDescent="0.25">
      <c r="A530" s="161"/>
      <c r="B530" s="162"/>
      <c r="C530" s="163"/>
      <c r="D530" s="163"/>
      <c r="E530" s="164"/>
      <c r="F530" s="174" t="s">
        <v>150</v>
      </c>
      <c r="G530" s="175" t="s">
        <v>39</v>
      </c>
      <c r="H530" s="167">
        <f>C526*0.8</f>
        <v>2.6160000000000001</v>
      </c>
      <c r="I530" s="168">
        <v>1.5</v>
      </c>
      <c r="J530" s="164">
        <f t="shared" si="102"/>
        <v>3.9240000000000004</v>
      </c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  <c r="CW530" s="169"/>
      <c r="CX530" s="169"/>
      <c r="CY530" s="169"/>
      <c r="CZ530" s="169"/>
      <c r="DA530" s="169"/>
      <c r="DB530" s="169"/>
      <c r="DC530" s="169"/>
      <c r="DD530" s="169"/>
      <c r="DE530" s="169"/>
      <c r="DF530" s="169"/>
      <c r="DG530" s="169"/>
      <c r="DH530" s="169"/>
      <c r="DI530" s="169"/>
      <c r="DJ530" s="169"/>
      <c r="DK530" s="169"/>
      <c r="DL530" s="169"/>
      <c r="DM530" s="169"/>
      <c r="DN530" s="169"/>
      <c r="DO530" s="169"/>
      <c r="DP530" s="169"/>
      <c r="DQ530" s="169"/>
      <c r="DR530" s="169"/>
      <c r="DS530" s="169"/>
      <c r="DT530" s="169"/>
      <c r="DU530" s="169"/>
      <c r="DV530" s="169"/>
      <c r="DW530" s="169"/>
      <c r="DX530" s="169"/>
      <c r="DY530" s="169"/>
      <c r="DZ530" s="169"/>
      <c r="EA530" s="169"/>
      <c r="EB530" s="169"/>
      <c r="EC530" s="169"/>
      <c r="ED530" s="169"/>
      <c r="EE530" s="169"/>
      <c r="EF530" s="169"/>
      <c r="EG530" s="169"/>
      <c r="EH530" s="169"/>
      <c r="EI530" s="169"/>
      <c r="EJ530" s="169"/>
      <c r="EK530" s="169"/>
      <c r="EL530" s="169"/>
      <c r="EM530" s="169"/>
      <c r="EN530" s="169"/>
      <c r="EO530" s="169"/>
      <c r="EP530" s="169"/>
      <c r="EQ530" s="169"/>
      <c r="ER530" s="169"/>
      <c r="ES530" s="169"/>
      <c r="ET530" s="169"/>
      <c r="EU530" s="169"/>
      <c r="EV530" s="169"/>
      <c r="EW530" s="169"/>
      <c r="EX530" s="169"/>
      <c r="EY530" s="169"/>
      <c r="EZ530" s="169"/>
      <c r="FA530" s="169"/>
      <c r="FB530" s="169"/>
      <c r="FC530" s="169"/>
      <c r="FD530" s="169"/>
      <c r="FE530" s="169"/>
      <c r="FF530" s="169"/>
      <c r="FG530" s="169"/>
      <c r="FH530" s="169"/>
      <c r="FI530" s="169"/>
      <c r="FJ530" s="169"/>
      <c r="FK530" s="169"/>
      <c r="FL530" s="169"/>
      <c r="FM530" s="169"/>
      <c r="FN530" s="169"/>
      <c r="FO530" s="169"/>
      <c r="FP530" s="169"/>
      <c r="FQ530" s="169"/>
      <c r="FR530" s="169"/>
      <c r="FS530" s="169"/>
      <c r="FT530" s="169"/>
      <c r="FU530" s="169"/>
      <c r="FV530" s="169"/>
      <c r="FW530" s="169"/>
      <c r="FX530" s="169"/>
      <c r="FY530" s="169"/>
      <c r="FZ530" s="169"/>
      <c r="GA530" s="169"/>
      <c r="GB530" s="169"/>
      <c r="GC530" s="169"/>
      <c r="GD530" s="169"/>
      <c r="GE530" s="169"/>
      <c r="GF530" s="169"/>
      <c r="GG530" s="169"/>
      <c r="GH530" s="169"/>
      <c r="GI530" s="169"/>
      <c r="GJ530" s="169"/>
      <c r="GK530" s="169"/>
      <c r="GL530" s="169"/>
      <c r="GM530" s="169"/>
      <c r="GN530" s="169"/>
      <c r="GO530" s="169"/>
      <c r="GP530" s="169"/>
      <c r="GQ530" s="169"/>
      <c r="GR530" s="169"/>
      <c r="GS530" s="169"/>
      <c r="GT530" s="169"/>
      <c r="GU530" s="169"/>
      <c r="GV530" s="169"/>
      <c r="GW530" s="169"/>
      <c r="GX530" s="169"/>
      <c r="GY530" s="169"/>
      <c r="GZ530" s="169"/>
      <c r="HA530" s="169"/>
      <c r="HB530" s="169"/>
      <c r="HC530" s="169"/>
      <c r="HD530" s="169"/>
      <c r="HE530" s="169"/>
      <c r="HF530" s="169"/>
      <c r="HG530" s="169"/>
      <c r="HH530" s="169"/>
      <c r="HI530" s="169"/>
      <c r="HJ530" s="169"/>
      <c r="HK530" s="169"/>
      <c r="HL530" s="169"/>
      <c r="HM530" s="169"/>
      <c r="HN530" s="169"/>
      <c r="HO530" s="169"/>
      <c r="HP530" s="169"/>
      <c r="HQ530" s="169"/>
      <c r="HR530" s="169"/>
      <c r="HS530" s="169"/>
      <c r="HT530" s="169"/>
      <c r="HU530" s="169"/>
      <c r="HV530" s="169"/>
      <c r="HW530" s="169"/>
      <c r="HX530" s="169"/>
      <c r="HY530" s="169"/>
      <c r="HZ530" s="169"/>
      <c r="IA530" s="169"/>
      <c r="IB530" s="169"/>
      <c r="IC530" s="169"/>
      <c r="ID530" s="169"/>
      <c r="IE530" s="169"/>
      <c r="IF530" s="169"/>
      <c r="IG530" s="169"/>
      <c r="IH530" s="169"/>
      <c r="II530" s="169"/>
      <c r="IJ530" s="169"/>
      <c r="IK530" s="169"/>
      <c r="IL530" s="169"/>
      <c r="IM530" s="169"/>
      <c r="IN530" s="169"/>
      <c r="IO530" s="169"/>
      <c r="IP530" s="169"/>
      <c r="IQ530" s="169"/>
      <c r="IR530" s="169"/>
      <c r="IS530" s="169"/>
      <c r="IT530" s="169"/>
      <c r="IU530" s="169"/>
      <c r="IV530" s="169"/>
      <c r="IW530" s="169"/>
      <c r="IX530" s="169"/>
      <c r="IY530" s="169"/>
      <c r="IZ530" s="169"/>
      <c r="JA530" s="169"/>
      <c r="JB530" s="169"/>
      <c r="JC530" s="169"/>
      <c r="JD530" s="169"/>
      <c r="JE530" s="169"/>
      <c r="JF530" s="169"/>
      <c r="JG530" s="169"/>
      <c r="JH530" s="169"/>
      <c r="JI530" s="169"/>
      <c r="JJ530" s="169"/>
      <c r="JK530" s="169"/>
      <c r="JL530" s="169"/>
      <c r="JM530" s="169"/>
      <c r="JN530" s="169"/>
      <c r="JO530" s="169"/>
      <c r="JP530" s="169"/>
      <c r="JQ530" s="169"/>
      <c r="JR530" s="169"/>
      <c r="JS530" s="169"/>
      <c r="JT530" s="169"/>
      <c r="JU530" s="169"/>
      <c r="JV530" s="169"/>
      <c r="JW530" s="169"/>
      <c r="JX530" s="169"/>
      <c r="JY530" s="169"/>
      <c r="JZ530" s="169"/>
      <c r="KA530" s="169"/>
      <c r="KB530" s="169"/>
      <c r="KC530" s="169"/>
      <c r="KD530" s="169"/>
      <c r="KE530" s="169"/>
      <c r="KF530" s="169"/>
      <c r="KG530" s="169"/>
      <c r="KH530" s="169"/>
      <c r="KI530" s="169"/>
      <c r="KJ530" s="169"/>
      <c r="KK530" s="169"/>
      <c r="KL530" s="169"/>
      <c r="KM530" s="169"/>
      <c r="KN530" s="169"/>
      <c r="KO530" s="169"/>
      <c r="KP530" s="169"/>
      <c r="KQ530" s="169"/>
      <c r="KR530" s="169"/>
      <c r="KS530" s="169"/>
      <c r="KT530" s="169"/>
      <c r="KU530" s="169"/>
      <c r="KV530" s="169"/>
      <c r="KW530" s="169"/>
      <c r="KX530" s="169"/>
      <c r="KY530" s="169"/>
      <c r="KZ530" s="169"/>
      <c r="LA530" s="169"/>
      <c r="LB530" s="169"/>
      <c r="LC530" s="169"/>
      <c r="LD530" s="169"/>
      <c r="LE530" s="169"/>
      <c r="LF530" s="169"/>
      <c r="LG530" s="169"/>
      <c r="LH530" s="169"/>
      <c r="LI530" s="169"/>
      <c r="LJ530" s="169"/>
      <c r="LK530" s="169"/>
      <c r="LL530" s="169"/>
      <c r="LM530" s="169"/>
      <c r="LN530" s="169"/>
      <c r="LO530" s="169"/>
      <c r="LP530" s="169"/>
      <c r="LQ530" s="169"/>
      <c r="LR530" s="169"/>
      <c r="LS530" s="169"/>
      <c r="LT530" s="169"/>
      <c r="LU530" s="169"/>
      <c r="LV530" s="169"/>
      <c r="LW530" s="169"/>
      <c r="LX530" s="169"/>
      <c r="LY530" s="169"/>
      <c r="LZ530" s="169"/>
      <c r="MA530" s="169"/>
      <c r="MB530" s="169"/>
      <c r="MC530" s="169"/>
      <c r="MD530" s="169"/>
      <c r="ME530" s="169"/>
      <c r="MF530" s="169"/>
      <c r="MG530" s="169"/>
      <c r="MH530" s="169"/>
      <c r="MI530" s="169"/>
      <c r="MJ530" s="169"/>
      <c r="MK530" s="169"/>
      <c r="ML530" s="169"/>
      <c r="MM530" s="169"/>
    </row>
    <row r="531" spans="1:351" s="170" customFormat="1" ht="15" customHeight="1" outlineLevel="1" x14ac:dyDescent="0.25">
      <c r="A531" s="161"/>
      <c r="B531" s="162"/>
      <c r="C531" s="163"/>
      <c r="D531" s="163"/>
      <c r="E531" s="164"/>
      <c r="F531" s="174" t="s">
        <v>151</v>
      </c>
      <c r="G531" s="175" t="s">
        <v>39</v>
      </c>
      <c r="H531" s="167">
        <f>C526*0.8</f>
        <v>2.6160000000000001</v>
      </c>
      <c r="I531" s="168">
        <v>1.2</v>
      </c>
      <c r="J531" s="164">
        <f t="shared" si="102"/>
        <v>3.1392000000000002</v>
      </c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  <c r="CW531" s="169"/>
      <c r="CX531" s="169"/>
      <c r="CY531" s="169"/>
      <c r="CZ531" s="169"/>
      <c r="DA531" s="169"/>
      <c r="DB531" s="169"/>
      <c r="DC531" s="169"/>
      <c r="DD531" s="169"/>
      <c r="DE531" s="169"/>
      <c r="DF531" s="169"/>
      <c r="DG531" s="169"/>
      <c r="DH531" s="169"/>
      <c r="DI531" s="169"/>
      <c r="DJ531" s="169"/>
      <c r="DK531" s="169"/>
      <c r="DL531" s="169"/>
      <c r="DM531" s="169"/>
      <c r="DN531" s="169"/>
      <c r="DO531" s="169"/>
      <c r="DP531" s="169"/>
      <c r="DQ531" s="169"/>
      <c r="DR531" s="169"/>
      <c r="DS531" s="169"/>
      <c r="DT531" s="169"/>
      <c r="DU531" s="169"/>
      <c r="DV531" s="169"/>
      <c r="DW531" s="169"/>
      <c r="DX531" s="169"/>
      <c r="DY531" s="169"/>
      <c r="DZ531" s="169"/>
      <c r="EA531" s="169"/>
      <c r="EB531" s="169"/>
      <c r="EC531" s="169"/>
      <c r="ED531" s="169"/>
      <c r="EE531" s="169"/>
      <c r="EF531" s="169"/>
      <c r="EG531" s="169"/>
      <c r="EH531" s="169"/>
      <c r="EI531" s="169"/>
      <c r="EJ531" s="169"/>
      <c r="EK531" s="169"/>
      <c r="EL531" s="169"/>
      <c r="EM531" s="169"/>
      <c r="EN531" s="169"/>
      <c r="EO531" s="169"/>
      <c r="EP531" s="169"/>
      <c r="EQ531" s="169"/>
      <c r="ER531" s="169"/>
      <c r="ES531" s="169"/>
      <c r="ET531" s="169"/>
      <c r="EU531" s="169"/>
      <c r="EV531" s="169"/>
      <c r="EW531" s="169"/>
      <c r="EX531" s="169"/>
      <c r="EY531" s="169"/>
      <c r="EZ531" s="169"/>
      <c r="FA531" s="169"/>
      <c r="FB531" s="169"/>
      <c r="FC531" s="169"/>
      <c r="FD531" s="169"/>
      <c r="FE531" s="169"/>
      <c r="FF531" s="169"/>
      <c r="FG531" s="169"/>
      <c r="FH531" s="169"/>
      <c r="FI531" s="169"/>
      <c r="FJ531" s="169"/>
      <c r="FK531" s="169"/>
      <c r="FL531" s="169"/>
      <c r="FM531" s="169"/>
      <c r="FN531" s="169"/>
      <c r="FO531" s="169"/>
      <c r="FP531" s="169"/>
      <c r="FQ531" s="169"/>
      <c r="FR531" s="169"/>
      <c r="FS531" s="169"/>
      <c r="FT531" s="169"/>
      <c r="FU531" s="169"/>
      <c r="FV531" s="169"/>
      <c r="FW531" s="169"/>
      <c r="FX531" s="169"/>
      <c r="FY531" s="169"/>
      <c r="FZ531" s="169"/>
      <c r="GA531" s="169"/>
      <c r="GB531" s="169"/>
      <c r="GC531" s="169"/>
      <c r="GD531" s="169"/>
      <c r="GE531" s="169"/>
      <c r="GF531" s="169"/>
      <c r="GG531" s="169"/>
      <c r="GH531" s="169"/>
      <c r="GI531" s="169"/>
      <c r="GJ531" s="169"/>
      <c r="GK531" s="169"/>
      <c r="GL531" s="169"/>
      <c r="GM531" s="169"/>
      <c r="GN531" s="169"/>
      <c r="GO531" s="169"/>
      <c r="GP531" s="169"/>
      <c r="GQ531" s="169"/>
      <c r="GR531" s="169"/>
      <c r="GS531" s="169"/>
      <c r="GT531" s="169"/>
      <c r="GU531" s="169"/>
      <c r="GV531" s="169"/>
      <c r="GW531" s="169"/>
      <c r="GX531" s="169"/>
      <c r="GY531" s="169"/>
      <c r="GZ531" s="169"/>
      <c r="HA531" s="169"/>
      <c r="HB531" s="169"/>
      <c r="HC531" s="169"/>
      <c r="HD531" s="169"/>
      <c r="HE531" s="169"/>
      <c r="HF531" s="169"/>
      <c r="HG531" s="169"/>
      <c r="HH531" s="169"/>
      <c r="HI531" s="169"/>
      <c r="HJ531" s="169"/>
      <c r="HK531" s="169"/>
      <c r="HL531" s="169"/>
      <c r="HM531" s="169"/>
      <c r="HN531" s="169"/>
      <c r="HO531" s="169"/>
      <c r="HP531" s="169"/>
      <c r="HQ531" s="169"/>
      <c r="HR531" s="169"/>
      <c r="HS531" s="169"/>
      <c r="HT531" s="169"/>
      <c r="HU531" s="169"/>
      <c r="HV531" s="169"/>
      <c r="HW531" s="169"/>
      <c r="HX531" s="169"/>
      <c r="HY531" s="169"/>
      <c r="HZ531" s="169"/>
      <c r="IA531" s="169"/>
      <c r="IB531" s="169"/>
      <c r="IC531" s="169"/>
      <c r="ID531" s="169"/>
      <c r="IE531" s="169"/>
      <c r="IF531" s="169"/>
      <c r="IG531" s="169"/>
      <c r="IH531" s="169"/>
      <c r="II531" s="169"/>
      <c r="IJ531" s="169"/>
      <c r="IK531" s="169"/>
      <c r="IL531" s="169"/>
      <c r="IM531" s="169"/>
      <c r="IN531" s="169"/>
      <c r="IO531" s="169"/>
      <c r="IP531" s="169"/>
      <c r="IQ531" s="169"/>
      <c r="IR531" s="169"/>
      <c r="IS531" s="169"/>
      <c r="IT531" s="169"/>
      <c r="IU531" s="169"/>
      <c r="IV531" s="169"/>
      <c r="IW531" s="169"/>
      <c r="IX531" s="169"/>
      <c r="IY531" s="169"/>
      <c r="IZ531" s="169"/>
      <c r="JA531" s="169"/>
      <c r="JB531" s="169"/>
      <c r="JC531" s="169"/>
      <c r="JD531" s="169"/>
      <c r="JE531" s="169"/>
      <c r="JF531" s="169"/>
      <c r="JG531" s="169"/>
      <c r="JH531" s="169"/>
      <c r="JI531" s="169"/>
      <c r="JJ531" s="169"/>
      <c r="JK531" s="169"/>
      <c r="JL531" s="169"/>
      <c r="JM531" s="169"/>
      <c r="JN531" s="169"/>
      <c r="JO531" s="169"/>
      <c r="JP531" s="169"/>
      <c r="JQ531" s="169"/>
      <c r="JR531" s="169"/>
      <c r="JS531" s="169"/>
      <c r="JT531" s="169"/>
      <c r="JU531" s="169"/>
      <c r="JV531" s="169"/>
      <c r="JW531" s="169"/>
      <c r="JX531" s="169"/>
      <c r="JY531" s="169"/>
      <c r="JZ531" s="169"/>
      <c r="KA531" s="169"/>
      <c r="KB531" s="169"/>
      <c r="KC531" s="169"/>
      <c r="KD531" s="169"/>
      <c r="KE531" s="169"/>
      <c r="KF531" s="169"/>
      <c r="KG531" s="169"/>
      <c r="KH531" s="169"/>
      <c r="KI531" s="169"/>
      <c r="KJ531" s="169"/>
      <c r="KK531" s="169"/>
      <c r="KL531" s="169"/>
      <c r="KM531" s="169"/>
      <c r="KN531" s="169"/>
      <c r="KO531" s="169"/>
      <c r="KP531" s="169"/>
      <c r="KQ531" s="169"/>
      <c r="KR531" s="169"/>
      <c r="KS531" s="169"/>
      <c r="KT531" s="169"/>
      <c r="KU531" s="169"/>
      <c r="KV531" s="169"/>
      <c r="KW531" s="169"/>
      <c r="KX531" s="169"/>
      <c r="KY531" s="169"/>
      <c r="KZ531" s="169"/>
      <c r="LA531" s="169"/>
      <c r="LB531" s="169"/>
      <c r="LC531" s="169"/>
      <c r="LD531" s="169"/>
      <c r="LE531" s="169"/>
      <c r="LF531" s="169"/>
      <c r="LG531" s="169"/>
      <c r="LH531" s="169"/>
      <c r="LI531" s="169"/>
      <c r="LJ531" s="169"/>
      <c r="LK531" s="169"/>
      <c r="LL531" s="169"/>
      <c r="LM531" s="169"/>
      <c r="LN531" s="169"/>
      <c r="LO531" s="169"/>
      <c r="LP531" s="169"/>
      <c r="LQ531" s="169"/>
      <c r="LR531" s="169"/>
      <c r="LS531" s="169"/>
      <c r="LT531" s="169"/>
      <c r="LU531" s="169"/>
      <c r="LV531" s="169"/>
      <c r="LW531" s="169"/>
      <c r="LX531" s="169"/>
      <c r="LY531" s="169"/>
      <c r="LZ531" s="169"/>
      <c r="MA531" s="169"/>
      <c r="MB531" s="169"/>
      <c r="MC531" s="169"/>
      <c r="MD531" s="169"/>
      <c r="ME531" s="169"/>
      <c r="MF531" s="169"/>
      <c r="MG531" s="169"/>
      <c r="MH531" s="169"/>
      <c r="MI531" s="169"/>
      <c r="MJ531" s="169"/>
      <c r="MK531" s="169"/>
      <c r="ML531" s="169"/>
      <c r="MM531" s="169"/>
    </row>
    <row r="532" spans="1:351" s="170" customFormat="1" ht="15" customHeight="1" outlineLevel="1" x14ac:dyDescent="0.25">
      <c r="A532" s="161"/>
      <c r="B532" s="162"/>
      <c r="C532" s="163"/>
      <c r="D532" s="163"/>
      <c r="E532" s="164"/>
      <c r="F532" s="174" t="s">
        <v>152</v>
      </c>
      <c r="G532" s="175" t="s">
        <v>39</v>
      </c>
      <c r="H532" s="167">
        <f>C526*0.8</f>
        <v>2.6160000000000001</v>
      </c>
      <c r="I532" s="168">
        <v>1.05</v>
      </c>
      <c r="J532" s="164">
        <f t="shared" si="102"/>
        <v>2.7468000000000004</v>
      </c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  <c r="CW532" s="169"/>
      <c r="CX532" s="169"/>
      <c r="CY532" s="169"/>
      <c r="CZ532" s="169"/>
      <c r="DA532" s="169"/>
      <c r="DB532" s="169"/>
      <c r="DC532" s="169"/>
      <c r="DD532" s="169"/>
      <c r="DE532" s="169"/>
      <c r="DF532" s="169"/>
      <c r="DG532" s="169"/>
      <c r="DH532" s="169"/>
      <c r="DI532" s="169"/>
      <c r="DJ532" s="169"/>
      <c r="DK532" s="169"/>
      <c r="DL532" s="169"/>
      <c r="DM532" s="169"/>
      <c r="DN532" s="169"/>
      <c r="DO532" s="169"/>
      <c r="DP532" s="169"/>
      <c r="DQ532" s="169"/>
      <c r="DR532" s="169"/>
      <c r="DS532" s="169"/>
      <c r="DT532" s="169"/>
      <c r="DU532" s="169"/>
      <c r="DV532" s="169"/>
      <c r="DW532" s="169"/>
      <c r="DX532" s="169"/>
      <c r="DY532" s="169"/>
      <c r="DZ532" s="169"/>
      <c r="EA532" s="169"/>
      <c r="EB532" s="169"/>
      <c r="EC532" s="169"/>
      <c r="ED532" s="169"/>
      <c r="EE532" s="169"/>
      <c r="EF532" s="169"/>
      <c r="EG532" s="169"/>
      <c r="EH532" s="169"/>
      <c r="EI532" s="169"/>
      <c r="EJ532" s="169"/>
      <c r="EK532" s="169"/>
      <c r="EL532" s="169"/>
      <c r="EM532" s="169"/>
      <c r="EN532" s="169"/>
      <c r="EO532" s="169"/>
      <c r="EP532" s="169"/>
      <c r="EQ532" s="169"/>
      <c r="ER532" s="169"/>
      <c r="ES532" s="169"/>
      <c r="ET532" s="169"/>
      <c r="EU532" s="169"/>
      <c r="EV532" s="169"/>
      <c r="EW532" s="169"/>
      <c r="EX532" s="169"/>
      <c r="EY532" s="169"/>
      <c r="EZ532" s="169"/>
      <c r="FA532" s="169"/>
      <c r="FB532" s="169"/>
      <c r="FC532" s="169"/>
      <c r="FD532" s="169"/>
      <c r="FE532" s="169"/>
      <c r="FF532" s="169"/>
      <c r="FG532" s="169"/>
      <c r="FH532" s="169"/>
      <c r="FI532" s="169"/>
      <c r="FJ532" s="169"/>
      <c r="FK532" s="169"/>
      <c r="FL532" s="169"/>
      <c r="FM532" s="169"/>
      <c r="FN532" s="169"/>
      <c r="FO532" s="169"/>
      <c r="FP532" s="169"/>
      <c r="FQ532" s="169"/>
      <c r="FR532" s="169"/>
      <c r="FS532" s="169"/>
      <c r="FT532" s="169"/>
      <c r="FU532" s="169"/>
      <c r="FV532" s="169"/>
      <c r="FW532" s="169"/>
      <c r="FX532" s="169"/>
      <c r="FY532" s="169"/>
      <c r="FZ532" s="169"/>
      <c r="GA532" s="169"/>
      <c r="GB532" s="169"/>
      <c r="GC532" s="169"/>
      <c r="GD532" s="169"/>
      <c r="GE532" s="169"/>
      <c r="GF532" s="169"/>
      <c r="GG532" s="169"/>
      <c r="GH532" s="169"/>
      <c r="GI532" s="169"/>
      <c r="GJ532" s="169"/>
      <c r="GK532" s="169"/>
      <c r="GL532" s="169"/>
      <c r="GM532" s="169"/>
      <c r="GN532" s="169"/>
      <c r="GO532" s="169"/>
      <c r="GP532" s="169"/>
      <c r="GQ532" s="169"/>
      <c r="GR532" s="169"/>
      <c r="GS532" s="169"/>
      <c r="GT532" s="169"/>
      <c r="GU532" s="169"/>
      <c r="GV532" s="169"/>
      <c r="GW532" s="169"/>
      <c r="GX532" s="169"/>
      <c r="GY532" s="169"/>
      <c r="GZ532" s="169"/>
      <c r="HA532" s="169"/>
      <c r="HB532" s="169"/>
      <c r="HC532" s="169"/>
      <c r="HD532" s="169"/>
      <c r="HE532" s="169"/>
      <c r="HF532" s="169"/>
      <c r="HG532" s="169"/>
      <c r="HH532" s="169"/>
      <c r="HI532" s="169"/>
      <c r="HJ532" s="169"/>
      <c r="HK532" s="169"/>
      <c r="HL532" s="169"/>
      <c r="HM532" s="169"/>
      <c r="HN532" s="169"/>
      <c r="HO532" s="169"/>
      <c r="HP532" s="169"/>
      <c r="HQ532" s="169"/>
      <c r="HR532" s="169"/>
      <c r="HS532" s="169"/>
      <c r="HT532" s="169"/>
      <c r="HU532" s="169"/>
      <c r="HV532" s="169"/>
      <c r="HW532" s="169"/>
      <c r="HX532" s="169"/>
      <c r="HY532" s="169"/>
      <c r="HZ532" s="169"/>
      <c r="IA532" s="169"/>
      <c r="IB532" s="169"/>
      <c r="IC532" s="169"/>
      <c r="ID532" s="169"/>
      <c r="IE532" s="169"/>
      <c r="IF532" s="169"/>
      <c r="IG532" s="169"/>
      <c r="IH532" s="169"/>
      <c r="II532" s="169"/>
      <c r="IJ532" s="169"/>
      <c r="IK532" s="169"/>
      <c r="IL532" s="169"/>
      <c r="IM532" s="169"/>
      <c r="IN532" s="169"/>
      <c r="IO532" s="169"/>
      <c r="IP532" s="169"/>
      <c r="IQ532" s="169"/>
      <c r="IR532" s="169"/>
      <c r="IS532" s="169"/>
      <c r="IT532" s="169"/>
      <c r="IU532" s="169"/>
      <c r="IV532" s="169"/>
      <c r="IW532" s="169"/>
      <c r="IX532" s="169"/>
      <c r="IY532" s="169"/>
      <c r="IZ532" s="169"/>
      <c r="JA532" s="169"/>
      <c r="JB532" s="169"/>
      <c r="JC532" s="169"/>
      <c r="JD532" s="169"/>
      <c r="JE532" s="169"/>
      <c r="JF532" s="169"/>
      <c r="JG532" s="169"/>
      <c r="JH532" s="169"/>
      <c r="JI532" s="169"/>
      <c r="JJ532" s="169"/>
      <c r="JK532" s="169"/>
      <c r="JL532" s="169"/>
      <c r="JM532" s="169"/>
      <c r="JN532" s="169"/>
      <c r="JO532" s="169"/>
      <c r="JP532" s="169"/>
      <c r="JQ532" s="169"/>
      <c r="JR532" s="169"/>
      <c r="JS532" s="169"/>
      <c r="JT532" s="169"/>
      <c r="JU532" s="169"/>
      <c r="JV532" s="169"/>
      <c r="JW532" s="169"/>
      <c r="JX532" s="169"/>
      <c r="JY532" s="169"/>
      <c r="JZ532" s="169"/>
      <c r="KA532" s="169"/>
      <c r="KB532" s="169"/>
      <c r="KC532" s="169"/>
      <c r="KD532" s="169"/>
      <c r="KE532" s="169"/>
      <c r="KF532" s="169"/>
      <c r="KG532" s="169"/>
      <c r="KH532" s="169"/>
      <c r="KI532" s="169"/>
      <c r="KJ532" s="169"/>
      <c r="KK532" s="169"/>
      <c r="KL532" s="169"/>
      <c r="KM532" s="169"/>
      <c r="KN532" s="169"/>
      <c r="KO532" s="169"/>
      <c r="KP532" s="169"/>
      <c r="KQ532" s="169"/>
      <c r="KR532" s="169"/>
      <c r="KS532" s="169"/>
      <c r="KT532" s="169"/>
      <c r="KU532" s="169"/>
      <c r="KV532" s="169"/>
      <c r="KW532" s="169"/>
      <c r="KX532" s="169"/>
      <c r="KY532" s="169"/>
      <c r="KZ532" s="169"/>
      <c r="LA532" s="169"/>
      <c r="LB532" s="169"/>
      <c r="LC532" s="169"/>
      <c r="LD532" s="169"/>
      <c r="LE532" s="169"/>
      <c r="LF532" s="169"/>
      <c r="LG532" s="169"/>
      <c r="LH532" s="169"/>
      <c r="LI532" s="169"/>
      <c r="LJ532" s="169"/>
      <c r="LK532" s="169"/>
      <c r="LL532" s="169"/>
      <c r="LM532" s="169"/>
      <c r="LN532" s="169"/>
      <c r="LO532" s="169"/>
      <c r="LP532" s="169"/>
      <c r="LQ532" s="169"/>
      <c r="LR532" s="169"/>
      <c r="LS532" s="169"/>
      <c r="LT532" s="169"/>
      <c r="LU532" s="169"/>
      <c r="LV532" s="169"/>
      <c r="LW532" s="169"/>
      <c r="LX532" s="169"/>
      <c r="LY532" s="169"/>
      <c r="LZ532" s="169"/>
      <c r="MA532" s="169"/>
      <c r="MB532" s="169"/>
      <c r="MC532" s="169"/>
      <c r="MD532" s="169"/>
      <c r="ME532" s="169"/>
      <c r="MF532" s="169"/>
      <c r="MG532" s="169"/>
      <c r="MH532" s="169"/>
      <c r="MI532" s="169"/>
      <c r="MJ532" s="169"/>
      <c r="MK532" s="169"/>
      <c r="ML532" s="169"/>
      <c r="MM532" s="169"/>
    </row>
    <row r="533" spans="1:351" s="170" customFormat="1" ht="15" customHeight="1" outlineLevel="1" x14ac:dyDescent="0.25">
      <c r="A533" s="161"/>
      <c r="B533" s="162"/>
      <c r="C533" s="163"/>
      <c r="D533" s="163"/>
      <c r="E533" s="164"/>
      <c r="F533" s="174" t="s">
        <v>153</v>
      </c>
      <c r="G533" s="175" t="s">
        <v>39</v>
      </c>
      <c r="H533" s="167">
        <f>C526*0.2</f>
        <v>0.65400000000000003</v>
      </c>
      <c r="I533" s="168">
        <v>2.5499999999999998</v>
      </c>
      <c r="J533" s="164">
        <f t="shared" si="102"/>
        <v>1.6677</v>
      </c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  <c r="CW533" s="169"/>
      <c r="CX533" s="169"/>
      <c r="CY533" s="169"/>
      <c r="CZ533" s="169"/>
      <c r="DA533" s="169"/>
      <c r="DB533" s="169"/>
      <c r="DC533" s="169"/>
      <c r="DD533" s="169"/>
      <c r="DE533" s="169"/>
      <c r="DF533" s="169"/>
      <c r="DG533" s="169"/>
      <c r="DH533" s="169"/>
      <c r="DI533" s="169"/>
      <c r="DJ533" s="169"/>
      <c r="DK533" s="169"/>
      <c r="DL533" s="169"/>
      <c r="DM533" s="169"/>
      <c r="DN533" s="169"/>
      <c r="DO533" s="169"/>
      <c r="DP533" s="169"/>
      <c r="DQ533" s="169"/>
      <c r="DR533" s="169"/>
      <c r="DS533" s="169"/>
      <c r="DT533" s="169"/>
      <c r="DU533" s="169"/>
      <c r="DV533" s="169"/>
      <c r="DW533" s="169"/>
      <c r="DX533" s="169"/>
      <c r="DY533" s="169"/>
      <c r="DZ533" s="169"/>
      <c r="EA533" s="169"/>
      <c r="EB533" s="169"/>
      <c r="EC533" s="169"/>
      <c r="ED533" s="169"/>
      <c r="EE533" s="169"/>
      <c r="EF533" s="169"/>
      <c r="EG533" s="169"/>
      <c r="EH533" s="169"/>
      <c r="EI533" s="169"/>
      <c r="EJ533" s="169"/>
      <c r="EK533" s="169"/>
      <c r="EL533" s="169"/>
      <c r="EM533" s="169"/>
      <c r="EN533" s="169"/>
      <c r="EO533" s="169"/>
      <c r="EP533" s="169"/>
      <c r="EQ533" s="169"/>
      <c r="ER533" s="169"/>
      <c r="ES533" s="169"/>
      <c r="ET533" s="169"/>
      <c r="EU533" s="169"/>
      <c r="EV533" s="169"/>
      <c r="EW533" s="169"/>
      <c r="EX533" s="169"/>
      <c r="EY533" s="169"/>
      <c r="EZ533" s="169"/>
      <c r="FA533" s="169"/>
      <c r="FB533" s="169"/>
      <c r="FC533" s="169"/>
      <c r="FD533" s="169"/>
      <c r="FE533" s="169"/>
      <c r="FF533" s="169"/>
      <c r="FG533" s="169"/>
      <c r="FH533" s="169"/>
      <c r="FI533" s="169"/>
      <c r="FJ533" s="169"/>
      <c r="FK533" s="169"/>
      <c r="FL533" s="169"/>
      <c r="FM533" s="169"/>
      <c r="FN533" s="169"/>
      <c r="FO533" s="169"/>
      <c r="FP533" s="169"/>
      <c r="FQ533" s="169"/>
      <c r="FR533" s="169"/>
      <c r="FS533" s="169"/>
      <c r="FT533" s="169"/>
      <c r="FU533" s="169"/>
      <c r="FV533" s="169"/>
      <c r="FW533" s="169"/>
      <c r="FX533" s="169"/>
      <c r="FY533" s="169"/>
      <c r="FZ533" s="169"/>
      <c r="GA533" s="169"/>
      <c r="GB533" s="169"/>
      <c r="GC533" s="169"/>
      <c r="GD533" s="169"/>
      <c r="GE533" s="169"/>
      <c r="GF533" s="169"/>
      <c r="GG533" s="169"/>
      <c r="GH533" s="169"/>
      <c r="GI533" s="169"/>
      <c r="GJ533" s="169"/>
      <c r="GK533" s="169"/>
      <c r="GL533" s="169"/>
      <c r="GM533" s="169"/>
      <c r="GN533" s="169"/>
      <c r="GO533" s="169"/>
      <c r="GP533" s="169"/>
      <c r="GQ533" s="169"/>
      <c r="GR533" s="169"/>
      <c r="GS533" s="169"/>
      <c r="GT533" s="169"/>
      <c r="GU533" s="169"/>
      <c r="GV533" s="169"/>
      <c r="GW533" s="169"/>
      <c r="GX533" s="169"/>
      <c r="GY533" s="169"/>
      <c r="GZ533" s="169"/>
      <c r="HA533" s="169"/>
      <c r="HB533" s="169"/>
      <c r="HC533" s="169"/>
      <c r="HD533" s="169"/>
      <c r="HE533" s="169"/>
      <c r="HF533" s="169"/>
      <c r="HG533" s="169"/>
      <c r="HH533" s="169"/>
      <c r="HI533" s="169"/>
      <c r="HJ533" s="169"/>
      <c r="HK533" s="169"/>
      <c r="HL533" s="169"/>
      <c r="HM533" s="169"/>
      <c r="HN533" s="169"/>
      <c r="HO533" s="169"/>
      <c r="HP533" s="169"/>
      <c r="HQ533" s="169"/>
      <c r="HR533" s="169"/>
      <c r="HS533" s="169"/>
      <c r="HT533" s="169"/>
      <c r="HU533" s="169"/>
      <c r="HV533" s="169"/>
      <c r="HW533" s="169"/>
      <c r="HX533" s="169"/>
      <c r="HY533" s="169"/>
      <c r="HZ533" s="169"/>
      <c r="IA533" s="169"/>
      <c r="IB533" s="169"/>
      <c r="IC533" s="169"/>
      <c r="ID533" s="169"/>
      <c r="IE533" s="169"/>
      <c r="IF533" s="169"/>
      <c r="IG533" s="169"/>
      <c r="IH533" s="169"/>
      <c r="II533" s="169"/>
      <c r="IJ533" s="169"/>
      <c r="IK533" s="169"/>
      <c r="IL533" s="169"/>
      <c r="IM533" s="169"/>
      <c r="IN533" s="169"/>
      <c r="IO533" s="169"/>
      <c r="IP533" s="169"/>
      <c r="IQ533" s="169"/>
      <c r="IR533" s="169"/>
      <c r="IS533" s="169"/>
      <c r="IT533" s="169"/>
      <c r="IU533" s="169"/>
      <c r="IV533" s="169"/>
      <c r="IW533" s="169"/>
      <c r="IX533" s="169"/>
      <c r="IY533" s="169"/>
      <c r="IZ533" s="169"/>
      <c r="JA533" s="169"/>
      <c r="JB533" s="169"/>
      <c r="JC533" s="169"/>
      <c r="JD533" s="169"/>
      <c r="JE533" s="169"/>
      <c r="JF533" s="169"/>
      <c r="JG533" s="169"/>
      <c r="JH533" s="169"/>
      <c r="JI533" s="169"/>
      <c r="JJ533" s="169"/>
      <c r="JK533" s="169"/>
      <c r="JL533" s="169"/>
      <c r="JM533" s="169"/>
      <c r="JN533" s="169"/>
      <c r="JO533" s="169"/>
      <c r="JP533" s="169"/>
      <c r="JQ533" s="169"/>
      <c r="JR533" s="169"/>
      <c r="JS533" s="169"/>
      <c r="JT533" s="169"/>
      <c r="JU533" s="169"/>
      <c r="JV533" s="169"/>
      <c r="JW533" s="169"/>
      <c r="JX533" s="169"/>
      <c r="JY533" s="169"/>
      <c r="JZ533" s="169"/>
      <c r="KA533" s="169"/>
      <c r="KB533" s="169"/>
      <c r="KC533" s="169"/>
      <c r="KD533" s="169"/>
      <c r="KE533" s="169"/>
      <c r="KF533" s="169"/>
      <c r="KG533" s="169"/>
      <c r="KH533" s="169"/>
      <c r="KI533" s="169"/>
      <c r="KJ533" s="169"/>
      <c r="KK533" s="169"/>
      <c r="KL533" s="169"/>
      <c r="KM533" s="169"/>
      <c r="KN533" s="169"/>
      <c r="KO533" s="169"/>
      <c r="KP533" s="169"/>
      <c r="KQ533" s="169"/>
      <c r="KR533" s="169"/>
      <c r="KS533" s="169"/>
      <c r="KT533" s="169"/>
      <c r="KU533" s="169"/>
      <c r="KV533" s="169"/>
      <c r="KW533" s="169"/>
      <c r="KX533" s="169"/>
      <c r="KY533" s="169"/>
      <c r="KZ533" s="169"/>
      <c r="LA533" s="169"/>
      <c r="LB533" s="169"/>
      <c r="LC533" s="169"/>
      <c r="LD533" s="169"/>
      <c r="LE533" s="169"/>
      <c r="LF533" s="169"/>
      <c r="LG533" s="169"/>
      <c r="LH533" s="169"/>
      <c r="LI533" s="169"/>
      <c r="LJ533" s="169"/>
      <c r="LK533" s="169"/>
      <c r="LL533" s="169"/>
      <c r="LM533" s="169"/>
      <c r="LN533" s="169"/>
      <c r="LO533" s="169"/>
      <c r="LP533" s="169"/>
      <c r="LQ533" s="169"/>
      <c r="LR533" s="169"/>
      <c r="LS533" s="169"/>
      <c r="LT533" s="169"/>
      <c r="LU533" s="169"/>
      <c r="LV533" s="169"/>
      <c r="LW533" s="169"/>
      <c r="LX533" s="169"/>
      <c r="LY533" s="169"/>
      <c r="LZ533" s="169"/>
      <c r="MA533" s="169"/>
      <c r="MB533" s="169"/>
      <c r="MC533" s="169"/>
      <c r="MD533" s="169"/>
      <c r="ME533" s="169"/>
      <c r="MF533" s="169"/>
      <c r="MG533" s="169"/>
      <c r="MH533" s="169"/>
      <c r="MI533" s="169"/>
      <c r="MJ533" s="169"/>
      <c r="MK533" s="169"/>
      <c r="ML533" s="169"/>
      <c r="MM533" s="169"/>
    </row>
    <row r="534" spans="1:351" s="170" customFormat="1" ht="15" customHeight="1" outlineLevel="1" x14ac:dyDescent="0.25">
      <c r="A534" s="161"/>
      <c r="B534" s="162"/>
      <c r="C534" s="163"/>
      <c r="D534" s="163"/>
      <c r="E534" s="164"/>
      <c r="F534" s="174" t="s">
        <v>154</v>
      </c>
      <c r="G534" s="175" t="s">
        <v>39</v>
      </c>
      <c r="H534" s="167">
        <f>C526*0.8</f>
        <v>2.6160000000000001</v>
      </c>
      <c r="I534" s="168">
        <v>3</v>
      </c>
      <c r="J534" s="164">
        <f t="shared" si="102"/>
        <v>7.8480000000000008</v>
      </c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  <c r="CW534" s="169"/>
      <c r="CX534" s="169"/>
      <c r="CY534" s="169"/>
      <c r="CZ534" s="169"/>
      <c r="DA534" s="169"/>
      <c r="DB534" s="169"/>
      <c r="DC534" s="169"/>
      <c r="DD534" s="169"/>
      <c r="DE534" s="169"/>
      <c r="DF534" s="169"/>
      <c r="DG534" s="169"/>
      <c r="DH534" s="169"/>
      <c r="DI534" s="169"/>
      <c r="DJ534" s="169"/>
      <c r="DK534" s="169"/>
      <c r="DL534" s="169"/>
      <c r="DM534" s="169"/>
      <c r="DN534" s="169"/>
      <c r="DO534" s="169"/>
      <c r="DP534" s="169"/>
      <c r="DQ534" s="169"/>
      <c r="DR534" s="169"/>
      <c r="DS534" s="169"/>
      <c r="DT534" s="169"/>
      <c r="DU534" s="169"/>
      <c r="DV534" s="169"/>
      <c r="DW534" s="169"/>
      <c r="DX534" s="169"/>
      <c r="DY534" s="169"/>
      <c r="DZ534" s="169"/>
      <c r="EA534" s="169"/>
      <c r="EB534" s="169"/>
      <c r="EC534" s="169"/>
      <c r="ED534" s="169"/>
      <c r="EE534" s="169"/>
      <c r="EF534" s="169"/>
      <c r="EG534" s="169"/>
      <c r="EH534" s="169"/>
      <c r="EI534" s="169"/>
      <c r="EJ534" s="169"/>
      <c r="EK534" s="169"/>
      <c r="EL534" s="169"/>
      <c r="EM534" s="169"/>
      <c r="EN534" s="169"/>
      <c r="EO534" s="169"/>
      <c r="EP534" s="169"/>
      <c r="EQ534" s="169"/>
      <c r="ER534" s="169"/>
      <c r="ES534" s="169"/>
      <c r="ET534" s="169"/>
      <c r="EU534" s="169"/>
      <c r="EV534" s="169"/>
      <c r="EW534" s="169"/>
      <c r="EX534" s="169"/>
      <c r="EY534" s="169"/>
      <c r="EZ534" s="169"/>
      <c r="FA534" s="169"/>
      <c r="FB534" s="169"/>
      <c r="FC534" s="169"/>
      <c r="FD534" s="169"/>
      <c r="FE534" s="169"/>
      <c r="FF534" s="169"/>
      <c r="FG534" s="169"/>
      <c r="FH534" s="169"/>
      <c r="FI534" s="169"/>
      <c r="FJ534" s="169"/>
      <c r="FK534" s="169"/>
      <c r="FL534" s="169"/>
      <c r="FM534" s="169"/>
      <c r="FN534" s="169"/>
      <c r="FO534" s="169"/>
      <c r="FP534" s="169"/>
      <c r="FQ534" s="169"/>
      <c r="FR534" s="169"/>
      <c r="FS534" s="169"/>
      <c r="FT534" s="169"/>
      <c r="FU534" s="169"/>
      <c r="FV534" s="169"/>
      <c r="FW534" s="169"/>
      <c r="FX534" s="169"/>
      <c r="FY534" s="169"/>
      <c r="FZ534" s="169"/>
      <c r="GA534" s="169"/>
      <c r="GB534" s="169"/>
      <c r="GC534" s="169"/>
      <c r="GD534" s="169"/>
      <c r="GE534" s="169"/>
      <c r="GF534" s="169"/>
      <c r="GG534" s="169"/>
      <c r="GH534" s="169"/>
      <c r="GI534" s="169"/>
      <c r="GJ534" s="169"/>
      <c r="GK534" s="169"/>
      <c r="GL534" s="169"/>
      <c r="GM534" s="169"/>
      <c r="GN534" s="169"/>
      <c r="GO534" s="169"/>
      <c r="GP534" s="169"/>
      <c r="GQ534" s="169"/>
      <c r="GR534" s="169"/>
      <c r="GS534" s="169"/>
      <c r="GT534" s="169"/>
      <c r="GU534" s="169"/>
      <c r="GV534" s="169"/>
      <c r="GW534" s="169"/>
      <c r="GX534" s="169"/>
      <c r="GY534" s="169"/>
      <c r="GZ534" s="169"/>
      <c r="HA534" s="169"/>
      <c r="HB534" s="169"/>
      <c r="HC534" s="169"/>
      <c r="HD534" s="169"/>
      <c r="HE534" s="169"/>
      <c r="HF534" s="169"/>
      <c r="HG534" s="169"/>
      <c r="HH534" s="169"/>
      <c r="HI534" s="169"/>
      <c r="HJ534" s="169"/>
      <c r="HK534" s="169"/>
      <c r="HL534" s="169"/>
      <c r="HM534" s="169"/>
      <c r="HN534" s="169"/>
      <c r="HO534" s="169"/>
      <c r="HP534" s="169"/>
      <c r="HQ534" s="169"/>
      <c r="HR534" s="169"/>
      <c r="HS534" s="169"/>
      <c r="HT534" s="169"/>
      <c r="HU534" s="169"/>
      <c r="HV534" s="169"/>
      <c r="HW534" s="169"/>
      <c r="HX534" s="169"/>
      <c r="HY534" s="169"/>
      <c r="HZ534" s="169"/>
      <c r="IA534" s="169"/>
      <c r="IB534" s="169"/>
      <c r="IC534" s="169"/>
      <c r="ID534" s="169"/>
      <c r="IE534" s="169"/>
      <c r="IF534" s="169"/>
      <c r="IG534" s="169"/>
      <c r="IH534" s="169"/>
      <c r="II534" s="169"/>
      <c r="IJ534" s="169"/>
      <c r="IK534" s="169"/>
      <c r="IL534" s="169"/>
      <c r="IM534" s="169"/>
      <c r="IN534" s="169"/>
      <c r="IO534" s="169"/>
      <c r="IP534" s="169"/>
      <c r="IQ534" s="169"/>
      <c r="IR534" s="169"/>
      <c r="IS534" s="169"/>
      <c r="IT534" s="169"/>
      <c r="IU534" s="169"/>
      <c r="IV534" s="169"/>
      <c r="IW534" s="169"/>
      <c r="IX534" s="169"/>
      <c r="IY534" s="169"/>
      <c r="IZ534" s="169"/>
      <c r="JA534" s="169"/>
      <c r="JB534" s="169"/>
      <c r="JC534" s="169"/>
      <c r="JD534" s="169"/>
      <c r="JE534" s="169"/>
      <c r="JF534" s="169"/>
      <c r="JG534" s="169"/>
      <c r="JH534" s="169"/>
      <c r="JI534" s="169"/>
      <c r="JJ534" s="169"/>
      <c r="JK534" s="169"/>
      <c r="JL534" s="169"/>
      <c r="JM534" s="169"/>
      <c r="JN534" s="169"/>
      <c r="JO534" s="169"/>
      <c r="JP534" s="169"/>
      <c r="JQ534" s="169"/>
      <c r="JR534" s="169"/>
      <c r="JS534" s="169"/>
      <c r="JT534" s="169"/>
      <c r="JU534" s="169"/>
      <c r="JV534" s="169"/>
      <c r="JW534" s="169"/>
      <c r="JX534" s="169"/>
      <c r="JY534" s="169"/>
      <c r="JZ534" s="169"/>
      <c r="KA534" s="169"/>
      <c r="KB534" s="169"/>
      <c r="KC534" s="169"/>
      <c r="KD534" s="169"/>
      <c r="KE534" s="169"/>
      <c r="KF534" s="169"/>
      <c r="KG534" s="169"/>
      <c r="KH534" s="169"/>
      <c r="KI534" s="169"/>
      <c r="KJ534" s="169"/>
      <c r="KK534" s="169"/>
      <c r="KL534" s="169"/>
      <c r="KM534" s="169"/>
      <c r="KN534" s="169"/>
      <c r="KO534" s="169"/>
      <c r="KP534" s="169"/>
      <c r="KQ534" s="169"/>
      <c r="KR534" s="169"/>
      <c r="KS534" s="169"/>
      <c r="KT534" s="169"/>
      <c r="KU534" s="169"/>
      <c r="KV534" s="169"/>
      <c r="KW534" s="169"/>
      <c r="KX534" s="169"/>
      <c r="KY534" s="169"/>
      <c r="KZ534" s="169"/>
      <c r="LA534" s="169"/>
      <c r="LB534" s="169"/>
      <c r="LC534" s="169"/>
      <c r="LD534" s="169"/>
      <c r="LE534" s="169"/>
      <c r="LF534" s="169"/>
      <c r="LG534" s="169"/>
      <c r="LH534" s="169"/>
      <c r="LI534" s="169"/>
      <c r="LJ534" s="169"/>
      <c r="LK534" s="169"/>
      <c r="LL534" s="169"/>
      <c r="LM534" s="169"/>
      <c r="LN534" s="169"/>
      <c r="LO534" s="169"/>
      <c r="LP534" s="169"/>
      <c r="LQ534" s="169"/>
      <c r="LR534" s="169"/>
      <c r="LS534" s="169"/>
      <c r="LT534" s="169"/>
      <c r="LU534" s="169"/>
      <c r="LV534" s="169"/>
      <c r="LW534" s="169"/>
      <c r="LX534" s="169"/>
      <c r="LY534" s="169"/>
      <c r="LZ534" s="169"/>
      <c r="MA534" s="169"/>
      <c r="MB534" s="169"/>
      <c r="MC534" s="169"/>
      <c r="MD534" s="169"/>
      <c r="ME534" s="169"/>
      <c r="MF534" s="169"/>
      <c r="MG534" s="169"/>
      <c r="MH534" s="169"/>
      <c r="MI534" s="169"/>
      <c r="MJ534" s="169"/>
      <c r="MK534" s="169"/>
      <c r="ML534" s="169"/>
      <c r="MM534" s="169"/>
    </row>
    <row r="535" spans="1:351" s="170" customFormat="1" ht="15" customHeight="1" outlineLevel="1" x14ac:dyDescent="0.25">
      <c r="A535" s="161"/>
      <c r="B535" s="162"/>
      <c r="C535" s="163"/>
      <c r="D535" s="163"/>
      <c r="E535" s="164"/>
      <c r="F535" s="174" t="s">
        <v>155</v>
      </c>
      <c r="G535" s="175" t="s">
        <v>39</v>
      </c>
      <c r="H535" s="167">
        <f>C526*7</f>
        <v>22.89</v>
      </c>
      <c r="I535" s="168">
        <v>0.12</v>
      </c>
      <c r="J535" s="164">
        <f t="shared" si="102"/>
        <v>2.7467999999999999</v>
      </c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  <c r="CW535" s="169"/>
      <c r="CX535" s="169"/>
      <c r="CY535" s="169"/>
      <c r="CZ535" s="169"/>
      <c r="DA535" s="169"/>
      <c r="DB535" s="169"/>
      <c r="DC535" s="169"/>
      <c r="DD535" s="169"/>
      <c r="DE535" s="169"/>
      <c r="DF535" s="169"/>
      <c r="DG535" s="169"/>
      <c r="DH535" s="169"/>
      <c r="DI535" s="169"/>
      <c r="DJ535" s="169"/>
      <c r="DK535" s="169"/>
      <c r="DL535" s="169"/>
      <c r="DM535" s="169"/>
      <c r="DN535" s="169"/>
      <c r="DO535" s="169"/>
      <c r="DP535" s="169"/>
      <c r="DQ535" s="169"/>
      <c r="DR535" s="169"/>
      <c r="DS535" s="169"/>
      <c r="DT535" s="169"/>
      <c r="DU535" s="169"/>
      <c r="DV535" s="169"/>
      <c r="DW535" s="169"/>
      <c r="DX535" s="169"/>
      <c r="DY535" s="169"/>
      <c r="DZ535" s="169"/>
      <c r="EA535" s="169"/>
      <c r="EB535" s="169"/>
      <c r="EC535" s="169"/>
      <c r="ED535" s="169"/>
      <c r="EE535" s="169"/>
      <c r="EF535" s="169"/>
      <c r="EG535" s="169"/>
      <c r="EH535" s="169"/>
      <c r="EI535" s="169"/>
      <c r="EJ535" s="169"/>
      <c r="EK535" s="169"/>
      <c r="EL535" s="169"/>
      <c r="EM535" s="169"/>
      <c r="EN535" s="169"/>
      <c r="EO535" s="169"/>
      <c r="EP535" s="169"/>
      <c r="EQ535" s="169"/>
      <c r="ER535" s="169"/>
      <c r="ES535" s="169"/>
      <c r="ET535" s="169"/>
      <c r="EU535" s="169"/>
      <c r="EV535" s="169"/>
      <c r="EW535" s="169"/>
      <c r="EX535" s="169"/>
      <c r="EY535" s="169"/>
      <c r="EZ535" s="169"/>
      <c r="FA535" s="169"/>
      <c r="FB535" s="169"/>
      <c r="FC535" s="169"/>
      <c r="FD535" s="169"/>
      <c r="FE535" s="169"/>
      <c r="FF535" s="169"/>
      <c r="FG535" s="169"/>
      <c r="FH535" s="169"/>
      <c r="FI535" s="169"/>
      <c r="FJ535" s="169"/>
      <c r="FK535" s="169"/>
      <c r="FL535" s="169"/>
      <c r="FM535" s="169"/>
      <c r="FN535" s="169"/>
      <c r="FO535" s="169"/>
      <c r="FP535" s="169"/>
      <c r="FQ535" s="169"/>
      <c r="FR535" s="169"/>
      <c r="FS535" s="169"/>
      <c r="FT535" s="169"/>
      <c r="FU535" s="169"/>
      <c r="FV535" s="169"/>
      <c r="FW535" s="169"/>
      <c r="FX535" s="169"/>
      <c r="FY535" s="169"/>
      <c r="FZ535" s="169"/>
      <c r="GA535" s="169"/>
      <c r="GB535" s="169"/>
      <c r="GC535" s="169"/>
      <c r="GD535" s="169"/>
      <c r="GE535" s="169"/>
      <c r="GF535" s="169"/>
      <c r="GG535" s="169"/>
      <c r="GH535" s="169"/>
      <c r="GI535" s="169"/>
      <c r="GJ535" s="169"/>
      <c r="GK535" s="169"/>
      <c r="GL535" s="169"/>
      <c r="GM535" s="169"/>
      <c r="GN535" s="169"/>
      <c r="GO535" s="169"/>
      <c r="GP535" s="169"/>
      <c r="GQ535" s="169"/>
      <c r="GR535" s="169"/>
      <c r="GS535" s="169"/>
      <c r="GT535" s="169"/>
      <c r="GU535" s="169"/>
      <c r="GV535" s="169"/>
      <c r="GW535" s="169"/>
      <c r="GX535" s="169"/>
      <c r="GY535" s="169"/>
      <c r="GZ535" s="169"/>
      <c r="HA535" s="169"/>
      <c r="HB535" s="169"/>
      <c r="HC535" s="169"/>
      <c r="HD535" s="169"/>
      <c r="HE535" s="169"/>
      <c r="HF535" s="169"/>
      <c r="HG535" s="169"/>
      <c r="HH535" s="169"/>
      <c r="HI535" s="169"/>
      <c r="HJ535" s="169"/>
      <c r="HK535" s="169"/>
      <c r="HL535" s="169"/>
      <c r="HM535" s="169"/>
      <c r="HN535" s="169"/>
      <c r="HO535" s="169"/>
      <c r="HP535" s="169"/>
      <c r="HQ535" s="169"/>
      <c r="HR535" s="169"/>
      <c r="HS535" s="169"/>
      <c r="HT535" s="169"/>
      <c r="HU535" s="169"/>
      <c r="HV535" s="169"/>
      <c r="HW535" s="169"/>
      <c r="HX535" s="169"/>
      <c r="HY535" s="169"/>
      <c r="HZ535" s="169"/>
      <c r="IA535" s="169"/>
      <c r="IB535" s="169"/>
      <c r="IC535" s="169"/>
      <c r="ID535" s="169"/>
      <c r="IE535" s="169"/>
      <c r="IF535" s="169"/>
      <c r="IG535" s="169"/>
      <c r="IH535" s="169"/>
      <c r="II535" s="169"/>
      <c r="IJ535" s="169"/>
      <c r="IK535" s="169"/>
      <c r="IL535" s="169"/>
      <c r="IM535" s="169"/>
      <c r="IN535" s="169"/>
      <c r="IO535" s="169"/>
      <c r="IP535" s="169"/>
      <c r="IQ535" s="169"/>
      <c r="IR535" s="169"/>
      <c r="IS535" s="169"/>
      <c r="IT535" s="169"/>
      <c r="IU535" s="169"/>
      <c r="IV535" s="169"/>
      <c r="IW535" s="169"/>
      <c r="IX535" s="169"/>
      <c r="IY535" s="169"/>
      <c r="IZ535" s="169"/>
      <c r="JA535" s="169"/>
      <c r="JB535" s="169"/>
      <c r="JC535" s="169"/>
      <c r="JD535" s="169"/>
      <c r="JE535" s="169"/>
      <c r="JF535" s="169"/>
      <c r="JG535" s="169"/>
      <c r="JH535" s="169"/>
      <c r="JI535" s="169"/>
      <c r="JJ535" s="169"/>
      <c r="JK535" s="169"/>
      <c r="JL535" s="169"/>
      <c r="JM535" s="169"/>
      <c r="JN535" s="169"/>
      <c r="JO535" s="169"/>
      <c r="JP535" s="169"/>
      <c r="JQ535" s="169"/>
      <c r="JR535" s="169"/>
      <c r="JS535" s="169"/>
      <c r="JT535" s="169"/>
      <c r="JU535" s="169"/>
      <c r="JV535" s="169"/>
      <c r="JW535" s="169"/>
      <c r="JX535" s="169"/>
      <c r="JY535" s="169"/>
      <c r="JZ535" s="169"/>
      <c r="KA535" s="169"/>
      <c r="KB535" s="169"/>
      <c r="KC535" s="169"/>
      <c r="KD535" s="169"/>
      <c r="KE535" s="169"/>
      <c r="KF535" s="169"/>
      <c r="KG535" s="169"/>
      <c r="KH535" s="169"/>
      <c r="KI535" s="169"/>
      <c r="KJ535" s="169"/>
      <c r="KK535" s="169"/>
      <c r="KL535" s="169"/>
      <c r="KM535" s="169"/>
      <c r="KN535" s="169"/>
      <c r="KO535" s="169"/>
      <c r="KP535" s="169"/>
      <c r="KQ535" s="169"/>
      <c r="KR535" s="169"/>
      <c r="KS535" s="169"/>
      <c r="KT535" s="169"/>
      <c r="KU535" s="169"/>
      <c r="KV535" s="169"/>
      <c r="KW535" s="169"/>
      <c r="KX535" s="169"/>
      <c r="KY535" s="169"/>
      <c r="KZ535" s="169"/>
      <c r="LA535" s="169"/>
      <c r="LB535" s="169"/>
      <c r="LC535" s="169"/>
      <c r="LD535" s="169"/>
      <c r="LE535" s="169"/>
      <c r="LF535" s="169"/>
      <c r="LG535" s="169"/>
      <c r="LH535" s="169"/>
      <c r="LI535" s="169"/>
      <c r="LJ535" s="169"/>
      <c r="LK535" s="169"/>
      <c r="LL535" s="169"/>
      <c r="LM535" s="169"/>
      <c r="LN535" s="169"/>
      <c r="LO535" s="169"/>
      <c r="LP535" s="169"/>
      <c r="LQ535" s="169"/>
      <c r="LR535" s="169"/>
      <c r="LS535" s="169"/>
      <c r="LT535" s="169"/>
      <c r="LU535" s="169"/>
      <c r="LV535" s="169"/>
      <c r="LW535" s="169"/>
      <c r="LX535" s="169"/>
      <c r="LY535" s="169"/>
      <c r="LZ535" s="169"/>
      <c r="MA535" s="169"/>
      <c r="MB535" s="169"/>
      <c r="MC535" s="169"/>
      <c r="MD535" s="169"/>
      <c r="ME535" s="169"/>
      <c r="MF535" s="169"/>
      <c r="MG535" s="169"/>
      <c r="MH535" s="169"/>
      <c r="MI535" s="169"/>
      <c r="MJ535" s="169"/>
      <c r="MK535" s="169"/>
      <c r="ML535" s="169"/>
      <c r="MM535" s="169"/>
    </row>
    <row r="536" spans="1:351" s="170" customFormat="1" ht="15" customHeight="1" outlineLevel="1" x14ac:dyDescent="0.25">
      <c r="A536" s="161"/>
      <c r="B536" s="162"/>
      <c r="C536" s="163"/>
      <c r="D536" s="163"/>
      <c r="E536" s="164"/>
      <c r="F536" s="174" t="s">
        <v>156</v>
      </c>
      <c r="G536" s="175" t="s">
        <v>39</v>
      </c>
      <c r="H536" s="167">
        <f>C526*0.8</f>
        <v>2.6160000000000001</v>
      </c>
      <c r="I536" s="168">
        <v>1.77</v>
      </c>
      <c r="J536" s="164">
        <f t="shared" si="102"/>
        <v>4.6303200000000002</v>
      </c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  <c r="CW536" s="169"/>
      <c r="CX536" s="169"/>
      <c r="CY536" s="169"/>
      <c r="CZ536" s="169"/>
      <c r="DA536" s="169"/>
      <c r="DB536" s="169"/>
      <c r="DC536" s="169"/>
      <c r="DD536" s="169"/>
      <c r="DE536" s="169"/>
      <c r="DF536" s="169"/>
      <c r="DG536" s="169"/>
      <c r="DH536" s="169"/>
      <c r="DI536" s="169"/>
      <c r="DJ536" s="169"/>
      <c r="DK536" s="169"/>
      <c r="DL536" s="169"/>
      <c r="DM536" s="169"/>
      <c r="DN536" s="169"/>
      <c r="DO536" s="169"/>
      <c r="DP536" s="169"/>
      <c r="DQ536" s="169"/>
      <c r="DR536" s="169"/>
      <c r="DS536" s="169"/>
      <c r="DT536" s="169"/>
      <c r="DU536" s="169"/>
      <c r="DV536" s="169"/>
      <c r="DW536" s="169"/>
      <c r="DX536" s="169"/>
      <c r="DY536" s="169"/>
      <c r="DZ536" s="169"/>
      <c r="EA536" s="169"/>
      <c r="EB536" s="169"/>
      <c r="EC536" s="169"/>
      <c r="ED536" s="169"/>
      <c r="EE536" s="169"/>
      <c r="EF536" s="169"/>
      <c r="EG536" s="169"/>
      <c r="EH536" s="169"/>
      <c r="EI536" s="169"/>
      <c r="EJ536" s="169"/>
      <c r="EK536" s="169"/>
      <c r="EL536" s="169"/>
      <c r="EM536" s="169"/>
      <c r="EN536" s="169"/>
      <c r="EO536" s="169"/>
      <c r="EP536" s="169"/>
      <c r="EQ536" s="169"/>
      <c r="ER536" s="169"/>
      <c r="ES536" s="169"/>
      <c r="ET536" s="169"/>
      <c r="EU536" s="169"/>
      <c r="EV536" s="169"/>
      <c r="EW536" s="169"/>
      <c r="EX536" s="169"/>
      <c r="EY536" s="169"/>
      <c r="EZ536" s="169"/>
      <c r="FA536" s="169"/>
      <c r="FB536" s="169"/>
      <c r="FC536" s="169"/>
      <c r="FD536" s="169"/>
      <c r="FE536" s="169"/>
      <c r="FF536" s="169"/>
      <c r="FG536" s="169"/>
      <c r="FH536" s="169"/>
      <c r="FI536" s="169"/>
      <c r="FJ536" s="169"/>
      <c r="FK536" s="169"/>
      <c r="FL536" s="169"/>
      <c r="FM536" s="169"/>
      <c r="FN536" s="169"/>
      <c r="FO536" s="169"/>
      <c r="FP536" s="169"/>
      <c r="FQ536" s="169"/>
      <c r="FR536" s="169"/>
      <c r="FS536" s="169"/>
      <c r="FT536" s="169"/>
      <c r="FU536" s="169"/>
      <c r="FV536" s="169"/>
      <c r="FW536" s="169"/>
      <c r="FX536" s="169"/>
      <c r="FY536" s="169"/>
      <c r="FZ536" s="169"/>
      <c r="GA536" s="169"/>
      <c r="GB536" s="169"/>
      <c r="GC536" s="169"/>
      <c r="GD536" s="169"/>
      <c r="GE536" s="169"/>
      <c r="GF536" s="169"/>
      <c r="GG536" s="169"/>
      <c r="GH536" s="169"/>
      <c r="GI536" s="169"/>
      <c r="GJ536" s="169"/>
      <c r="GK536" s="169"/>
      <c r="GL536" s="169"/>
      <c r="GM536" s="169"/>
      <c r="GN536" s="169"/>
      <c r="GO536" s="169"/>
      <c r="GP536" s="169"/>
      <c r="GQ536" s="169"/>
      <c r="GR536" s="169"/>
      <c r="GS536" s="169"/>
      <c r="GT536" s="169"/>
      <c r="GU536" s="169"/>
      <c r="GV536" s="169"/>
      <c r="GW536" s="169"/>
      <c r="GX536" s="169"/>
      <c r="GY536" s="169"/>
      <c r="GZ536" s="169"/>
      <c r="HA536" s="169"/>
      <c r="HB536" s="169"/>
      <c r="HC536" s="169"/>
      <c r="HD536" s="169"/>
      <c r="HE536" s="169"/>
      <c r="HF536" s="169"/>
      <c r="HG536" s="169"/>
      <c r="HH536" s="169"/>
      <c r="HI536" s="169"/>
      <c r="HJ536" s="169"/>
      <c r="HK536" s="169"/>
      <c r="HL536" s="169"/>
      <c r="HM536" s="169"/>
      <c r="HN536" s="169"/>
      <c r="HO536" s="169"/>
      <c r="HP536" s="169"/>
      <c r="HQ536" s="169"/>
      <c r="HR536" s="169"/>
      <c r="HS536" s="169"/>
      <c r="HT536" s="169"/>
      <c r="HU536" s="169"/>
      <c r="HV536" s="169"/>
      <c r="HW536" s="169"/>
      <c r="HX536" s="169"/>
      <c r="HY536" s="169"/>
      <c r="HZ536" s="169"/>
      <c r="IA536" s="169"/>
      <c r="IB536" s="169"/>
      <c r="IC536" s="169"/>
      <c r="ID536" s="169"/>
      <c r="IE536" s="169"/>
      <c r="IF536" s="169"/>
      <c r="IG536" s="169"/>
      <c r="IH536" s="169"/>
      <c r="II536" s="169"/>
      <c r="IJ536" s="169"/>
      <c r="IK536" s="169"/>
      <c r="IL536" s="169"/>
      <c r="IM536" s="169"/>
      <c r="IN536" s="169"/>
      <c r="IO536" s="169"/>
      <c r="IP536" s="169"/>
      <c r="IQ536" s="169"/>
      <c r="IR536" s="169"/>
      <c r="IS536" s="169"/>
      <c r="IT536" s="169"/>
      <c r="IU536" s="169"/>
      <c r="IV536" s="169"/>
      <c r="IW536" s="169"/>
      <c r="IX536" s="169"/>
      <c r="IY536" s="169"/>
      <c r="IZ536" s="169"/>
      <c r="JA536" s="169"/>
      <c r="JB536" s="169"/>
      <c r="JC536" s="169"/>
      <c r="JD536" s="169"/>
      <c r="JE536" s="169"/>
      <c r="JF536" s="169"/>
      <c r="JG536" s="169"/>
      <c r="JH536" s="169"/>
      <c r="JI536" s="169"/>
      <c r="JJ536" s="169"/>
      <c r="JK536" s="169"/>
      <c r="JL536" s="169"/>
      <c r="JM536" s="169"/>
      <c r="JN536" s="169"/>
      <c r="JO536" s="169"/>
      <c r="JP536" s="169"/>
      <c r="JQ536" s="169"/>
      <c r="JR536" s="169"/>
      <c r="JS536" s="169"/>
      <c r="JT536" s="169"/>
      <c r="JU536" s="169"/>
      <c r="JV536" s="169"/>
      <c r="JW536" s="169"/>
      <c r="JX536" s="169"/>
      <c r="JY536" s="169"/>
      <c r="JZ536" s="169"/>
      <c r="KA536" s="169"/>
      <c r="KB536" s="169"/>
      <c r="KC536" s="169"/>
      <c r="KD536" s="169"/>
      <c r="KE536" s="169"/>
      <c r="KF536" s="169"/>
      <c r="KG536" s="169"/>
      <c r="KH536" s="169"/>
      <c r="KI536" s="169"/>
      <c r="KJ536" s="169"/>
      <c r="KK536" s="169"/>
      <c r="KL536" s="169"/>
      <c r="KM536" s="169"/>
      <c r="KN536" s="169"/>
      <c r="KO536" s="169"/>
      <c r="KP536" s="169"/>
      <c r="KQ536" s="169"/>
      <c r="KR536" s="169"/>
      <c r="KS536" s="169"/>
      <c r="KT536" s="169"/>
      <c r="KU536" s="169"/>
      <c r="KV536" s="169"/>
      <c r="KW536" s="169"/>
      <c r="KX536" s="169"/>
      <c r="KY536" s="169"/>
      <c r="KZ536" s="169"/>
      <c r="LA536" s="169"/>
      <c r="LB536" s="169"/>
      <c r="LC536" s="169"/>
      <c r="LD536" s="169"/>
      <c r="LE536" s="169"/>
      <c r="LF536" s="169"/>
      <c r="LG536" s="169"/>
      <c r="LH536" s="169"/>
      <c r="LI536" s="169"/>
      <c r="LJ536" s="169"/>
      <c r="LK536" s="169"/>
      <c r="LL536" s="169"/>
      <c r="LM536" s="169"/>
      <c r="LN536" s="169"/>
      <c r="LO536" s="169"/>
      <c r="LP536" s="169"/>
      <c r="LQ536" s="169"/>
      <c r="LR536" s="169"/>
      <c r="LS536" s="169"/>
      <c r="LT536" s="169"/>
      <c r="LU536" s="169"/>
      <c r="LV536" s="169"/>
      <c r="LW536" s="169"/>
      <c r="LX536" s="169"/>
      <c r="LY536" s="169"/>
      <c r="LZ536" s="169"/>
      <c r="MA536" s="169"/>
      <c r="MB536" s="169"/>
      <c r="MC536" s="169"/>
      <c r="MD536" s="169"/>
      <c r="ME536" s="169"/>
      <c r="MF536" s="169"/>
      <c r="MG536" s="169"/>
      <c r="MH536" s="169"/>
      <c r="MI536" s="169"/>
      <c r="MJ536" s="169"/>
      <c r="MK536" s="169"/>
      <c r="ML536" s="169"/>
      <c r="MM536" s="169"/>
    </row>
    <row r="537" spans="1:351" s="181" customFormat="1" x14ac:dyDescent="0.25">
      <c r="A537" s="176"/>
      <c r="B537" s="177"/>
      <c r="C537" s="178"/>
      <c r="D537" s="168"/>
      <c r="E537" s="179"/>
      <c r="F537" s="180" t="s">
        <v>157</v>
      </c>
      <c r="G537" s="177" t="s">
        <v>10</v>
      </c>
      <c r="H537" s="178">
        <f>C526*40</f>
        <v>130.80000000000001</v>
      </c>
      <c r="I537" s="168">
        <v>0.19</v>
      </c>
      <c r="J537" s="179">
        <f t="shared" si="102"/>
        <v>24.852000000000004</v>
      </c>
    </row>
    <row r="538" spans="1:351" s="170" customFormat="1" ht="15" customHeight="1" outlineLevel="1" x14ac:dyDescent="0.25">
      <c r="A538" s="161"/>
      <c r="B538" s="162"/>
      <c r="C538" s="163"/>
      <c r="D538" s="163"/>
      <c r="E538" s="164"/>
      <c r="F538" s="174" t="s">
        <v>158</v>
      </c>
      <c r="G538" s="175" t="s">
        <v>39</v>
      </c>
      <c r="H538" s="167">
        <f>C526*7</f>
        <v>22.89</v>
      </c>
      <c r="I538" s="168">
        <v>0.27</v>
      </c>
      <c r="J538" s="164">
        <f t="shared" si="102"/>
        <v>6.1803000000000008</v>
      </c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  <c r="CZ538" s="169"/>
      <c r="DA538" s="169"/>
      <c r="DB538" s="169"/>
      <c r="DC538" s="169"/>
      <c r="DD538" s="169"/>
      <c r="DE538" s="169"/>
      <c r="DF538" s="169"/>
      <c r="DG538" s="169"/>
      <c r="DH538" s="169"/>
      <c r="DI538" s="169"/>
      <c r="DJ538" s="169"/>
      <c r="DK538" s="169"/>
      <c r="DL538" s="169"/>
      <c r="DM538" s="169"/>
      <c r="DN538" s="169"/>
      <c r="DO538" s="169"/>
      <c r="DP538" s="169"/>
      <c r="DQ538" s="169"/>
      <c r="DR538" s="169"/>
      <c r="DS538" s="169"/>
      <c r="DT538" s="169"/>
      <c r="DU538" s="169"/>
      <c r="DV538" s="169"/>
      <c r="DW538" s="169"/>
      <c r="DX538" s="169"/>
      <c r="DY538" s="169"/>
      <c r="DZ538" s="169"/>
      <c r="EA538" s="169"/>
      <c r="EB538" s="169"/>
      <c r="EC538" s="169"/>
      <c r="ED538" s="169"/>
      <c r="EE538" s="169"/>
      <c r="EF538" s="169"/>
      <c r="EG538" s="169"/>
      <c r="EH538" s="169"/>
      <c r="EI538" s="169"/>
      <c r="EJ538" s="169"/>
      <c r="EK538" s="169"/>
      <c r="EL538" s="169"/>
      <c r="EM538" s="169"/>
      <c r="EN538" s="169"/>
      <c r="EO538" s="169"/>
      <c r="EP538" s="169"/>
      <c r="EQ538" s="169"/>
      <c r="ER538" s="169"/>
      <c r="ES538" s="169"/>
      <c r="ET538" s="169"/>
      <c r="EU538" s="169"/>
      <c r="EV538" s="169"/>
      <c r="EW538" s="169"/>
      <c r="EX538" s="169"/>
      <c r="EY538" s="169"/>
      <c r="EZ538" s="169"/>
      <c r="FA538" s="169"/>
      <c r="FB538" s="169"/>
      <c r="FC538" s="169"/>
      <c r="FD538" s="169"/>
      <c r="FE538" s="169"/>
      <c r="FF538" s="169"/>
      <c r="FG538" s="169"/>
      <c r="FH538" s="169"/>
      <c r="FI538" s="169"/>
      <c r="FJ538" s="169"/>
      <c r="FK538" s="169"/>
      <c r="FL538" s="169"/>
      <c r="FM538" s="169"/>
      <c r="FN538" s="169"/>
      <c r="FO538" s="169"/>
      <c r="FP538" s="169"/>
      <c r="FQ538" s="169"/>
      <c r="FR538" s="169"/>
      <c r="FS538" s="169"/>
      <c r="FT538" s="169"/>
      <c r="FU538" s="169"/>
      <c r="FV538" s="169"/>
      <c r="FW538" s="169"/>
      <c r="FX538" s="169"/>
      <c r="FY538" s="169"/>
      <c r="FZ538" s="169"/>
      <c r="GA538" s="169"/>
      <c r="GB538" s="169"/>
      <c r="GC538" s="169"/>
      <c r="GD538" s="169"/>
      <c r="GE538" s="169"/>
      <c r="GF538" s="169"/>
      <c r="GG538" s="169"/>
      <c r="GH538" s="169"/>
      <c r="GI538" s="169"/>
      <c r="GJ538" s="169"/>
      <c r="GK538" s="169"/>
      <c r="GL538" s="169"/>
      <c r="GM538" s="169"/>
      <c r="GN538" s="169"/>
      <c r="GO538" s="169"/>
      <c r="GP538" s="169"/>
      <c r="GQ538" s="169"/>
      <c r="GR538" s="169"/>
      <c r="GS538" s="169"/>
      <c r="GT538" s="169"/>
      <c r="GU538" s="169"/>
      <c r="GV538" s="169"/>
      <c r="GW538" s="169"/>
      <c r="GX538" s="169"/>
      <c r="GY538" s="169"/>
      <c r="GZ538" s="169"/>
      <c r="HA538" s="169"/>
      <c r="HB538" s="169"/>
      <c r="HC538" s="169"/>
      <c r="HD538" s="169"/>
      <c r="HE538" s="169"/>
      <c r="HF538" s="169"/>
      <c r="HG538" s="169"/>
      <c r="HH538" s="169"/>
      <c r="HI538" s="169"/>
      <c r="HJ538" s="169"/>
      <c r="HK538" s="169"/>
      <c r="HL538" s="169"/>
      <c r="HM538" s="169"/>
      <c r="HN538" s="169"/>
      <c r="HO538" s="169"/>
      <c r="HP538" s="169"/>
      <c r="HQ538" s="169"/>
      <c r="HR538" s="169"/>
      <c r="HS538" s="169"/>
      <c r="HT538" s="169"/>
      <c r="HU538" s="169"/>
      <c r="HV538" s="169"/>
      <c r="HW538" s="169"/>
      <c r="HX538" s="169"/>
      <c r="HY538" s="169"/>
      <c r="HZ538" s="169"/>
      <c r="IA538" s="169"/>
      <c r="IB538" s="169"/>
      <c r="IC538" s="169"/>
      <c r="ID538" s="169"/>
      <c r="IE538" s="169"/>
      <c r="IF538" s="169"/>
      <c r="IG538" s="169"/>
      <c r="IH538" s="169"/>
      <c r="II538" s="169"/>
      <c r="IJ538" s="169"/>
      <c r="IK538" s="169"/>
      <c r="IL538" s="169"/>
      <c r="IM538" s="169"/>
      <c r="IN538" s="169"/>
      <c r="IO538" s="169"/>
      <c r="IP538" s="169"/>
      <c r="IQ538" s="169"/>
      <c r="IR538" s="169"/>
      <c r="IS538" s="169"/>
      <c r="IT538" s="169"/>
      <c r="IU538" s="169"/>
      <c r="IV538" s="169"/>
      <c r="IW538" s="169"/>
      <c r="IX538" s="169"/>
      <c r="IY538" s="169"/>
      <c r="IZ538" s="169"/>
      <c r="JA538" s="169"/>
      <c r="JB538" s="169"/>
      <c r="JC538" s="169"/>
      <c r="JD538" s="169"/>
      <c r="JE538" s="169"/>
      <c r="JF538" s="169"/>
      <c r="JG538" s="169"/>
      <c r="JH538" s="169"/>
      <c r="JI538" s="169"/>
      <c r="JJ538" s="169"/>
      <c r="JK538" s="169"/>
      <c r="JL538" s="169"/>
      <c r="JM538" s="169"/>
      <c r="JN538" s="169"/>
      <c r="JO538" s="169"/>
      <c r="JP538" s="169"/>
      <c r="JQ538" s="169"/>
      <c r="JR538" s="169"/>
      <c r="JS538" s="169"/>
      <c r="JT538" s="169"/>
      <c r="JU538" s="169"/>
      <c r="JV538" s="169"/>
      <c r="JW538" s="169"/>
      <c r="JX538" s="169"/>
      <c r="JY538" s="169"/>
      <c r="JZ538" s="169"/>
      <c r="KA538" s="169"/>
      <c r="KB538" s="169"/>
      <c r="KC538" s="169"/>
      <c r="KD538" s="169"/>
      <c r="KE538" s="169"/>
      <c r="KF538" s="169"/>
      <c r="KG538" s="169"/>
      <c r="KH538" s="169"/>
      <c r="KI538" s="169"/>
      <c r="KJ538" s="169"/>
      <c r="KK538" s="169"/>
      <c r="KL538" s="169"/>
      <c r="KM538" s="169"/>
      <c r="KN538" s="169"/>
      <c r="KO538" s="169"/>
      <c r="KP538" s="169"/>
      <c r="KQ538" s="169"/>
      <c r="KR538" s="169"/>
      <c r="KS538" s="169"/>
      <c r="KT538" s="169"/>
      <c r="KU538" s="169"/>
      <c r="KV538" s="169"/>
      <c r="KW538" s="169"/>
      <c r="KX538" s="169"/>
      <c r="KY538" s="169"/>
      <c r="KZ538" s="169"/>
      <c r="LA538" s="169"/>
      <c r="LB538" s="169"/>
      <c r="LC538" s="169"/>
      <c r="LD538" s="169"/>
      <c r="LE538" s="169"/>
      <c r="LF538" s="169"/>
      <c r="LG538" s="169"/>
      <c r="LH538" s="169"/>
      <c r="LI538" s="169"/>
      <c r="LJ538" s="169"/>
      <c r="LK538" s="169"/>
      <c r="LL538" s="169"/>
      <c r="LM538" s="169"/>
      <c r="LN538" s="169"/>
      <c r="LO538" s="169"/>
      <c r="LP538" s="169"/>
      <c r="LQ538" s="169"/>
      <c r="LR538" s="169"/>
      <c r="LS538" s="169"/>
      <c r="LT538" s="169"/>
      <c r="LU538" s="169"/>
      <c r="LV538" s="169"/>
      <c r="LW538" s="169"/>
      <c r="LX538" s="169"/>
      <c r="LY538" s="169"/>
      <c r="LZ538" s="169"/>
      <c r="MA538" s="169"/>
      <c r="MB538" s="169"/>
      <c r="MC538" s="169"/>
      <c r="MD538" s="169"/>
      <c r="ME538" s="169"/>
      <c r="MF538" s="169"/>
      <c r="MG538" s="169"/>
      <c r="MH538" s="169"/>
      <c r="MI538" s="169"/>
      <c r="MJ538" s="169"/>
      <c r="MK538" s="169"/>
      <c r="ML538" s="169"/>
      <c r="MM538" s="169"/>
    </row>
    <row r="539" spans="1:351" s="181" customFormat="1" x14ac:dyDescent="0.25">
      <c r="A539" s="176"/>
      <c r="B539" s="177"/>
      <c r="C539" s="178"/>
      <c r="D539" s="168"/>
      <c r="E539" s="179"/>
      <c r="F539" s="180" t="s">
        <v>160</v>
      </c>
      <c r="G539" s="177" t="s">
        <v>110</v>
      </c>
      <c r="H539" s="182">
        <f>C526*0.5</f>
        <v>1.635</v>
      </c>
      <c r="I539" s="168">
        <v>24.68</v>
      </c>
      <c r="J539" s="179">
        <f t="shared" si="102"/>
        <v>40.351799999999997</v>
      </c>
    </row>
    <row r="540" spans="1:351" s="181" customFormat="1" x14ac:dyDescent="0.25">
      <c r="A540" s="176"/>
      <c r="B540" s="177"/>
      <c r="C540" s="178"/>
      <c r="D540" s="168"/>
      <c r="E540" s="179"/>
      <c r="F540" s="165" t="s">
        <v>161</v>
      </c>
      <c r="G540" s="177" t="s">
        <v>162</v>
      </c>
      <c r="H540" s="178">
        <f>C526*1</f>
        <v>3.27</v>
      </c>
      <c r="I540" s="168">
        <v>1.33</v>
      </c>
      <c r="J540" s="179">
        <f t="shared" si="102"/>
        <v>4.3491</v>
      </c>
    </row>
    <row r="541" spans="1:351" s="181" customFormat="1" x14ac:dyDescent="0.25">
      <c r="A541" s="176"/>
      <c r="B541" s="177"/>
      <c r="C541" s="178"/>
      <c r="D541" s="168"/>
      <c r="E541" s="179"/>
      <c r="F541" s="180" t="s">
        <v>163</v>
      </c>
      <c r="G541" s="177" t="s">
        <v>12</v>
      </c>
      <c r="H541" s="178">
        <f>C526*0.15</f>
        <v>0.49049999999999999</v>
      </c>
      <c r="I541" s="168">
        <v>14</v>
      </c>
      <c r="J541" s="179">
        <f t="shared" si="102"/>
        <v>6.867</v>
      </c>
    </row>
    <row r="542" spans="1:351" s="181" customFormat="1" x14ac:dyDescent="0.25">
      <c r="A542" s="176" t="s">
        <v>204</v>
      </c>
      <c r="B542" s="177" t="s">
        <v>159</v>
      </c>
      <c r="C542" s="178">
        <v>8.61</v>
      </c>
      <c r="D542" s="168">
        <v>25</v>
      </c>
      <c r="E542" s="179">
        <f>C542*D542</f>
        <v>215.25</v>
      </c>
      <c r="F542" s="19" t="s">
        <v>33</v>
      </c>
      <c r="G542" s="38" t="s">
        <v>10</v>
      </c>
      <c r="H542" s="20">
        <f>C542*0.1</f>
        <v>0.86099999999999999</v>
      </c>
      <c r="I542" s="20">
        <v>138.9</v>
      </c>
      <c r="J542" s="25">
        <f t="shared" si="102"/>
        <v>119.5929</v>
      </c>
    </row>
    <row r="543" spans="1:351" s="170" customFormat="1" ht="17.25" customHeight="1" outlineLevel="1" x14ac:dyDescent="0.25">
      <c r="A543" s="161" t="s">
        <v>205</v>
      </c>
      <c r="B543" s="162" t="s">
        <v>12</v>
      </c>
      <c r="C543" s="163">
        <v>8.9</v>
      </c>
      <c r="D543" s="163">
        <v>120</v>
      </c>
      <c r="E543" s="164">
        <f>C543*D543</f>
        <v>1068</v>
      </c>
      <c r="F543" s="165" t="s">
        <v>146</v>
      </c>
      <c r="G543" s="166" t="s">
        <v>15</v>
      </c>
      <c r="H543" s="167">
        <f>C543*1.2</f>
        <v>10.68</v>
      </c>
      <c r="I543" s="168">
        <v>30.4</v>
      </c>
      <c r="J543" s="164">
        <f t="shared" si="102"/>
        <v>324.67199999999997</v>
      </c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  <c r="CZ543" s="169"/>
      <c r="DA543" s="169"/>
      <c r="DB543" s="169"/>
      <c r="DC543" s="169"/>
      <c r="DD543" s="169"/>
      <c r="DE543" s="169"/>
      <c r="DF543" s="169"/>
      <c r="DG543" s="169"/>
      <c r="DH543" s="169"/>
      <c r="DI543" s="169"/>
      <c r="DJ543" s="169"/>
      <c r="DK543" s="169"/>
      <c r="DL543" s="169"/>
      <c r="DM543" s="169"/>
      <c r="DN543" s="169"/>
      <c r="DO543" s="169"/>
      <c r="DP543" s="169"/>
      <c r="DQ543" s="169"/>
      <c r="DR543" s="169"/>
      <c r="DS543" s="169"/>
      <c r="DT543" s="169"/>
      <c r="DU543" s="169"/>
      <c r="DV543" s="169"/>
      <c r="DW543" s="169"/>
      <c r="DX543" s="169"/>
      <c r="DY543" s="169"/>
      <c r="DZ543" s="169"/>
      <c r="EA543" s="169"/>
      <c r="EB543" s="169"/>
      <c r="EC543" s="169"/>
      <c r="ED543" s="169"/>
      <c r="EE543" s="169"/>
      <c r="EF543" s="169"/>
      <c r="EG543" s="169"/>
      <c r="EH543" s="169"/>
      <c r="EI543" s="169"/>
      <c r="EJ543" s="169"/>
      <c r="EK543" s="169"/>
      <c r="EL543" s="169"/>
      <c r="EM543" s="169"/>
      <c r="EN543" s="169"/>
      <c r="EO543" s="169"/>
      <c r="EP543" s="169"/>
      <c r="EQ543" s="169"/>
      <c r="ER543" s="169"/>
      <c r="ES543" s="169"/>
      <c r="ET543" s="169"/>
      <c r="EU543" s="169"/>
      <c r="EV543" s="169"/>
      <c r="EW543" s="169"/>
      <c r="EX543" s="169"/>
      <c r="EY543" s="169"/>
      <c r="EZ543" s="169"/>
      <c r="FA543" s="169"/>
      <c r="FB543" s="169"/>
      <c r="FC543" s="169"/>
      <c r="FD543" s="169"/>
      <c r="FE543" s="169"/>
      <c r="FF543" s="169"/>
      <c r="FG543" s="169"/>
      <c r="FH543" s="169"/>
      <c r="FI543" s="169"/>
      <c r="FJ543" s="169"/>
      <c r="FK543" s="169"/>
      <c r="FL543" s="169"/>
      <c r="FM543" s="169"/>
      <c r="FN543" s="169"/>
      <c r="FO543" s="169"/>
      <c r="FP543" s="169"/>
      <c r="FQ543" s="169"/>
      <c r="FR543" s="169"/>
      <c r="FS543" s="169"/>
      <c r="FT543" s="169"/>
      <c r="FU543" s="169"/>
      <c r="FV543" s="169"/>
      <c r="FW543" s="169"/>
      <c r="FX543" s="169"/>
      <c r="FY543" s="169"/>
      <c r="FZ543" s="169"/>
      <c r="GA543" s="169"/>
      <c r="GB543" s="169"/>
      <c r="GC543" s="169"/>
      <c r="GD543" s="169"/>
      <c r="GE543" s="169"/>
      <c r="GF543" s="169"/>
      <c r="GG543" s="169"/>
      <c r="GH543" s="169"/>
      <c r="GI543" s="169"/>
      <c r="GJ543" s="169"/>
      <c r="GK543" s="169"/>
      <c r="GL543" s="169"/>
      <c r="GM543" s="169"/>
      <c r="GN543" s="169"/>
      <c r="GO543" s="169"/>
      <c r="GP543" s="169"/>
      <c r="GQ543" s="169"/>
      <c r="GR543" s="169"/>
      <c r="GS543" s="169"/>
      <c r="GT543" s="169"/>
      <c r="GU543" s="169"/>
      <c r="GV543" s="169"/>
      <c r="GW543" s="169"/>
      <c r="GX543" s="169"/>
      <c r="GY543" s="169"/>
      <c r="GZ543" s="169"/>
      <c r="HA543" s="169"/>
      <c r="HB543" s="169"/>
      <c r="HC543" s="169"/>
      <c r="HD543" s="169"/>
      <c r="HE543" s="169"/>
      <c r="HF543" s="169"/>
      <c r="HG543" s="169"/>
      <c r="HH543" s="169"/>
      <c r="HI543" s="169"/>
      <c r="HJ543" s="169"/>
      <c r="HK543" s="169"/>
      <c r="HL543" s="169"/>
      <c r="HM543" s="169"/>
      <c r="HN543" s="169"/>
      <c r="HO543" s="169"/>
      <c r="HP543" s="169"/>
      <c r="HQ543" s="169"/>
      <c r="HR543" s="169"/>
      <c r="HS543" s="169"/>
      <c r="HT543" s="169"/>
      <c r="HU543" s="169"/>
      <c r="HV543" s="169"/>
      <c r="HW543" s="169"/>
      <c r="HX543" s="169"/>
      <c r="HY543" s="169"/>
      <c r="HZ543" s="169"/>
      <c r="IA543" s="169"/>
      <c r="IB543" s="169"/>
      <c r="IC543" s="169"/>
      <c r="ID543" s="169"/>
      <c r="IE543" s="169"/>
      <c r="IF543" s="169"/>
      <c r="IG543" s="169"/>
      <c r="IH543" s="169"/>
      <c r="II543" s="169"/>
      <c r="IJ543" s="169"/>
      <c r="IK543" s="169"/>
      <c r="IL543" s="169"/>
      <c r="IM543" s="169"/>
      <c r="IN543" s="169"/>
      <c r="IO543" s="169"/>
      <c r="IP543" s="169"/>
      <c r="IQ543" s="169"/>
      <c r="IR543" s="169"/>
      <c r="IS543" s="169"/>
      <c r="IT543" s="169"/>
      <c r="IU543" s="169"/>
      <c r="IV543" s="169"/>
      <c r="IW543" s="169"/>
      <c r="IX543" s="169"/>
      <c r="IY543" s="169"/>
      <c r="IZ543" s="169"/>
      <c r="JA543" s="169"/>
      <c r="JB543" s="169"/>
      <c r="JC543" s="169"/>
      <c r="JD543" s="169"/>
      <c r="JE543" s="169"/>
      <c r="JF543" s="169"/>
      <c r="JG543" s="169"/>
      <c r="JH543" s="169"/>
      <c r="JI543" s="169"/>
      <c r="JJ543" s="169"/>
      <c r="JK543" s="169"/>
      <c r="JL543" s="169"/>
      <c r="JM543" s="169"/>
      <c r="JN543" s="169"/>
      <c r="JO543" s="169"/>
      <c r="JP543" s="169"/>
      <c r="JQ543" s="169"/>
      <c r="JR543" s="169"/>
      <c r="JS543" s="169"/>
      <c r="JT543" s="169"/>
      <c r="JU543" s="169"/>
      <c r="JV543" s="169"/>
      <c r="JW543" s="169"/>
      <c r="JX543" s="169"/>
      <c r="JY543" s="169"/>
      <c r="JZ543" s="169"/>
      <c r="KA543" s="169"/>
      <c r="KB543" s="169"/>
      <c r="KC543" s="169"/>
      <c r="KD543" s="169"/>
      <c r="KE543" s="169"/>
      <c r="KF543" s="169"/>
      <c r="KG543" s="169"/>
      <c r="KH543" s="169"/>
      <c r="KI543" s="169"/>
      <c r="KJ543" s="169"/>
      <c r="KK543" s="169"/>
      <c r="KL543" s="169"/>
      <c r="KM543" s="169"/>
      <c r="KN543" s="169"/>
      <c r="KO543" s="169"/>
      <c r="KP543" s="169"/>
      <c r="KQ543" s="169"/>
      <c r="KR543" s="169"/>
      <c r="KS543" s="169"/>
      <c r="KT543" s="169"/>
      <c r="KU543" s="169"/>
      <c r="KV543" s="169"/>
      <c r="KW543" s="169"/>
      <c r="KX543" s="169"/>
      <c r="KY543" s="169"/>
      <c r="KZ543" s="169"/>
      <c r="LA543" s="169"/>
      <c r="LB543" s="169"/>
      <c r="LC543" s="169"/>
      <c r="LD543" s="169"/>
      <c r="LE543" s="169"/>
      <c r="LF543" s="169"/>
      <c r="LG543" s="169"/>
      <c r="LH543" s="169"/>
      <c r="LI543" s="169"/>
      <c r="LJ543" s="169"/>
      <c r="LK543" s="169"/>
      <c r="LL543" s="169"/>
      <c r="LM543" s="169"/>
      <c r="LN543" s="169"/>
      <c r="LO543" s="169"/>
      <c r="LP543" s="169"/>
      <c r="LQ543" s="169"/>
      <c r="LR543" s="169"/>
      <c r="LS543" s="169"/>
      <c r="LT543" s="169"/>
      <c r="LU543" s="169"/>
      <c r="LV543" s="169"/>
      <c r="LW543" s="169"/>
      <c r="LX543" s="169"/>
      <c r="LY543" s="169"/>
      <c r="LZ543" s="169"/>
      <c r="MA543" s="169"/>
      <c r="MB543" s="169"/>
      <c r="MC543" s="169"/>
      <c r="MD543" s="169"/>
      <c r="ME543" s="169"/>
      <c r="MF543" s="169"/>
      <c r="MG543" s="169"/>
      <c r="MH543" s="169"/>
      <c r="MI543" s="169"/>
      <c r="MJ543" s="169"/>
      <c r="MK543" s="169"/>
      <c r="ML543" s="169"/>
      <c r="MM543" s="169"/>
    </row>
    <row r="544" spans="1:351" s="170" customFormat="1" ht="16.5" customHeight="1" outlineLevel="1" x14ac:dyDescent="0.25">
      <c r="A544" s="171"/>
      <c r="B544" s="172"/>
      <c r="C544" s="172"/>
      <c r="D544" s="172"/>
      <c r="E544" s="173"/>
      <c r="F544" s="174" t="s">
        <v>147</v>
      </c>
      <c r="G544" s="175" t="s">
        <v>12</v>
      </c>
      <c r="H544" s="167">
        <f>C543*1</f>
        <v>8.9</v>
      </c>
      <c r="I544" s="168">
        <v>11.64</v>
      </c>
      <c r="J544" s="164">
        <f>H544*I544</f>
        <v>103.596</v>
      </c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  <c r="CZ544" s="169"/>
      <c r="DA544" s="169"/>
      <c r="DB544" s="169"/>
      <c r="DC544" s="169"/>
      <c r="DD544" s="169"/>
      <c r="DE544" s="169"/>
      <c r="DF544" s="169"/>
      <c r="DG544" s="169"/>
      <c r="DH544" s="169"/>
      <c r="DI544" s="169"/>
      <c r="DJ544" s="169"/>
      <c r="DK544" s="169"/>
      <c r="DL544" s="169"/>
      <c r="DM544" s="169"/>
      <c r="DN544" s="169"/>
      <c r="DO544" s="169"/>
      <c r="DP544" s="169"/>
      <c r="DQ544" s="169"/>
      <c r="DR544" s="169"/>
      <c r="DS544" s="169"/>
      <c r="DT544" s="169"/>
      <c r="DU544" s="169"/>
      <c r="DV544" s="169"/>
      <c r="DW544" s="169"/>
      <c r="DX544" s="169"/>
      <c r="DY544" s="169"/>
      <c r="DZ544" s="169"/>
      <c r="EA544" s="169"/>
      <c r="EB544" s="169"/>
      <c r="EC544" s="169"/>
      <c r="ED544" s="169"/>
      <c r="EE544" s="169"/>
      <c r="EF544" s="169"/>
      <c r="EG544" s="169"/>
      <c r="EH544" s="169"/>
      <c r="EI544" s="169"/>
      <c r="EJ544" s="169"/>
      <c r="EK544" s="169"/>
      <c r="EL544" s="169"/>
      <c r="EM544" s="169"/>
      <c r="EN544" s="169"/>
      <c r="EO544" s="169"/>
      <c r="EP544" s="169"/>
      <c r="EQ544" s="169"/>
      <c r="ER544" s="169"/>
      <c r="ES544" s="169"/>
      <c r="ET544" s="169"/>
      <c r="EU544" s="169"/>
      <c r="EV544" s="169"/>
      <c r="EW544" s="169"/>
      <c r="EX544" s="169"/>
      <c r="EY544" s="169"/>
      <c r="EZ544" s="169"/>
      <c r="FA544" s="169"/>
      <c r="FB544" s="169"/>
      <c r="FC544" s="169"/>
      <c r="FD544" s="169"/>
      <c r="FE544" s="169"/>
      <c r="FF544" s="169"/>
      <c r="FG544" s="169"/>
      <c r="FH544" s="169"/>
      <c r="FI544" s="169"/>
      <c r="FJ544" s="169"/>
      <c r="FK544" s="169"/>
      <c r="FL544" s="169"/>
      <c r="FM544" s="169"/>
      <c r="FN544" s="169"/>
      <c r="FO544" s="169"/>
      <c r="FP544" s="169"/>
      <c r="FQ544" s="169"/>
      <c r="FR544" s="169"/>
      <c r="FS544" s="169"/>
      <c r="FT544" s="169"/>
      <c r="FU544" s="169"/>
      <c r="FV544" s="169"/>
      <c r="FW544" s="169"/>
      <c r="FX544" s="169"/>
      <c r="FY544" s="169"/>
      <c r="FZ544" s="169"/>
      <c r="GA544" s="169"/>
      <c r="GB544" s="169"/>
      <c r="GC544" s="169"/>
      <c r="GD544" s="169"/>
      <c r="GE544" s="169"/>
      <c r="GF544" s="169"/>
      <c r="GG544" s="169"/>
      <c r="GH544" s="169"/>
      <c r="GI544" s="169"/>
      <c r="GJ544" s="169"/>
      <c r="GK544" s="169"/>
      <c r="GL544" s="169"/>
      <c r="GM544" s="169"/>
      <c r="GN544" s="169"/>
      <c r="GO544" s="169"/>
      <c r="GP544" s="169"/>
      <c r="GQ544" s="169"/>
      <c r="GR544" s="169"/>
      <c r="GS544" s="169"/>
      <c r="GT544" s="169"/>
      <c r="GU544" s="169"/>
      <c r="GV544" s="169"/>
      <c r="GW544" s="169"/>
      <c r="GX544" s="169"/>
      <c r="GY544" s="169"/>
      <c r="GZ544" s="169"/>
      <c r="HA544" s="169"/>
      <c r="HB544" s="169"/>
      <c r="HC544" s="169"/>
      <c r="HD544" s="169"/>
      <c r="HE544" s="169"/>
      <c r="HF544" s="169"/>
      <c r="HG544" s="169"/>
      <c r="HH544" s="169"/>
      <c r="HI544" s="169"/>
      <c r="HJ544" s="169"/>
      <c r="HK544" s="169"/>
      <c r="HL544" s="169"/>
      <c r="HM544" s="169"/>
      <c r="HN544" s="169"/>
      <c r="HO544" s="169"/>
      <c r="HP544" s="169"/>
      <c r="HQ544" s="169"/>
      <c r="HR544" s="169"/>
      <c r="HS544" s="169"/>
      <c r="HT544" s="169"/>
      <c r="HU544" s="169"/>
      <c r="HV544" s="169"/>
      <c r="HW544" s="169"/>
      <c r="HX544" s="169"/>
      <c r="HY544" s="169"/>
      <c r="HZ544" s="169"/>
      <c r="IA544" s="169"/>
      <c r="IB544" s="169"/>
      <c r="IC544" s="169"/>
      <c r="ID544" s="169"/>
      <c r="IE544" s="169"/>
      <c r="IF544" s="169"/>
      <c r="IG544" s="169"/>
      <c r="IH544" s="169"/>
      <c r="II544" s="169"/>
      <c r="IJ544" s="169"/>
      <c r="IK544" s="169"/>
      <c r="IL544" s="169"/>
      <c r="IM544" s="169"/>
      <c r="IN544" s="169"/>
      <c r="IO544" s="169"/>
      <c r="IP544" s="169"/>
      <c r="IQ544" s="169"/>
      <c r="IR544" s="169"/>
      <c r="IS544" s="169"/>
      <c r="IT544" s="169"/>
      <c r="IU544" s="169"/>
      <c r="IV544" s="169"/>
      <c r="IW544" s="169"/>
      <c r="IX544" s="169"/>
      <c r="IY544" s="169"/>
      <c r="IZ544" s="169"/>
      <c r="JA544" s="169"/>
      <c r="JB544" s="169"/>
      <c r="JC544" s="169"/>
      <c r="JD544" s="169"/>
      <c r="JE544" s="169"/>
      <c r="JF544" s="169"/>
      <c r="JG544" s="169"/>
      <c r="JH544" s="169"/>
      <c r="JI544" s="169"/>
      <c r="JJ544" s="169"/>
      <c r="JK544" s="169"/>
      <c r="JL544" s="169"/>
      <c r="JM544" s="169"/>
      <c r="JN544" s="169"/>
      <c r="JO544" s="169"/>
      <c r="JP544" s="169"/>
      <c r="JQ544" s="169"/>
      <c r="JR544" s="169"/>
      <c r="JS544" s="169"/>
      <c r="JT544" s="169"/>
      <c r="JU544" s="169"/>
      <c r="JV544" s="169"/>
      <c r="JW544" s="169"/>
      <c r="JX544" s="169"/>
      <c r="JY544" s="169"/>
      <c r="JZ544" s="169"/>
      <c r="KA544" s="169"/>
      <c r="KB544" s="169"/>
      <c r="KC544" s="169"/>
      <c r="KD544" s="169"/>
      <c r="KE544" s="169"/>
      <c r="KF544" s="169"/>
      <c r="KG544" s="169"/>
      <c r="KH544" s="169"/>
      <c r="KI544" s="169"/>
      <c r="KJ544" s="169"/>
      <c r="KK544" s="169"/>
      <c r="KL544" s="169"/>
      <c r="KM544" s="169"/>
      <c r="KN544" s="169"/>
      <c r="KO544" s="169"/>
      <c r="KP544" s="169"/>
      <c r="KQ544" s="169"/>
      <c r="KR544" s="169"/>
      <c r="KS544" s="169"/>
      <c r="KT544" s="169"/>
      <c r="KU544" s="169"/>
      <c r="KV544" s="169"/>
      <c r="KW544" s="169"/>
      <c r="KX544" s="169"/>
      <c r="KY544" s="169"/>
      <c r="KZ544" s="169"/>
      <c r="LA544" s="169"/>
      <c r="LB544" s="169"/>
      <c r="LC544" s="169"/>
      <c r="LD544" s="169"/>
      <c r="LE544" s="169"/>
      <c r="LF544" s="169"/>
      <c r="LG544" s="169"/>
      <c r="LH544" s="169"/>
      <c r="LI544" s="169"/>
      <c r="LJ544" s="169"/>
      <c r="LK544" s="169"/>
      <c r="LL544" s="169"/>
      <c r="LM544" s="169"/>
      <c r="LN544" s="169"/>
      <c r="LO544" s="169"/>
      <c r="LP544" s="169"/>
      <c r="LQ544" s="169"/>
      <c r="LR544" s="169"/>
      <c r="LS544" s="169"/>
      <c r="LT544" s="169"/>
      <c r="LU544" s="169"/>
      <c r="LV544" s="169"/>
      <c r="LW544" s="169"/>
      <c r="LX544" s="169"/>
      <c r="LY544" s="169"/>
      <c r="LZ544" s="169"/>
      <c r="MA544" s="169"/>
      <c r="MB544" s="169"/>
      <c r="MC544" s="169"/>
      <c r="MD544" s="169"/>
      <c r="ME544" s="169"/>
      <c r="MF544" s="169"/>
      <c r="MG544" s="169"/>
      <c r="MH544" s="169"/>
      <c r="MI544" s="169"/>
      <c r="MJ544" s="169"/>
      <c r="MK544" s="169"/>
      <c r="ML544" s="169"/>
      <c r="MM544" s="169"/>
    </row>
    <row r="545" spans="1:351" s="191" customFormat="1" ht="14.25" customHeight="1" x14ac:dyDescent="0.2">
      <c r="A545" s="171"/>
      <c r="B545" s="145"/>
      <c r="C545" s="146"/>
      <c r="D545" s="145"/>
      <c r="E545" s="145"/>
      <c r="F545" s="142" t="s">
        <v>206</v>
      </c>
      <c r="G545" s="143" t="s">
        <v>15</v>
      </c>
      <c r="H545" s="144">
        <f>C543*1.1</f>
        <v>9.7900000000000009</v>
      </c>
      <c r="I545" s="144">
        <v>30</v>
      </c>
      <c r="J545" s="144">
        <f>I545*H545</f>
        <v>293.70000000000005</v>
      </c>
    </row>
    <row r="546" spans="1:351" s="191" customFormat="1" ht="14.25" customHeight="1" x14ac:dyDescent="0.2">
      <c r="A546" s="171"/>
      <c r="B546" s="145"/>
      <c r="C546" s="146"/>
      <c r="D546" s="145"/>
      <c r="E546" s="145"/>
      <c r="F546" s="142" t="s">
        <v>207</v>
      </c>
      <c r="G546" s="143" t="s">
        <v>12</v>
      </c>
      <c r="H546" s="144">
        <f>C543*1.2</f>
        <v>10.68</v>
      </c>
      <c r="I546" s="144">
        <v>5.08</v>
      </c>
      <c r="J546" s="144">
        <f>I546*H546</f>
        <v>54.254399999999997</v>
      </c>
    </row>
    <row r="547" spans="1:351" s="191" customFormat="1" ht="14.25" customHeight="1" x14ac:dyDescent="0.2">
      <c r="A547" s="171"/>
      <c r="B547" s="145"/>
      <c r="C547" s="146"/>
      <c r="D547" s="145"/>
      <c r="E547" s="145"/>
      <c r="F547" s="142" t="s">
        <v>208</v>
      </c>
      <c r="G547" s="143" t="s">
        <v>15</v>
      </c>
      <c r="H547" s="144">
        <f>C543*1.1</f>
        <v>9.7900000000000009</v>
      </c>
      <c r="I547" s="144">
        <v>4.45</v>
      </c>
      <c r="J547" s="144">
        <f>I547*H547</f>
        <v>43.565500000000007</v>
      </c>
    </row>
    <row r="548" spans="1:351" s="170" customFormat="1" ht="15" customHeight="1" outlineLevel="1" x14ac:dyDescent="0.25">
      <c r="A548" s="161"/>
      <c r="B548" s="162"/>
      <c r="C548" s="163"/>
      <c r="D548" s="163"/>
      <c r="E548" s="164"/>
      <c r="F548" s="174" t="s">
        <v>148</v>
      </c>
      <c r="G548" s="175" t="s">
        <v>12</v>
      </c>
      <c r="H548" s="167">
        <f>C543*3.2</f>
        <v>28.480000000000004</v>
      </c>
      <c r="I548" s="168">
        <v>18.04</v>
      </c>
      <c r="J548" s="164">
        <f>H548*I548</f>
        <v>513.77920000000006</v>
      </c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  <c r="CZ548" s="169"/>
      <c r="DA548" s="169"/>
      <c r="DB548" s="169"/>
      <c r="DC548" s="169"/>
      <c r="DD548" s="169"/>
      <c r="DE548" s="169"/>
      <c r="DF548" s="169"/>
      <c r="DG548" s="169"/>
      <c r="DH548" s="169"/>
      <c r="DI548" s="169"/>
      <c r="DJ548" s="169"/>
      <c r="DK548" s="169"/>
      <c r="DL548" s="169"/>
      <c r="DM548" s="169"/>
      <c r="DN548" s="169"/>
      <c r="DO548" s="169"/>
      <c r="DP548" s="169"/>
      <c r="DQ548" s="169"/>
      <c r="DR548" s="169"/>
      <c r="DS548" s="169"/>
      <c r="DT548" s="169"/>
      <c r="DU548" s="169"/>
      <c r="DV548" s="169"/>
      <c r="DW548" s="169"/>
      <c r="DX548" s="169"/>
      <c r="DY548" s="169"/>
      <c r="DZ548" s="169"/>
      <c r="EA548" s="169"/>
      <c r="EB548" s="169"/>
      <c r="EC548" s="169"/>
      <c r="ED548" s="169"/>
      <c r="EE548" s="169"/>
      <c r="EF548" s="169"/>
      <c r="EG548" s="169"/>
      <c r="EH548" s="169"/>
      <c r="EI548" s="169"/>
      <c r="EJ548" s="169"/>
      <c r="EK548" s="169"/>
      <c r="EL548" s="169"/>
      <c r="EM548" s="169"/>
      <c r="EN548" s="169"/>
      <c r="EO548" s="169"/>
      <c r="EP548" s="169"/>
      <c r="EQ548" s="169"/>
      <c r="ER548" s="169"/>
      <c r="ES548" s="169"/>
      <c r="ET548" s="169"/>
      <c r="EU548" s="169"/>
      <c r="EV548" s="169"/>
      <c r="EW548" s="169"/>
      <c r="EX548" s="169"/>
      <c r="EY548" s="169"/>
      <c r="EZ548" s="169"/>
      <c r="FA548" s="169"/>
      <c r="FB548" s="169"/>
      <c r="FC548" s="169"/>
      <c r="FD548" s="169"/>
      <c r="FE548" s="169"/>
      <c r="FF548" s="169"/>
      <c r="FG548" s="169"/>
      <c r="FH548" s="169"/>
      <c r="FI548" s="169"/>
      <c r="FJ548" s="169"/>
      <c r="FK548" s="169"/>
      <c r="FL548" s="169"/>
      <c r="FM548" s="169"/>
      <c r="FN548" s="169"/>
      <c r="FO548" s="169"/>
      <c r="FP548" s="169"/>
      <c r="FQ548" s="169"/>
      <c r="FR548" s="169"/>
      <c r="FS548" s="169"/>
      <c r="FT548" s="169"/>
      <c r="FU548" s="169"/>
      <c r="FV548" s="169"/>
      <c r="FW548" s="169"/>
      <c r="FX548" s="169"/>
      <c r="FY548" s="169"/>
      <c r="FZ548" s="169"/>
      <c r="GA548" s="169"/>
      <c r="GB548" s="169"/>
      <c r="GC548" s="169"/>
      <c r="GD548" s="169"/>
      <c r="GE548" s="169"/>
      <c r="GF548" s="169"/>
      <c r="GG548" s="169"/>
      <c r="GH548" s="169"/>
      <c r="GI548" s="169"/>
      <c r="GJ548" s="169"/>
      <c r="GK548" s="169"/>
      <c r="GL548" s="169"/>
      <c r="GM548" s="169"/>
      <c r="GN548" s="169"/>
      <c r="GO548" s="169"/>
      <c r="GP548" s="169"/>
      <c r="GQ548" s="169"/>
      <c r="GR548" s="169"/>
      <c r="GS548" s="169"/>
      <c r="GT548" s="169"/>
      <c r="GU548" s="169"/>
      <c r="GV548" s="169"/>
      <c r="GW548" s="169"/>
      <c r="GX548" s="169"/>
      <c r="GY548" s="169"/>
      <c r="GZ548" s="169"/>
      <c r="HA548" s="169"/>
      <c r="HB548" s="169"/>
      <c r="HC548" s="169"/>
      <c r="HD548" s="169"/>
      <c r="HE548" s="169"/>
      <c r="HF548" s="169"/>
      <c r="HG548" s="169"/>
      <c r="HH548" s="169"/>
      <c r="HI548" s="169"/>
      <c r="HJ548" s="169"/>
      <c r="HK548" s="169"/>
      <c r="HL548" s="169"/>
      <c r="HM548" s="169"/>
      <c r="HN548" s="169"/>
      <c r="HO548" s="169"/>
      <c r="HP548" s="169"/>
      <c r="HQ548" s="169"/>
      <c r="HR548" s="169"/>
      <c r="HS548" s="169"/>
      <c r="HT548" s="169"/>
      <c r="HU548" s="169"/>
      <c r="HV548" s="169"/>
      <c r="HW548" s="169"/>
      <c r="HX548" s="169"/>
      <c r="HY548" s="169"/>
      <c r="HZ548" s="169"/>
      <c r="IA548" s="169"/>
      <c r="IB548" s="169"/>
      <c r="IC548" s="169"/>
      <c r="ID548" s="169"/>
      <c r="IE548" s="169"/>
      <c r="IF548" s="169"/>
      <c r="IG548" s="169"/>
      <c r="IH548" s="169"/>
      <c r="II548" s="169"/>
      <c r="IJ548" s="169"/>
      <c r="IK548" s="169"/>
      <c r="IL548" s="169"/>
      <c r="IM548" s="169"/>
      <c r="IN548" s="169"/>
      <c r="IO548" s="169"/>
      <c r="IP548" s="169"/>
      <c r="IQ548" s="169"/>
      <c r="IR548" s="169"/>
      <c r="IS548" s="169"/>
      <c r="IT548" s="169"/>
      <c r="IU548" s="169"/>
      <c r="IV548" s="169"/>
      <c r="IW548" s="169"/>
      <c r="IX548" s="169"/>
      <c r="IY548" s="169"/>
      <c r="IZ548" s="169"/>
      <c r="JA548" s="169"/>
      <c r="JB548" s="169"/>
      <c r="JC548" s="169"/>
      <c r="JD548" s="169"/>
      <c r="JE548" s="169"/>
      <c r="JF548" s="169"/>
      <c r="JG548" s="169"/>
      <c r="JH548" s="169"/>
      <c r="JI548" s="169"/>
      <c r="JJ548" s="169"/>
      <c r="JK548" s="169"/>
      <c r="JL548" s="169"/>
      <c r="JM548" s="169"/>
      <c r="JN548" s="169"/>
      <c r="JO548" s="169"/>
      <c r="JP548" s="169"/>
      <c r="JQ548" s="169"/>
      <c r="JR548" s="169"/>
      <c r="JS548" s="169"/>
      <c r="JT548" s="169"/>
      <c r="JU548" s="169"/>
      <c r="JV548" s="169"/>
      <c r="JW548" s="169"/>
      <c r="JX548" s="169"/>
      <c r="JY548" s="169"/>
      <c r="JZ548" s="169"/>
      <c r="KA548" s="169"/>
      <c r="KB548" s="169"/>
      <c r="KC548" s="169"/>
      <c r="KD548" s="169"/>
      <c r="KE548" s="169"/>
      <c r="KF548" s="169"/>
      <c r="KG548" s="169"/>
      <c r="KH548" s="169"/>
      <c r="KI548" s="169"/>
      <c r="KJ548" s="169"/>
      <c r="KK548" s="169"/>
      <c r="KL548" s="169"/>
      <c r="KM548" s="169"/>
      <c r="KN548" s="169"/>
      <c r="KO548" s="169"/>
      <c r="KP548" s="169"/>
      <c r="KQ548" s="169"/>
      <c r="KR548" s="169"/>
      <c r="KS548" s="169"/>
      <c r="KT548" s="169"/>
      <c r="KU548" s="169"/>
      <c r="KV548" s="169"/>
      <c r="KW548" s="169"/>
      <c r="KX548" s="169"/>
      <c r="KY548" s="169"/>
      <c r="KZ548" s="169"/>
      <c r="LA548" s="169"/>
      <c r="LB548" s="169"/>
      <c r="LC548" s="169"/>
      <c r="LD548" s="169"/>
      <c r="LE548" s="169"/>
      <c r="LF548" s="169"/>
      <c r="LG548" s="169"/>
      <c r="LH548" s="169"/>
      <c r="LI548" s="169"/>
      <c r="LJ548" s="169"/>
      <c r="LK548" s="169"/>
      <c r="LL548" s="169"/>
      <c r="LM548" s="169"/>
      <c r="LN548" s="169"/>
      <c r="LO548" s="169"/>
      <c r="LP548" s="169"/>
      <c r="LQ548" s="169"/>
      <c r="LR548" s="169"/>
      <c r="LS548" s="169"/>
      <c r="LT548" s="169"/>
      <c r="LU548" s="169"/>
      <c r="LV548" s="169"/>
      <c r="LW548" s="169"/>
      <c r="LX548" s="169"/>
      <c r="LY548" s="169"/>
      <c r="LZ548" s="169"/>
      <c r="MA548" s="169"/>
      <c r="MB548" s="169"/>
      <c r="MC548" s="169"/>
      <c r="MD548" s="169"/>
      <c r="ME548" s="169"/>
      <c r="MF548" s="169"/>
      <c r="MG548" s="169"/>
      <c r="MH548" s="169"/>
      <c r="MI548" s="169"/>
      <c r="MJ548" s="169"/>
      <c r="MK548" s="169"/>
      <c r="ML548" s="169"/>
      <c r="MM548" s="169"/>
    </row>
    <row r="549" spans="1:351" s="170" customFormat="1" ht="15" customHeight="1" outlineLevel="1" x14ac:dyDescent="0.25">
      <c r="A549" s="161"/>
      <c r="B549" s="162"/>
      <c r="C549" s="163"/>
      <c r="D549" s="163"/>
      <c r="E549" s="164"/>
      <c r="F549" s="174" t="s">
        <v>149</v>
      </c>
      <c r="G549" s="175" t="s">
        <v>39</v>
      </c>
      <c r="H549" s="167">
        <f>C543*0.8</f>
        <v>7.120000000000001</v>
      </c>
      <c r="I549" s="168">
        <v>3.3</v>
      </c>
      <c r="J549" s="164">
        <f t="shared" ref="J549:J562" si="103">H549*I549</f>
        <v>23.496000000000002</v>
      </c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  <c r="CZ549" s="169"/>
      <c r="DA549" s="169"/>
      <c r="DB549" s="169"/>
      <c r="DC549" s="169"/>
      <c r="DD549" s="169"/>
      <c r="DE549" s="169"/>
      <c r="DF549" s="169"/>
      <c r="DG549" s="169"/>
      <c r="DH549" s="169"/>
      <c r="DI549" s="169"/>
      <c r="DJ549" s="169"/>
      <c r="DK549" s="169"/>
      <c r="DL549" s="169"/>
      <c r="DM549" s="169"/>
      <c r="DN549" s="169"/>
      <c r="DO549" s="169"/>
      <c r="DP549" s="169"/>
      <c r="DQ549" s="169"/>
      <c r="DR549" s="169"/>
      <c r="DS549" s="169"/>
      <c r="DT549" s="169"/>
      <c r="DU549" s="169"/>
      <c r="DV549" s="169"/>
      <c r="DW549" s="169"/>
      <c r="DX549" s="169"/>
      <c r="DY549" s="169"/>
      <c r="DZ549" s="169"/>
      <c r="EA549" s="169"/>
      <c r="EB549" s="169"/>
      <c r="EC549" s="169"/>
      <c r="ED549" s="169"/>
      <c r="EE549" s="169"/>
      <c r="EF549" s="169"/>
      <c r="EG549" s="169"/>
      <c r="EH549" s="169"/>
      <c r="EI549" s="169"/>
      <c r="EJ549" s="169"/>
      <c r="EK549" s="169"/>
      <c r="EL549" s="169"/>
      <c r="EM549" s="169"/>
      <c r="EN549" s="169"/>
      <c r="EO549" s="169"/>
      <c r="EP549" s="169"/>
      <c r="EQ549" s="169"/>
      <c r="ER549" s="169"/>
      <c r="ES549" s="169"/>
      <c r="ET549" s="169"/>
      <c r="EU549" s="169"/>
      <c r="EV549" s="169"/>
      <c r="EW549" s="169"/>
      <c r="EX549" s="169"/>
      <c r="EY549" s="169"/>
      <c r="EZ549" s="169"/>
      <c r="FA549" s="169"/>
      <c r="FB549" s="169"/>
      <c r="FC549" s="169"/>
      <c r="FD549" s="169"/>
      <c r="FE549" s="169"/>
      <c r="FF549" s="169"/>
      <c r="FG549" s="169"/>
      <c r="FH549" s="169"/>
      <c r="FI549" s="169"/>
      <c r="FJ549" s="169"/>
      <c r="FK549" s="169"/>
      <c r="FL549" s="169"/>
      <c r="FM549" s="169"/>
      <c r="FN549" s="169"/>
      <c r="FO549" s="169"/>
      <c r="FP549" s="169"/>
      <c r="FQ549" s="169"/>
      <c r="FR549" s="169"/>
      <c r="FS549" s="169"/>
      <c r="FT549" s="169"/>
      <c r="FU549" s="169"/>
      <c r="FV549" s="169"/>
      <c r="FW549" s="169"/>
      <c r="FX549" s="169"/>
      <c r="FY549" s="169"/>
      <c r="FZ549" s="169"/>
      <c r="GA549" s="169"/>
      <c r="GB549" s="169"/>
      <c r="GC549" s="169"/>
      <c r="GD549" s="169"/>
      <c r="GE549" s="169"/>
      <c r="GF549" s="169"/>
      <c r="GG549" s="169"/>
      <c r="GH549" s="169"/>
      <c r="GI549" s="169"/>
      <c r="GJ549" s="169"/>
      <c r="GK549" s="169"/>
      <c r="GL549" s="169"/>
      <c r="GM549" s="169"/>
      <c r="GN549" s="169"/>
      <c r="GO549" s="169"/>
      <c r="GP549" s="169"/>
      <c r="GQ549" s="169"/>
      <c r="GR549" s="169"/>
      <c r="GS549" s="169"/>
      <c r="GT549" s="169"/>
      <c r="GU549" s="169"/>
      <c r="GV549" s="169"/>
      <c r="GW549" s="169"/>
      <c r="GX549" s="169"/>
      <c r="GY549" s="169"/>
      <c r="GZ549" s="169"/>
      <c r="HA549" s="169"/>
      <c r="HB549" s="169"/>
      <c r="HC549" s="169"/>
      <c r="HD549" s="169"/>
      <c r="HE549" s="169"/>
      <c r="HF549" s="169"/>
      <c r="HG549" s="169"/>
      <c r="HH549" s="169"/>
      <c r="HI549" s="169"/>
      <c r="HJ549" s="169"/>
      <c r="HK549" s="169"/>
      <c r="HL549" s="169"/>
      <c r="HM549" s="169"/>
      <c r="HN549" s="169"/>
      <c r="HO549" s="169"/>
      <c r="HP549" s="169"/>
      <c r="HQ549" s="169"/>
      <c r="HR549" s="169"/>
      <c r="HS549" s="169"/>
      <c r="HT549" s="169"/>
      <c r="HU549" s="169"/>
      <c r="HV549" s="169"/>
      <c r="HW549" s="169"/>
      <c r="HX549" s="169"/>
      <c r="HY549" s="169"/>
      <c r="HZ549" s="169"/>
      <c r="IA549" s="169"/>
      <c r="IB549" s="169"/>
      <c r="IC549" s="169"/>
      <c r="ID549" s="169"/>
      <c r="IE549" s="169"/>
      <c r="IF549" s="169"/>
      <c r="IG549" s="169"/>
      <c r="IH549" s="169"/>
      <c r="II549" s="169"/>
      <c r="IJ549" s="169"/>
      <c r="IK549" s="169"/>
      <c r="IL549" s="169"/>
      <c r="IM549" s="169"/>
      <c r="IN549" s="169"/>
      <c r="IO549" s="169"/>
      <c r="IP549" s="169"/>
      <c r="IQ549" s="169"/>
      <c r="IR549" s="169"/>
      <c r="IS549" s="169"/>
      <c r="IT549" s="169"/>
      <c r="IU549" s="169"/>
      <c r="IV549" s="169"/>
      <c r="IW549" s="169"/>
      <c r="IX549" s="169"/>
      <c r="IY549" s="169"/>
      <c r="IZ549" s="169"/>
      <c r="JA549" s="169"/>
      <c r="JB549" s="169"/>
      <c r="JC549" s="169"/>
      <c r="JD549" s="169"/>
      <c r="JE549" s="169"/>
      <c r="JF549" s="169"/>
      <c r="JG549" s="169"/>
      <c r="JH549" s="169"/>
      <c r="JI549" s="169"/>
      <c r="JJ549" s="169"/>
      <c r="JK549" s="169"/>
      <c r="JL549" s="169"/>
      <c r="JM549" s="169"/>
      <c r="JN549" s="169"/>
      <c r="JO549" s="169"/>
      <c r="JP549" s="169"/>
      <c r="JQ549" s="169"/>
      <c r="JR549" s="169"/>
      <c r="JS549" s="169"/>
      <c r="JT549" s="169"/>
      <c r="JU549" s="169"/>
      <c r="JV549" s="169"/>
      <c r="JW549" s="169"/>
      <c r="JX549" s="169"/>
      <c r="JY549" s="169"/>
      <c r="JZ549" s="169"/>
      <c r="KA549" s="169"/>
      <c r="KB549" s="169"/>
      <c r="KC549" s="169"/>
      <c r="KD549" s="169"/>
      <c r="KE549" s="169"/>
      <c r="KF549" s="169"/>
      <c r="KG549" s="169"/>
      <c r="KH549" s="169"/>
      <c r="KI549" s="169"/>
      <c r="KJ549" s="169"/>
      <c r="KK549" s="169"/>
      <c r="KL549" s="169"/>
      <c r="KM549" s="169"/>
      <c r="KN549" s="169"/>
      <c r="KO549" s="169"/>
      <c r="KP549" s="169"/>
      <c r="KQ549" s="169"/>
      <c r="KR549" s="169"/>
      <c r="KS549" s="169"/>
      <c r="KT549" s="169"/>
      <c r="KU549" s="169"/>
      <c r="KV549" s="169"/>
      <c r="KW549" s="169"/>
      <c r="KX549" s="169"/>
      <c r="KY549" s="169"/>
      <c r="KZ549" s="169"/>
      <c r="LA549" s="169"/>
      <c r="LB549" s="169"/>
      <c r="LC549" s="169"/>
      <c r="LD549" s="169"/>
      <c r="LE549" s="169"/>
      <c r="LF549" s="169"/>
      <c r="LG549" s="169"/>
      <c r="LH549" s="169"/>
      <c r="LI549" s="169"/>
      <c r="LJ549" s="169"/>
      <c r="LK549" s="169"/>
      <c r="LL549" s="169"/>
      <c r="LM549" s="169"/>
      <c r="LN549" s="169"/>
      <c r="LO549" s="169"/>
      <c r="LP549" s="169"/>
      <c r="LQ549" s="169"/>
      <c r="LR549" s="169"/>
      <c r="LS549" s="169"/>
      <c r="LT549" s="169"/>
      <c r="LU549" s="169"/>
      <c r="LV549" s="169"/>
      <c r="LW549" s="169"/>
      <c r="LX549" s="169"/>
      <c r="LY549" s="169"/>
      <c r="LZ549" s="169"/>
      <c r="MA549" s="169"/>
      <c r="MB549" s="169"/>
      <c r="MC549" s="169"/>
      <c r="MD549" s="169"/>
      <c r="ME549" s="169"/>
      <c r="MF549" s="169"/>
      <c r="MG549" s="169"/>
      <c r="MH549" s="169"/>
      <c r="MI549" s="169"/>
      <c r="MJ549" s="169"/>
      <c r="MK549" s="169"/>
      <c r="ML549" s="169"/>
      <c r="MM549" s="169"/>
    </row>
    <row r="550" spans="1:351" s="170" customFormat="1" ht="15" customHeight="1" outlineLevel="1" x14ac:dyDescent="0.25">
      <c r="A550" s="161"/>
      <c r="B550" s="162"/>
      <c r="C550" s="163"/>
      <c r="D550" s="163"/>
      <c r="E550" s="164"/>
      <c r="F550" s="174" t="s">
        <v>150</v>
      </c>
      <c r="G550" s="175" t="s">
        <v>39</v>
      </c>
      <c r="H550" s="167">
        <f>C543*0.8</f>
        <v>7.120000000000001</v>
      </c>
      <c r="I550" s="168">
        <v>1.5</v>
      </c>
      <c r="J550" s="164">
        <f t="shared" si="103"/>
        <v>10.680000000000001</v>
      </c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  <c r="CZ550" s="169"/>
      <c r="DA550" s="169"/>
      <c r="DB550" s="169"/>
      <c r="DC550" s="169"/>
      <c r="DD550" s="169"/>
      <c r="DE550" s="169"/>
      <c r="DF550" s="169"/>
      <c r="DG550" s="169"/>
      <c r="DH550" s="169"/>
      <c r="DI550" s="169"/>
      <c r="DJ550" s="169"/>
      <c r="DK550" s="169"/>
      <c r="DL550" s="169"/>
      <c r="DM550" s="169"/>
      <c r="DN550" s="169"/>
      <c r="DO550" s="169"/>
      <c r="DP550" s="169"/>
      <c r="DQ550" s="169"/>
      <c r="DR550" s="169"/>
      <c r="DS550" s="169"/>
      <c r="DT550" s="169"/>
      <c r="DU550" s="169"/>
      <c r="DV550" s="169"/>
      <c r="DW550" s="169"/>
      <c r="DX550" s="169"/>
      <c r="DY550" s="169"/>
      <c r="DZ550" s="169"/>
      <c r="EA550" s="169"/>
      <c r="EB550" s="169"/>
      <c r="EC550" s="169"/>
      <c r="ED550" s="169"/>
      <c r="EE550" s="169"/>
      <c r="EF550" s="169"/>
      <c r="EG550" s="169"/>
      <c r="EH550" s="169"/>
      <c r="EI550" s="169"/>
      <c r="EJ550" s="169"/>
      <c r="EK550" s="169"/>
      <c r="EL550" s="169"/>
      <c r="EM550" s="169"/>
      <c r="EN550" s="169"/>
      <c r="EO550" s="169"/>
      <c r="EP550" s="169"/>
      <c r="EQ550" s="169"/>
      <c r="ER550" s="169"/>
      <c r="ES550" s="169"/>
      <c r="ET550" s="169"/>
      <c r="EU550" s="169"/>
      <c r="EV550" s="169"/>
      <c r="EW550" s="169"/>
      <c r="EX550" s="169"/>
      <c r="EY550" s="169"/>
      <c r="EZ550" s="169"/>
      <c r="FA550" s="169"/>
      <c r="FB550" s="169"/>
      <c r="FC550" s="169"/>
      <c r="FD550" s="169"/>
      <c r="FE550" s="169"/>
      <c r="FF550" s="169"/>
      <c r="FG550" s="169"/>
      <c r="FH550" s="169"/>
      <c r="FI550" s="169"/>
      <c r="FJ550" s="169"/>
      <c r="FK550" s="169"/>
      <c r="FL550" s="169"/>
      <c r="FM550" s="169"/>
      <c r="FN550" s="169"/>
      <c r="FO550" s="169"/>
      <c r="FP550" s="169"/>
      <c r="FQ550" s="169"/>
      <c r="FR550" s="169"/>
      <c r="FS550" s="169"/>
      <c r="FT550" s="169"/>
      <c r="FU550" s="169"/>
      <c r="FV550" s="169"/>
      <c r="FW550" s="169"/>
      <c r="FX550" s="169"/>
      <c r="FY550" s="169"/>
      <c r="FZ550" s="169"/>
      <c r="GA550" s="169"/>
      <c r="GB550" s="169"/>
      <c r="GC550" s="169"/>
      <c r="GD550" s="169"/>
      <c r="GE550" s="169"/>
      <c r="GF550" s="169"/>
      <c r="GG550" s="169"/>
      <c r="GH550" s="169"/>
      <c r="GI550" s="169"/>
      <c r="GJ550" s="169"/>
      <c r="GK550" s="169"/>
      <c r="GL550" s="169"/>
      <c r="GM550" s="169"/>
      <c r="GN550" s="169"/>
      <c r="GO550" s="169"/>
      <c r="GP550" s="169"/>
      <c r="GQ550" s="169"/>
      <c r="GR550" s="169"/>
      <c r="GS550" s="169"/>
      <c r="GT550" s="169"/>
      <c r="GU550" s="169"/>
      <c r="GV550" s="169"/>
      <c r="GW550" s="169"/>
      <c r="GX550" s="169"/>
      <c r="GY550" s="169"/>
      <c r="GZ550" s="169"/>
      <c r="HA550" s="169"/>
      <c r="HB550" s="169"/>
      <c r="HC550" s="169"/>
      <c r="HD550" s="169"/>
      <c r="HE550" s="169"/>
      <c r="HF550" s="169"/>
      <c r="HG550" s="169"/>
      <c r="HH550" s="169"/>
      <c r="HI550" s="169"/>
      <c r="HJ550" s="169"/>
      <c r="HK550" s="169"/>
      <c r="HL550" s="169"/>
      <c r="HM550" s="169"/>
      <c r="HN550" s="169"/>
      <c r="HO550" s="169"/>
      <c r="HP550" s="169"/>
      <c r="HQ550" s="169"/>
      <c r="HR550" s="169"/>
      <c r="HS550" s="169"/>
      <c r="HT550" s="169"/>
      <c r="HU550" s="169"/>
      <c r="HV550" s="169"/>
      <c r="HW550" s="169"/>
      <c r="HX550" s="169"/>
      <c r="HY550" s="169"/>
      <c r="HZ550" s="169"/>
      <c r="IA550" s="169"/>
      <c r="IB550" s="169"/>
      <c r="IC550" s="169"/>
      <c r="ID550" s="169"/>
      <c r="IE550" s="169"/>
      <c r="IF550" s="169"/>
      <c r="IG550" s="169"/>
      <c r="IH550" s="169"/>
      <c r="II550" s="169"/>
      <c r="IJ550" s="169"/>
      <c r="IK550" s="169"/>
      <c r="IL550" s="169"/>
      <c r="IM550" s="169"/>
      <c r="IN550" s="169"/>
      <c r="IO550" s="169"/>
      <c r="IP550" s="169"/>
      <c r="IQ550" s="169"/>
      <c r="IR550" s="169"/>
      <c r="IS550" s="169"/>
      <c r="IT550" s="169"/>
      <c r="IU550" s="169"/>
      <c r="IV550" s="169"/>
      <c r="IW550" s="169"/>
      <c r="IX550" s="169"/>
      <c r="IY550" s="169"/>
      <c r="IZ550" s="169"/>
      <c r="JA550" s="169"/>
      <c r="JB550" s="169"/>
      <c r="JC550" s="169"/>
      <c r="JD550" s="169"/>
      <c r="JE550" s="169"/>
      <c r="JF550" s="169"/>
      <c r="JG550" s="169"/>
      <c r="JH550" s="169"/>
      <c r="JI550" s="169"/>
      <c r="JJ550" s="169"/>
      <c r="JK550" s="169"/>
      <c r="JL550" s="169"/>
      <c r="JM550" s="169"/>
      <c r="JN550" s="169"/>
      <c r="JO550" s="169"/>
      <c r="JP550" s="169"/>
      <c r="JQ550" s="169"/>
      <c r="JR550" s="169"/>
      <c r="JS550" s="169"/>
      <c r="JT550" s="169"/>
      <c r="JU550" s="169"/>
      <c r="JV550" s="169"/>
      <c r="JW550" s="169"/>
      <c r="JX550" s="169"/>
      <c r="JY550" s="169"/>
      <c r="JZ550" s="169"/>
      <c r="KA550" s="169"/>
      <c r="KB550" s="169"/>
      <c r="KC550" s="169"/>
      <c r="KD550" s="169"/>
      <c r="KE550" s="169"/>
      <c r="KF550" s="169"/>
      <c r="KG550" s="169"/>
      <c r="KH550" s="169"/>
      <c r="KI550" s="169"/>
      <c r="KJ550" s="169"/>
      <c r="KK550" s="169"/>
      <c r="KL550" s="169"/>
      <c r="KM550" s="169"/>
      <c r="KN550" s="169"/>
      <c r="KO550" s="169"/>
      <c r="KP550" s="169"/>
      <c r="KQ550" s="169"/>
      <c r="KR550" s="169"/>
      <c r="KS550" s="169"/>
      <c r="KT550" s="169"/>
      <c r="KU550" s="169"/>
      <c r="KV550" s="169"/>
      <c r="KW550" s="169"/>
      <c r="KX550" s="169"/>
      <c r="KY550" s="169"/>
      <c r="KZ550" s="169"/>
      <c r="LA550" s="169"/>
      <c r="LB550" s="169"/>
      <c r="LC550" s="169"/>
      <c r="LD550" s="169"/>
      <c r="LE550" s="169"/>
      <c r="LF550" s="169"/>
      <c r="LG550" s="169"/>
      <c r="LH550" s="169"/>
      <c r="LI550" s="169"/>
      <c r="LJ550" s="169"/>
      <c r="LK550" s="169"/>
      <c r="LL550" s="169"/>
      <c r="LM550" s="169"/>
      <c r="LN550" s="169"/>
      <c r="LO550" s="169"/>
      <c r="LP550" s="169"/>
      <c r="LQ550" s="169"/>
      <c r="LR550" s="169"/>
      <c r="LS550" s="169"/>
      <c r="LT550" s="169"/>
      <c r="LU550" s="169"/>
      <c r="LV550" s="169"/>
      <c r="LW550" s="169"/>
      <c r="LX550" s="169"/>
      <c r="LY550" s="169"/>
      <c r="LZ550" s="169"/>
      <c r="MA550" s="169"/>
      <c r="MB550" s="169"/>
      <c r="MC550" s="169"/>
      <c r="MD550" s="169"/>
      <c r="ME550" s="169"/>
      <c r="MF550" s="169"/>
      <c r="MG550" s="169"/>
      <c r="MH550" s="169"/>
      <c r="MI550" s="169"/>
      <c r="MJ550" s="169"/>
      <c r="MK550" s="169"/>
      <c r="ML550" s="169"/>
      <c r="MM550" s="169"/>
    </row>
    <row r="551" spans="1:351" s="170" customFormat="1" ht="15" customHeight="1" outlineLevel="1" x14ac:dyDescent="0.25">
      <c r="A551" s="161"/>
      <c r="B551" s="162"/>
      <c r="C551" s="163"/>
      <c r="D551" s="163"/>
      <c r="E551" s="164"/>
      <c r="F551" s="174" t="s">
        <v>153</v>
      </c>
      <c r="G551" s="175" t="s">
        <v>39</v>
      </c>
      <c r="H551" s="167">
        <f>C543*0.2</f>
        <v>1.7800000000000002</v>
      </c>
      <c r="I551" s="168">
        <v>2.5499999999999998</v>
      </c>
      <c r="J551" s="164">
        <f t="shared" si="103"/>
        <v>4.5390000000000006</v>
      </c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  <c r="CZ551" s="169"/>
      <c r="DA551" s="169"/>
      <c r="DB551" s="169"/>
      <c r="DC551" s="169"/>
      <c r="DD551" s="169"/>
      <c r="DE551" s="169"/>
      <c r="DF551" s="169"/>
      <c r="DG551" s="169"/>
      <c r="DH551" s="169"/>
      <c r="DI551" s="169"/>
      <c r="DJ551" s="169"/>
      <c r="DK551" s="169"/>
      <c r="DL551" s="169"/>
      <c r="DM551" s="169"/>
      <c r="DN551" s="169"/>
      <c r="DO551" s="169"/>
      <c r="DP551" s="169"/>
      <c r="DQ551" s="169"/>
      <c r="DR551" s="169"/>
      <c r="DS551" s="169"/>
      <c r="DT551" s="169"/>
      <c r="DU551" s="169"/>
      <c r="DV551" s="169"/>
      <c r="DW551" s="169"/>
      <c r="DX551" s="169"/>
      <c r="DY551" s="169"/>
      <c r="DZ551" s="169"/>
      <c r="EA551" s="169"/>
      <c r="EB551" s="169"/>
      <c r="EC551" s="169"/>
      <c r="ED551" s="169"/>
      <c r="EE551" s="169"/>
      <c r="EF551" s="169"/>
      <c r="EG551" s="169"/>
      <c r="EH551" s="169"/>
      <c r="EI551" s="169"/>
      <c r="EJ551" s="169"/>
      <c r="EK551" s="169"/>
      <c r="EL551" s="169"/>
      <c r="EM551" s="169"/>
      <c r="EN551" s="169"/>
      <c r="EO551" s="169"/>
      <c r="EP551" s="169"/>
      <c r="EQ551" s="169"/>
      <c r="ER551" s="169"/>
      <c r="ES551" s="169"/>
      <c r="ET551" s="169"/>
      <c r="EU551" s="169"/>
      <c r="EV551" s="169"/>
      <c r="EW551" s="169"/>
      <c r="EX551" s="169"/>
      <c r="EY551" s="169"/>
      <c r="EZ551" s="169"/>
      <c r="FA551" s="169"/>
      <c r="FB551" s="169"/>
      <c r="FC551" s="169"/>
      <c r="FD551" s="169"/>
      <c r="FE551" s="169"/>
      <c r="FF551" s="169"/>
      <c r="FG551" s="169"/>
      <c r="FH551" s="169"/>
      <c r="FI551" s="169"/>
      <c r="FJ551" s="169"/>
      <c r="FK551" s="169"/>
      <c r="FL551" s="169"/>
      <c r="FM551" s="169"/>
      <c r="FN551" s="169"/>
      <c r="FO551" s="169"/>
      <c r="FP551" s="169"/>
      <c r="FQ551" s="169"/>
      <c r="FR551" s="169"/>
      <c r="FS551" s="169"/>
      <c r="FT551" s="169"/>
      <c r="FU551" s="169"/>
      <c r="FV551" s="169"/>
      <c r="FW551" s="169"/>
      <c r="FX551" s="169"/>
      <c r="FY551" s="169"/>
      <c r="FZ551" s="169"/>
      <c r="GA551" s="169"/>
      <c r="GB551" s="169"/>
      <c r="GC551" s="169"/>
      <c r="GD551" s="169"/>
      <c r="GE551" s="169"/>
      <c r="GF551" s="169"/>
      <c r="GG551" s="169"/>
      <c r="GH551" s="169"/>
      <c r="GI551" s="169"/>
      <c r="GJ551" s="169"/>
      <c r="GK551" s="169"/>
      <c r="GL551" s="169"/>
      <c r="GM551" s="169"/>
      <c r="GN551" s="169"/>
      <c r="GO551" s="169"/>
      <c r="GP551" s="169"/>
      <c r="GQ551" s="169"/>
      <c r="GR551" s="169"/>
      <c r="GS551" s="169"/>
      <c r="GT551" s="169"/>
      <c r="GU551" s="169"/>
      <c r="GV551" s="169"/>
      <c r="GW551" s="169"/>
      <c r="GX551" s="169"/>
      <c r="GY551" s="169"/>
      <c r="GZ551" s="169"/>
      <c r="HA551" s="169"/>
      <c r="HB551" s="169"/>
      <c r="HC551" s="169"/>
      <c r="HD551" s="169"/>
      <c r="HE551" s="169"/>
      <c r="HF551" s="169"/>
      <c r="HG551" s="169"/>
      <c r="HH551" s="169"/>
      <c r="HI551" s="169"/>
      <c r="HJ551" s="169"/>
      <c r="HK551" s="169"/>
      <c r="HL551" s="169"/>
      <c r="HM551" s="169"/>
      <c r="HN551" s="169"/>
      <c r="HO551" s="169"/>
      <c r="HP551" s="169"/>
      <c r="HQ551" s="169"/>
      <c r="HR551" s="169"/>
      <c r="HS551" s="169"/>
      <c r="HT551" s="169"/>
      <c r="HU551" s="169"/>
      <c r="HV551" s="169"/>
      <c r="HW551" s="169"/>
      <c r="HX551" s="169"/>
      <c r="HY551" s="169"/>
      <c r="HZ551" s="169"/>
      <c r="IA551" s="169"/>
      <c r="IB551" s="169"/>
      <c r="IC551" s="169"/>
      <c r="ID551" s="169"/>
      <c r="IE551" s="169"/>
      <c r="IF551" s="169"/>
      <c r="IG551" s="169"/>
      <c r="IH551" s="169"/>
      <c r="II551" s="169"/>
      <c r="IJ551" s="169"/>
      <c r="IK551" s="169"/>
      <c r="IL551" s="169"/>
      <c r="IM551" s="169"/>
      <c r="IN551" s="169"/>
      <c r="IO551" s="169"/>
      <c r="IP551" s="169"/>
      <c r="IQ551" s="169"/>
      <c r="IR551" s="169"/>
      <c r="IS551" s="169"/>
      <c r="IT551" s="169"/>
      <c r="IU551" s="169"/>
      <c r="IV551" s="169"/>
      <c r="IW551" s="169"/>
      <c r="IX551" s="169"/>
      <c r="IY551" s="169"/>
      <c r="IZ551" s="169"/>
      <c r="JA551" s="169"/>
      <c r="JB551" s="169"/>
      <c r="JC551" s="169"/>
      <c r="JD551" s="169"/>
      <c r="JE551" s="169"/>
      <c r="JF551" s="169"/>
      <c r="JG551" s="169"/>
      <c r="JH551" s="169"/>
      <c r="JI551" s="169"/>
      <c r="JJ551" s="169"/>
      <c r="JK551" s="169"/>
      <c r="JL551" s="169"/>
      <c r="JM551" s="169"/>
      <c r="JN551" s="169"/>
      <c r="JO551" s="169"/>
      <c r="JP551" s="169"/>
      <c r="JQ551" s="169"/>
      <c r="JR551" s="169"/>
      <c r="JS551" s="169"/>
      <c r="JT551" s="169"/>
      <c r="JU551" s="169"/>
      <c r="JV551" s="169"/>
      <c r="JW551" s="169"/>
      <c r="JX551" s="169"/>
      <c r="JY551" s="169"/>
      <c r="JZ551" s="169"/>
      <c r="KA551" s="169"/>
      <c r="KB551" s="169"/>
      <c r="KC551" s="169"/>
      <c r="KD551" s="169"/>
      <c r="KE551" s="169"/>
      <c r="KF551" s="169"/>
      <c r="KG551" s="169"/>
      <c r="KH551" s="169"/>
      <c r="KI551" s="169"/>
      <c r="KJ551" s="169"/>
      <c r="KK551" s="169"/>
      <c r="KL551" s="169"/>
      <c r="KM551" s="169"/>
      <c r="KN551" s="169"/>
      <c r="KO551" s="169"/>
      <c r="KP551" s="169"/>
      <c r="KQ551" s="169"/>
      <c r="KR551" s="169"/>
      <c r="KS551" s="169"/>
      <c r="KT551" s="169"/>
      <c r="KU551" s="169"/>
      <c r="KV551" s="169"/>
      <c r="KW551" s="169"/>
      <c r="KX551" s="169"/>
      <c r="KY551" s="169"/>
      <c r="KZ551" s="169"/>
      <c r="LA551" s="169"/>
      <c r="LB551" s="169"/>
      <c r="LC551" s="169"/>
      <c r="LD551" s="169"/>
      <c r="LE551" s="169"/>
      <c r="LF551" s="169"/>
      <c r="LG551" s="169"/>
      <c r="LH551" s="169"/>
      <c r="LI551" s="169"/>
      <c r="LJ551" s="169"/>
      <c r="LK551" s="169"/>
      <c r="LL551" s="169"/>
      <c r="LM551" s="169"/>
      <c r="LN551" s="169"/>
      <c r="LO551" s="169"/>
      <c r="LP551" s="169"/>
      <c r="LQ551" s="169"/>
      <c r="LR551" s="169"/>
      <c r="LS551" s="169"/>
      <c r="LT551" s="169"/>
      <c r="LU551" s="169"/>
      <c r="LV551" s="169"/>
      <c r="LW551" s="169"/>
      <c r="LX551" s="169"/>
      <c r="LY551" s="169"/>
      <c r="LZ551" s="169"/>
      <c r="MA551" s="169"/>
      <c r="MB551" s="169"/>
      <c r="MC551" s="169"/>
      <c r="MD551" s="169"/>
      <c r="ME551" s="169"/>
      <c r="MF551" s="169"/>
      <c r="MG551" s="169"/>
      <c r="MH551" s="169"/>
      <c r="MI551" s="169"/>
      <c r="MJ551" s="169"/>
      <c r="MK551" s="169"/>
      <c r="ML551" s="169"/>
      <c r="MM551" s="169"/>
    </row>
    <row r="552" spans="1:351" s="170" customFormat="1" ht="15" customHeight="1" outlineLevel="1" x14ac:dyDescent="0.25">
      <c r="A552" s="161"/>
      <c r="B552" s="162"/>
      <c r="C552" s="163"/>
      <c r="D552" s="163"/>
      <c r="E552" s="164"/>
      <c r="F552" s="174" t="s">
        <v>154</v>
      </c>
      <c r="G552" s="175" t="s">
        <v>39</v>
      </c>
      <c r="H552" s="167">
        <f>C543*0.8</f>
        <v>7.120000000000001</v>
      </c>
      <c r="I552" s="168">
        <v>3</v>
      </c>
      <c r="J552" s="164">
        <f t="shared" si="103"/>
        <v>21.360000000000003</v>
      </c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  <c r="CZ552" s="169"/>
      <c r="DA552" s="169"/>
      <c r="DB552" s="169"/>
      <c r="DC552" s="169"/>
      <c r="DD552" s="169"/>
      <c r="DE552" s="169"/>
      <c r="DF552" s="169"/>
      <c r="DG552" s="169"/>
      <c r="DH552" s="169"/>
      <c r="DI552" s="169"/>
      <c r="DJ552" s="169"/>
      <c r="DK552" s="169"/>
      <c r="DL552" s="169"/>
      <c r="DM552" s="169"/>
      <c r="DN552" s="169"/>
      <c r="DO552" s="169"/>
      <c r="DP552" s="169"/>
      <c r="DQ552" s="169"/>
      <c r="DR552" s="169"/>
      <c r="DS552" s="169"/>
      <c r="DT552" s="169"/>
      <c r="DU552" s="169"/>
      <c r="DV552" s="169"/>
      <c r="DW552" s="169"/>
      <c r="DX552" s="169"/>
      <c r="DY552" s="169"/>
      <c r="DZ552" s="169"/>
      <c r="EA552" s="169"/>
      <c r="EB552" s="169"/>
      <c r="EC552" s="169"/>
      <c r="ED552" s="169"/>
      <c r="EE552" s="169"/>
      <c r="EF552" s="169"/>
      <c r="EG552" s="169"/>
      <c r="EH552" s="169"/>
      <c r="EI552" s="169"/>
      <c r="EJ552" s="169"/>
      <c r="EK552" s="169"/>
      <c r="EL552" s="169"/>
      <c r="EM552" s="169"/>
      <c r="EN552" s="169"/>
      <c r="EO552" s="169"/>
      <c r="EP552" s="169"/>
      <c r="EQ552" s="169"/>
      <c r="ER552" s="169"/>
      <c r="ES552" s="169"/>
      <c r="ET552" s="169"/>
      <c r="EU552" s="169"/>
      <c r="EV552" s="169"/>
      <c r="EW552" s="169"/>
      <c r="EX552" s="169"/>
      <c r="EY552" s="169"/>
      <c r="EZ552" s="169"/>
      <c r="FA552" s="169"/>
      <c r="FB552" s="169"/>
      <c r="FC552" s="169"/>
      <c r="FD552" s="169"/>
      <c r="FE552" s="169"/>
      <c r="FF552" s="169"/>
      <c r="FG552" s="169"/>
      <c r="FH552" s="169"/>
      <c r="FI552" s="169"/>
      <c r="FJ552" s="169"/>
      <c r="FK552" s="169"/>
      <c r="FL552" s="169"/>
      <c r="FM552" s="169"/>
      <c r="FN552" s="169"/>
      <c r="FO552" s="169"/>
      <c r="FP552" s="169"/>
      <c r="FQ552" s="169"/>
      <c r="FR552" s="169"/>
      <c r="FS552" s="169"/>
      <c r="FT552" s="169"/>
      <c r="FU552" s="169"/>
      <c r="FV552" s="169"/>
      <c r="FW552" s="169"/>
      <c r="FX552" s="169"/>
      <c r="FY552" s="169"/>
      <c r="FZ552" s="169"/>
      <c r="GA552" s="169"/>
      <c r="GB552" s="169"/>
      <c r="GC552" s="169"/>
      <c r="GD552" s="169"/>
      <c r="GE552" s="169"/>
      <c r="GF552" s="169"/>
      <c r="GG552" s="169"/>
      <c r="GH552" s="169"/>
      <c r="GI552" s="169"/>
      <c r="GJ552" s="169"/>
      <c r="GK552" s="169"/>
      <c r="GL552" s="169"/>
      <c r="GM552" s="169"/>
      <c r="GN552" s="169"/>
      <c r="GO552" s="169"/>
      <c r="GP552" s="169"/>
      <c r="GQ552" s="169"/>
      <c r="GR552" s="169"/>
      <c r="GS552" s="169"/>
      <c r="GT552" s="169"/>
      <c r="GU552" s="169"/>
      <c r="GV552" s="169"/>
      <c r="GW552" s="169"/>
      <c r="GX552" s="169"/>
      <c r="GY552" s="169"/>
      <c r="GZ552" s="169"/>
      <c r="HA552" s="169"/>
      <c r="HB552" s="169"/>
      <c r="HC552" s="169"/>
      <c r="HD552" s="169"/>
      <c r="HE552" s="169"/>
      <c r="HF552" s="169"/>
      <c r="HG552" s="169"/>
      <c r="HH552" s="169"/>
      <c r="HI552" s="169"/>
      <c r="HJ552" s="169"/>
      <c r="HK552" s="169"/>
      <c r="HL552" s="169"/>
      <c r="HM552" s="169"/>
      <c r="HN552" s="169"/>
      <c r="HO552" s="169"/>
      <c r="HP552" s="169"/>
      <c r="HQ552" s="169"/>
      <c r="HR552" s="169"/>
      <c r="HS552" s="169"/>
      <c r="HT552" s="169"/>
      <c r="HU552" s="169"/>
      <c r="HV552" s="169"/>
      <c r="HW552" s="169"/>
      <c r="HX552" s="169"/>
      <c r="HY552" s="169"/>
      <c r="HZ552" s="169"/>
      <c r="IA552" s="169"/>
      <c r="IB552" s="169"/>
      <c r="IC552" s="169"/>
      <c r="ID552" s="169"/>
      <c r="IE552" s="169"/>
      <c r="IF552" s="169"/>
      <c r="IG552" s="169"/>
      <c r="IH552" s="169"/>
      <c r="II552" s="169"/>
      <c r="IJ552" s="169"/>
      <c r="IK552" s="169"/>
      <c r="IL552" s="169"/>
      <c r="IM552" s="169"/>
      <c r="IN552" s="169"/>
      <c r="IO552" s="169"/>
      <c r="IP552" s="169"/>
      <c r="IQ552" s="169"/>
      <c r="IR552" s="169"/>
      <c r="IS552" s="169"/>
      <c r="IT552" s="169"/>
      <c r="IU552" s="169"/>
      <c r="IV552" s="169"/>
      <c r="IW552" s="169"/>
      <c r="IX552" s="169"/>
      <c r="IY552" s="169"/>
      <c r="IZ552" s="169"/>
      <c r="JA552" s="169"/>
      <c r="JB552" s="169"/>
      <c r="JC552" s="169"/>
      <c r="JD552" s="169"/>
      <c r="JE552" s="169"/>
      <c r="JF552" s="169"/>
      <c r="JG552" s="169"/>
      <c r="JH552" s="169"/>
      <c r="JI552" s="169"/>
      <c r="JJ552" s="169"/>
      <c r="JK552" s="169"/>
      <c r="JL552" s="169"/>
      <c r="JM552" s="169"/>
      <c r="JN552" s="169"/>
      <c r="JO552" s="169"/>
      <c r="JP552" s="169"/>
      <c r="JQ552" s="169"/>
      <c r="JR552" s="169"/>
      <c r="JS552" s="169"/>
      <c r="JT552" s="169"/>
      <c r="JU552" s="169"/>
      <c r="JV552" s="169"/>
      <c r="JW552" s="169"/>
      <c r="JX552" s="169"/>
      <c r="JY552" s="169"/>
      <c r="JZ552" s="169"/>
      <c r="KA552" s="169"/>
      <c r="KB552" s="169"/>
      <c r="KC552" s="169"/>
      <c r="KD552" s="169"/>
      <c r="KE552" s="169"/>
      <c r="KF552" s="169"/>
      <c r="KG552" s="169"/>
      <c r="KH552" s="169"/>
      <c r="KI552" s="169"/>
      <c r="KJ552" s="169"/>
      <c r="KK552" s="169"/>
      <c r="KL552" s="169"/>
      <c r="KM552" s="169"/>
      <c r="KN552" s="169"/>
      <c r="KO552" s="169"/>
      <c r="KP552" s="169"/>
      <c r="KQ552" s="169"/>
      <c r="KR552" s="169"/>
      <c r="KS552" s="169"/>
      <c r="KT552" s="169"/>
      <c r="KU552" s="169"/>
      <c r="KV552" s="169"/>
      <c r="KW552" s="169"/>
      <c r="KX552" s="169"/>
      <c r="KY552" s="169"/>
      <c r="KZ552" s="169"/>
      <c r="LA552" s="169"/>
      <c r="LB552" s="169"/>
      <c r="LC552" s="169"/>
      <c r="LD552" s="169"/>
      <c r="LE552" s="169"/>
      <c r="LF552" s="169"/>
      <c r="LG552" s="169"/>
      <c r="LH552" s="169"/>
      <c r="LI552" s="169"/>
      <c r="LJ552" s="169"/>
      <c r="LK552" s="169"/>
      <c r="LL552" s="169"/>
      <c r="LM552" s="169"/>
      <c r="LN552" s="169"/>
      <c r="LO552" s="169"/>
      <c r="LP552" s="169"/>
      <c r="LQ552" s="169"/>
      <c r="LR552" s="169"/>
      <c r="LS552" s="169"/>
      <c r="LT552" s="169"/>
      <c r="LU552" s="169"/>
      <c r="LV552" s="169"/>
      <c r="LW552" s="169"/>
      <c r="LX552" s="169"/>
      <c r="LY552" s="169"/>
      <c r="LZ552" s="169"/>
      <c r="MA552" s="169"/>
      <c r="MB552" s="169"/>
      <c r="MC552" s="169"/>
      <c r="MD552" s="169"/>
      <c r="ME552" s="169"/>
      <c r="MF552" s="169"/>
      <c r="MG552" s="169"/>
      <c r="MH552" s="169"/>
      <c r="MI552" s="169"/>
      <c r="MJ552" s="169"/>
      <c r="MK552" s="169"/>
      <c r="ML552" s="169"/>
      <c r="MM552" s="169"/>
    </row>
    <row r="553" spans="1:351" s="170" customFormat="1" ht="15" customHeight="1" outlineLevel="1" x14ac:dyDescent="0.25">
      <c r="A553" s="161"/>
      <c r="B553" s="162"/>
      <c r="C553" s="163"/>
      <c r="D553" s="163"/>
      <c r="E553" s="164"/>
      <c r="F553" s="174" t="s">
        <v>155</v>
      </c>
      <c r="G553" s="175" t="s">
        <v>39</v>
      </c>
      <c r="H553" s="167">
        <f>C543*7</f>
        <v>62.300000000000004</v>
      </c>
      <c r="I553" s="168">
        <v>0.12</v>
      </c>
      <c r="J553" s="164">
        <f t="shared" si="103"/>
        <v>7.476</v>
      </c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  <c r="CW553" s="169"/>
      <c r="CX553" s="169"/>
      <c r="CY553" s="169"/>
      <c r="CZ553" s="169"/>
      <c r="DA553" s="169"/>
      <c r="DB553" s="169"/>
      <c r="DC553" s="169"/>
      <c r="DD553" s="169"/>
      <c r="DE553" s="169"/>
      <c r="DF553" s="169"/>
      <c r="DG553" s="169"/>
      <c r="DH553" s="169"/>
      <c r="DI553" s="169"/>
      <c r="DJ553" s="169"/>
      <c r="DK553" s="169"/>
      <c r="DL553" s="169"/>
      <c r="DM553" s="169"/>
      <c r="DN553" s="169"/>
      <c r="DO553" s="169"/>
      <c r="DP553" s="169"/>
      <c r="DQ553" s="169"/>
      <c r="DR553" s="169"/>
      <c r="DS553" s="169"/>
      <c r="DT553" s="169"/>
      <c r="DU553" s="169"/>
      <c r="DV553" s="169"/>
      <c r="DW553" s="169"/>
      <c r="DX553" s="169"/>
      <c r="DY553" s="169"/>
      <c r="DZ553" s="169"/>
      <c r="EA553" s="169"/>
      <c r="EB553" s="169"/>
      <c r="EC553" s="169"/>
      <c r="ED553" s="169"/>
      <c r="EE553" s="169"/>
      <c r="EF553" s="169"/>
      <c r="EG553" s="169"/>
      <c r="EH553" s="169"/>
      <c r="EI553" s="169"/>
      <c r="EJ553" s="169"/>
      <c r="EK553" s="169"/>
      <c r="EL553" s="169"/>
      <c r="EM553" s="169"/>
      <c r="EN553" s="169"/>
      <c r="EO553" s="169"/>
      <c r="EP553" s="169"/>
      <c r="EQ553" s="169"/>
      <c r="ER553" s="169"/>
      <c r="ES553" s="169"/>
      <c r="ET553" s="169"/>
      <c r="EU553" s="169"/>
      <c r="EV553" s="169"/>
      <c r="EW553" s="169"/>
      <c r="EX553" s="169"/>
      <c r="EY553" s="169"/>
      <c r="EZ553" s="169"/>
      <c r="FA553" s="169"/>
      <c r="FB553" s="169"/>
      <c r="FC553" s="169"/>
      <c r="FD553" s="169"/>
      <c r="FE553" s="169"/>
      <c r="FF553" s="169"/>
      <c r="FG553" s="169"/>
      <c r="FH553" s="169"/>
      <c r="FI553" s="169"/>
      <c r="FJ553" s="169"/>
      <c r="FK553" s="169"/>
      <c r="FL553" s="169"/>
      <c r="FM553" s="169"/>
      <c r="FN553" s="169"/>
      <c r="FO553" s="169"/>
      <c r="FP553" s="169"/>
      <c r="FQ553" s="169"/>
      <c r="FR553" s="169"/>
      <c r="FS553" s="169"/>
      <c r="FT553" s="169"/>
      <c r="FU553" s="169"/>
      <c r="FV553" s="169"/>
      <c r="FW553" s="169"/>
      <c r="FX553" s="169"/>
      <c r="FY553" s="169"/>
      <c r="FZ553" s="169"/>
      <c r="GA553" s="169"/>
      <c r="GB553" s="169"/>
      <c r="GC553" s="169"/>
      <c r="GD553" s="169"/>
      <c r="GE553" s="169"/>
      <c r="GF553" s="169"/>
      <c r="GG553" s="169"/>
      <c r="GH553" s="169"/>
      <c r="GI553" s="169"/>
      <c r="GJ553" s="169"/>
      <c r="GK553" s="169"/>
      <c r="GL553" s="169"/>
      <c r="GM553" s="169"/>
      <c r="GN553" s="169"/>
      <c r="GO553" s="169"/>
      <c r="GP553" s="169"/>
      <c r="GQ553" s="169"/>
      <c r="GR553" s="169"/>
      <c r="GS553" s="169"/>
      <c r="GT553" s="169"/>
      <c r="GU553" s="169"/>
      <c r="GV553" s="169"/>
      <c r="GW553" s="169"/>
      <c r="GX553" s="169"/>
      <c r="GY553" s="169"/>
      <c r="GZ553" s="169"/>
      <c r="HA553" s="169"/>
      <c r="HB553" s="169"/>
      <c r="HC553" s="169"/>
      <c r="HD553" s="169"/>
      <c r="HE553" s="169"/>
      <c r="HF553" s="169"/>
      <c r="HG553" s="169"/>
      <c r="HH553" s="169"/>
      <c r="HI553" s="169"/>
      <c r="HJ553" s="169"/>
      <c r="HK553" s="169"/>
      <c r="HL553" s="169"/>
      <c r="HM553" s="169"/>
      <c r="HN553" s="169"/>
      <c r="HO553" s="169"/>
      <c r="HP553" s="169"/>
      <c r="HQ553" s="169"/>
      <c r="HR553" s="169"/>
      <c r="HS553" s="169"/>
      <c r="HT553" s="169"/>
      <c r="HU553" s="169"/>
      <c r="HV553" s="169"/>
      <c r="HW553" s="169"/>
      <c r="HX553" s="169"/>
      <c r="HY553" s="169"/>
      <c r="HZ553" s="169"/>
      <c r="IA553" s="169"/>
      <c r="IB553" s="169"/>
      <c r="IC553" s="169"/>
      <c r="ID553" s="169"/>
      <c r="IE553" s="169"/>
      <c r="IF553" s="169"/>
      <c r="IG553" s="169"/>
      <c r="IH553" s="169"/>
      <c r="II553" s="169"/>
      <c r="IJ553" s="169"/>
      <c r="IK553" s="169"/>
      <c r="IL553" s="169"/>
      <c r="IM553" s="169"/>
      <c r="IN553" s="169"/>
      <c r="IO553" s="169"/>
      <c r="IP553" s="169"/>
      <c r="IQ553" s="169"/>
      <c r="IR553" s="169"/>
      <c r="IS553" s="169"/>
      <c r="IT553" s="169"/>
      <c r="IU553" s="169"/>
      <c r="IV553" s="169"/>
      <c r="IW553" s="169"/>
      <c r="IX553" s="169"/>
      <c r="IY553" s="169"/>
      <c r="IZ553" s="169"/>
      <c r="JA553" s="169"/>
      <c r="JB553" s="169"/>
      <c r="JC553" s="169"/>
      <c r="JD553" s="169"/>
      <c r="JE553" s="169"/>
      <c r="JF553" s="169"/>
      <c r="JG553" s="169"/>
      <c r="JH553" s="169"/>
      <c r="JI553" s="169"/>
      <c r="JJ553" s="169"/>
      <c r="JK553" s="169"/>
      <c r="JL553" s="169"/>
      <c r="JM553" s="169"/>
      <c r="JN553" s="169"/>
      <c r="JO553" s="169"/>
      <c r="JP553" s="169"/>
      <c r="JQ553" s="169"/>
      <c r="JR553" s="169"/>
      <c r="JS553" s="169"/>
      <c r="JT553" s="169"/>
      <c r="JU553" s="169"/>
      <c r="JV553" s="169"/>
      <c r="JW553" s="169"/>
      <c r="JX553" s="169"/>
      <c r="JY553" s="169"/>
      <c r="JZ553" s="169"/>
      <c r="KA553" s="169"/>
      <c r="KB553" s="169"/>
      <c r="KC553" s="169"/>
      <c r="KD553" s="169"/>
      <c r="KE553" s="169"/>
      <c r="KF553" s="169"/>
      <c r="KG553" s="169"/>
      <c r="KH553" s="169"/>
      <c r="KI553" s="169"/>
      <c r="KJ553" s="169"/>
      <c r="KK553" s="169"/>
      <c r="KL553" s="169"/>
      <c r="KM553" s="169"/>
      <c r="KN553" s="169"/>
      <c r="KO553" s="169"/>
      <c r="KP553" s="169"/>
      <c r="KQ553" s="169"/>
      <c r="KR553" s="169"/>
      <c r="KS553" s="169"/>
      <c r="KT553" s="169"/>
      <c r="KU553" s="169"/>
      <c r="KV553" s="169"/>
      <c r="KW553" s="169"/>
      <c r="KX553" s="169"/>
      <c r="KY553" s="169"/>
      <c r="KZ553" s="169"/>
      <c r="LA553" s="169"/>
      <c r="LB553" s="169"/>
      <c r="LC553" s="169"/>
      <c r="LD553" s="169"/>
      <c r="LE553" s="169"/>
      <c r="LF553" s="169"/>
      <c r="LG553" s="169"/>
      <c r="LH553" s="169"/>
      <c r="LI553" s="169"/>
      <c r="LJ553" s="169"/>
      <c r="LK553" s="169"/>
      <c r="LL553" s="169"/>
      <c r="LM553" s="169"/>
      <c r="LN553" s="169"/>
      <c r="LO553" s="169"/>
      <c r="LP553" s="169"/>
      <c r="LQ553" s="169"/>
      <c r="LR553" s="169"/>
      <c r="LS553" s="169"/>
      <c r="LT553" s="169"/>
      <c r="LU553" s="169"/>
      <c r="LV553" s="169"/>
      <c r="LW553" s="169"/>
      <c r="LX553" s="169"/>
      <c r="LY553" s="169"/>
      <c r="LZ553" s="169"/>
      <c r="MA553" s="169"/>
      <c r="MB553" s="169"/>
      <c r="MC553" s="169"/>
      <c r="MD553" s="169"/>
      <c r="ME553" s="169"/>
      <c r="MF553" s="169"/>
      <c r="MG553" s="169"/>
      <c r="MH553" s="169"/>
      <c r="MI553" s="169"/>
      <c r="MJ553" s="169"/>
      <c r="MK553" s="169"/>
      <c r="ML553" s="169"/>
      <c r="MM553" s="169"/>
    </row>
    <row r="554" spans="1:351" s="170" customFormat="1" ht="15" customHeight="1" outlineLevel="1" x14ac:dyDescent="0.25">
      <c r="A554" s="161"/>
      <c r="B554" s="162"/>
      <c r="C554" s="163"/>
      <c r="D554" s="163"/>
      <c r="E554" s="164"/>
      <c r="F554" s="174" t="s">
        <v>156</v>
      </c>
      <c r="G554" s="175" t="s">
        <v>39</v>
      </c>
      <c r="H554" s="167">
        <f>C543*0.8</f>
        <v>7.120000000000001</v>
      </c>
      <c r="I554" s="168">
        <v>1.77</v>
      </c>
      <c r="J554" s="164">
        <f t="shared" si="103"/>
        <v>12.602400000000001</v>
      </c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  <c r="CW554" s="169"/>
      <c r="CX554" s="169"/>
      <c r="CY554" s="169"/>
      <c r="CZ554" s="169"/>
      <c r="DA554" s="169"/>
      <c r="DB554" s="169"/>
      <c r="DC554" s="169"/>
      <c r="DD554" s="169"/>
      <c r="DE554" s="169"/>
      <c r="DF554" s="169"/>
      <c r="DG554" s="169"/>
      <c r="DH554" s="169"/>
      <c r="DI554" s="169"/>
      <c r="DJ554" s="169"/>
      <c r="DK554" s="169"/>
      <c r="DL554" s="169"/>
      <c r="DM554" s="169"/>
      <c r="DN554" s="169"/>
      <c r="DO554" s="169"/>
      <c r="DP554" s="169"/>
      <c r="DQ554" s="169"/>
      <c r="DR554" s="169"/>
      <c r="DS554" s="169"/>
      <c r="DT554" s="169"/>
      <c r="DU554" s="169"/>
      <c r="DV554" s="169"/>
      <c r="DW554" s="169"/>
      <c r="DX554" s="169"/>
      <c r="DY554" s="169"/>
      <c r="DZ554" s="169"/>
      <c r="EA554" s="169"/>
      <c r="EB554" s="169"/>
      <c r="EC554" s="169"/>
      <c r="ED554" s="169"/>
      <c r="EE554" s="169"/>
      <c r="EF554" s="169"/>
      <c r="EG554" s="169"/>
      <c r="EH554" s="169"/>
      <c r="EI554" s="169"/>
      <c r="EJ554" s="169"/>
      <c r="EK554" s="169"/>
      <c r="EL554" s="169"/>
      <c r="EM554" s="169"/>
      <c r="EN554" s="169"/>
      <c r="EO554" s="169"/>
      <c r="EP554" s="169"/>
      <c r="EQ554" s="169"/>
      <c r="ER554" s="169"/>
      <c r="ES554" s="169"/>
      <c r="ET554" s="169"/>
      <c r="EU554" s="169"/>
      <c r="EV554" s="169"/>
      <c r="EW554" s="169"/>
      <c r="EX554" s="169"/>
      <c r="EY554" s="169"/>
      <c r="EZ554" s="169"/>
      <c r="FA554" s="169"/>
      <c r="FB554" s="169"/>
      <c r="FC554" s="169"/>
      <c r="FD554" s="169"/>
      <c r="FE554" s="169"/>
      <c r="FF554" s="169"/>
      <c r="FG554" s="169"/>
      <c r="FH554" s="169"/>
      <c r="FI554" s="169"/>
      <c r="FJ554" s="169"/>
      <c r="FK554" s="169"/>
      <c r="FL554" s="169"/>
      <c r="FM554" s="169"/>
      <c r="FN554" s="169"/>
      <c r="FO554" s="169"/>
      <c r="FP554" s="169"/>
      <c r="FQ554" s="169"/>
      <c r="FR554" s="169"/>
      <c r="FS554" s="169"/>
      <c r="FT554" s="169"/>
      <c r="FU554" s="169"/>
      <c r="FV554" s="169"/>
      <c r="FW554" s="169"/>
      <c r="FX554" s="169"/>
      <c r="FY554" s="169"/>
      <c r="FZ554" s="169"/>
      <c r="GA554" s="169"/>
      <c r="GB554" s="169"/>
      <c r="GC554" s="169"/>
      <c r="GD554" s="169"/>
      <c r="GE554" s="169"/>
      <c r="GF554" s="169"/>
      <c r="GG554" s="169"/>
      <c r="GH554" s="169"/>
      <c r="GI554" s="169"/>
      <c r="GJ554" s="169"/>
      <c r="GK554" s="169"/>
      <c r="GL554" s="169"/>
      <c r="GM554" s="169"/>
      <c r="GN554" s="169"/>
      <c r="GO554" s="169"/>
      <c r="GP554" s="169"/>
      <c r="GQ554" s="169"/>
      <c r="GR554" s="169"/>
      <c r="GS554" s="169"/>
      <c r="GT554" s="169"/>
      <c r="GU554" s="169"/>
      <c r="GV554" s="169"/>
      <c r="GW554" s="169"/>
      <c r="GX554" s="169"/>
      <c r="GY554" s="169"/>
      <c r="GZ554" s="169"/>
      <c r="HA554" s="169"/>
      <c r="HB554" s="169"/>
      <c r="HC554" s="169"/>
      <c r="HD554" s="169"/>
      <c r="HE554" s="169"/>
      <c r="HF554" s="169"/>
      <c r="HG554" s="169"/>
      <c r="HH554" s="169"/>
      <c r="HI554" s="169"/>
      <c r="HJ554" s="169"/>
      <c r="HK554" s="169"/>
      <c r="HL554" s="169"/>
      <c r="HM554" s="169"/>
      <c r="HN554" s="169"/>
      <c r="HO554" s="169"/>
      <c r="HP554" s="169"/>
      <c r="HQ554" s="169"/>
      <c r="HR554" s="169"/>
      <c r="HS554" s="169"/>
      <c r="HT554" s="169"/>
      <c r="HU554" s="169"/>
      <c r="HV554" s="169"/>
      <c r="HW554" s="169"/>
      <c r="HX554" s="169"/>
      <c r="HY554" s="169"/>
      <c r="HZ554" s="169"/>
      <c r="IA554" s="169"/>
      <c r="IB554" s="169"/>
      <c r="IC554" s="169"/>
      <c r="ID554" s="169"/>
      <c r="IE554" s="169"/>
      <c r="IF554" s="169"/>
      <c r="IG554" s="169"/>
      <c r="IH554" s="169"/>
      <c r="II554" s="169"/>
      <c r="IJ554" s="169"/>
      <c r="IK554" s="169"/>
      <c r="IL554" s="169"/>
      <c r="IM554" s="169"/>
      <c r="IN554" s="169"/>
      <c r="IO554" s="169"/>
      <c r="IP554" s="169"/>
      <c r="IQ554" s="169"/>
      <c r="IR554" s="169"/>
      <c r="IS554" s="169"/>
      <c r="IT554" s="169"/>
      <c r="IU554" s="169"/>
      <c r="IV554" s="169"/>
      <c r="IW554" s="169"/>
      <c r="IX554" s="169"/>
      <c r="IY554" s="169"/>
      <c r="IZ554" s="169"/>
      <c r="JA554" s="169"/>
      <c r="JB554" s="169"/>
      <c r="JC554" s="169"/>
      <c r="JD554" s="169"/>
      <c r="JE554" s="169"/>
      <c r="JF554" s="169"/>
      <c r="JG554" s="169"/>
      <c r="JH554" s="169"/>
      <c r="JI554" s="169"/>
      <c r="JJ554" s="169"/>
      <c r="JK554" s="169"/>
      <c r="JL554" s="169"/>
      <c r="JM554" s="169"/>
      <c r="JN554" s="169"/>
      <c r="JO554" s="169"/>
      <c r="JP554" s="169"/>
      <c r="JQ554" s="169"/>
      <c r="JR554" s="169"/>
      <c r="JS554" s="169"/>
      <c r="JT554" s="169"/>
      <c r="JU554" s="169"/>
      <c r="JV554" s="169"/>
      <c r="JW554" s="169"/>
      <c r="JX554" s="169"/>
      <c r="JY554" s="169"/>
      <c r="JZ554" s="169"/>
      <c r="KA554" s="169"/>
      <c r="KB554" s="169"/>
      <c r="KC554" s="169"/>
      <c r="KD554" s="169"/>
      <c r="KE554" s="169"/>
      <c r="KF554" s="169"/>
      <c r="KG554" s="169"/>
      <c r="KH554" s="169"/>
      <c r="KI554" s="169"/>
      <c r="KJ554" s="169"/>
      <c r="KK554" s="169"/>
      <c r="KL554" s="169"/>
      <c r="KM554" s="169"/>
      <c r="KN554" s="169"/>
      <c r="KO554" s="169"/>
      <c r="KP554" s="169"/>
      <c r="KQ554" s="169"/>
      <c r="KR554" s="169"/>
      <c r="KS554" s="169"/>
      <c r="KT554" s="169"/>
      <c r="KU554" s="169"/>
      <c r="KV554" s="169"/>
      <c r="KW554" s="169"/>
      <c r="KX554" s="169"/>
      <c r="KY554" s="169"/>
      <c r="KZ554" s="169"/>
      <c r="LA554" s="169"/>
      <c r="LB554" s="169"/>
      <c r="LC554" s="169"/>
      <c r="LD554" s="169"/>
      <c r="LE554" s="169"/>
      <c r="LF554" s="169"/>
      <c r="LG554" s="169"/>
      <c r="LH554" s="169"/>
      <c r="LI554" s="169"/>
      <c r="LJ554" s="169"/>
      <c r="LK554" s="169"/>
      <c r="LL554" s="169"/>
      <c r="LM554" s="169"/>
      <c r="LN554" s="169"/>
      <c r="LO554" s="169"/>
      <c r="LP554" s="169"/>
      <c r="LQ554" s="169"/>
      <c r="LR554" s="169"/>
      <c r="LS554" s="169"/>
      <c r="LT554" s="169"/>
      <c r="LU554" s="169"/>
      <c r="LV554" s="169"/>
      <c r="LW554" s="169"/>
      <c r="LX554" s="169"/>
      <c r="LY554" s="169"/>
      <c r="LZ554" s="169"/>
      <c r="MA554" s="169"/>
      <c r="MB554" s="169"/>
      <c r="MC554" s="169"/>
      <c r="MD554" s="169"/>
      <c r="ME554" s="169"/>
      <c r="MF554" s="169"/>
      <c r="MG554" s="169"/>
      <c r="MH554" s="169"/>
      <c r="MI554" s="169"/>
      <c r="MJ554" s="169"/>
      <c r="MK554" s="169"/>
      <c r="ML554" s="169"/>
      <c r="MM554" s="169"/>
    </row>
    <row r="555" spans="1:351" s="181" customFormat="1" x14ac:dyDescent="0.25">
      <c r="A555" s="176"/>
      <c r="B555" s="177"/>
      <c r="C555" s="178"/>
      <c r="D555" s="168"/>
      <c r="E555" s="179"/>
      <c r="F555" s="180" t="s">
        <v>157</v>
      </c>
      <c r="G555" s="177" t="s">
        <v>10</v>
      </c>
      <c r="H555" s="178">
        <f>C543*40</f>
        <v>356</v>
      </c>
      <c r="I555" s="168">
        <v>0.19</v>
      </c>
      <c r="J555" s="179">
        <f t="shared" si="103"/>
        <v>67.64</v>
      </c>
    </row>
    <row r="556" spans="1:351" s="170" customFormat="1" ht="15" customHeight="1" outlineLevel="1" x14ac:dyDescent="0.25">
      <c r="A556" s="161"/>
      <c r="B556" s="162"/>
      <c r="C556" s="163"/>
      <c r="D556" s="163"/>
      <c r="E556" s="164"/>
      <c r="F556" s="174" t="s">
        <v>158</v>
      </c>
      <c r="G556" s="175" t="s">
        <v>39</v>
      </c>
      <c r="H556" s="167">
        <f>C543*7</f>
        <v>62.300000000000004</v>
      </c>
      <c r="I556" s="168">
        <v>0.27</v>
      </c>
      <c r="J556" s="164">
        <f t="shared" si="103"/>
        <v>16.821000000000002</v>
      </c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  <c r="CB556" s="169"/>
      <c r="CC556" s="169"/>
      <c r="CD556" s="169"/>
      <c r="CE556" s="169"/>
      <c r="CF556" s="169"/>
      <c r="CG556" s="169"/>
      <c r="CH556" s="169"/>
      <c r="CI556" s="169"/>
      <c r="CJ556" s="169"/>
      <c r="CK556" s="169"/>
      <c r="CL556" s="169"/>
      <c r="CM556" s="169"/>
      <c r="CN556" s="169"/>
      <c r="CO556" s="169"/>
      <c r="CP556" s="169"/>
      <c r="CQ556" s="169"/>
      <c r="CR556" s="169"/>
      <c r="CS556" s="169"/>
      <c r="CT556" s="169"/>
      <c r="CU556" s="169"/>
      <c r="CV556" s="169"/>
      <c r="CW556" s="169"/>
      <c r="CX556" s="169"/>
      <c r="CY556" s="169"/>
      <c r="CZ556" s="169"/>
      <c r="DA556" s="169"/>
      <c r="DB556" s="169"/>
      <c r="DC556" s="169"/>
      <c r="DD556" s="169"/>
      <c r="DE556" s="169"/>
      <c r="DF556" s="169"/>
      <c r="DG556" s="169"/>
      <c r="DH556" s="169"/>
      <c r="DI556" s="169"/>
      <c r="DJ556" s="169"/>
      <c r="DK556" s="169"/>
      <c r="DL556" s="169"/>
      <c r="DM556" s="169"/>
      <c r="DN556" s="169"/>
      <c r="DO556" s="169"/>
      <c r="DP556" s="169"/>
      <c r="DQ556" s="169"/>
      <c r="DR556" s="169"/>
      <c r="DS556" s="169"/>
      <c r="DT556" s="169"/>
      <c r="DU556" s="169"/>
      <c r="DV556" s="169"/>
      <c r="DW556" s="169"/>
      <c r="DX556" s="169"/>
      <c r="DY556" s="169"/>
      <c r="DZ556" s="169"/>
      <c r="EA556" s="169"/>
      <c r="EB556" s="169"/>
      <c r="EC556" s="169"/>
      <c r="ED556" s="169"/>
      <c r="EE556" s="169"/>
      <c r="EF556" s="169"/>
      <c r="EG556" s="169"/>
      <c r="EH556" s="169"/>
      <c r="EI556" s="169"/>
      <c r="EJ556" s="169"/>
      <c r="EK556" s="169"/>
      <c r="EL556" s="169"/>
      <c r="EM556" s="169"/>
      <c r="EN556" s="169"/>
      <c r="EO556" s="169"/>
      <c r="EP556" s="169"/>
      <c r="EQ556" s="169"/>
      <c r="ER556" s="169"/>
      <c r="ES556" s="169"/>
      <c r="ET556" s="169"/>
      <c r="EU556" s="169"/>
      <c r="EV556" s="169"/>
      <c r="EW556" s="169"/>
      <c r="EX556" s="169"/>
      <c r="EY556" s="169"/>
      <c r="EZ556" s="169"/>
      <c r="FA556" s="169"/>
      <c r="FB556" s="169"/>
      <c r="FC556" s="169"/>
      <c r="FD556" s="169"/>
      <c r="FE556" s="169"/>
      <c r="FF556" s="169"/>
      <c r="FG556" s="169"/>
      <c r="FH556" s="169"/>
      <c r="FI556" s="169"/>
      <c r="FJ556" s="169"/>
      <c r="FK556" s="169"/>
      <c r="FL556" s="169"/>
      <c r="FM556" s="169"/>
      <c r="FN556" s="169"/>
      <c r="FO556" s="169"/>
      <c r="FP556" s="169"/>
      <c r="FQ556" s="169"/>
      <c r="FR556" s="169"/>
      <c r="FS556" s="169"/>
      <c r="FT556" s="169"/>
      <c r="FU556" s="169"/>
      <c r="FV556" s="169"/>
      <c r="FW556" s="169"/>
      <c r="FX556" s="169"/>
      <c r="FY556" s="169"/>
      <c r="FZ556" s="169"/>
      <c r="GA556" s="169"/>
      <c r="GB556" s="169"/>
      <c r="GC556" s="169"/>
      <c r="GD556" s="169"/>
      <c r="GE556" s="169"/>
      <c r="GF556" s="169"/>
      <c r="GG556" s="169"/>
      <c r="GH556" s="169"/>
      <c r="GI556" s="169"/>
      <c r="GJ556" s="169"/>
      <c r="GK556" s="169"/>
      <c r="GL556" s="169"/>
      <c r="GM556" s="169"/>
      <c r="GN556" s="169"/>
      <c r="GO556" s="169"/>
      <c r="GP556" s="169"/>
      <c r="GQ556" s="169"/>
      <c r="GR556" s="169"/>
      <c r="GS556" s="169"/>
      <c r="GT556" s="169"/>
      <c r="GU556" s="169"/>
      <c r="GV556" s="169"/>
      <c r="GW556" s="169"/>
      <c r="GX556" s="169"/>
      <c r="GY556" s="169"/>
      <c r="GZ556" s="169"/>
      <c r="HA556" s="169"/>
      <c r="HB556" s="169"/>
      <c r="HC556" s="169"/>
      <c r="HD556" s="169"/>
      <c r="HE556" s="169"/>
      <c r="HF556" s="169"/>
      <c r="HG556" s="169"/>
      <c r="HH556" s="169"/>
      <c r="HI556" s="169"/>
      <c r="HJ556" s="169"/>
      <c r="HK556" s="169"/>
      <c r="HL556" s="169"/>
      <c r="HM556" s="169"/>
      <c r="HN556" s="169"/>
      <c r="HO556" s="169"/>
      <c r="HP556" s="169"/>
      <c r="HQ556" s="169"/>
      <c r="HR556" s="169"/>
      <c r="HS556" s="169"/>
      <c r="HT556" s="169"/>
      <c r="HU556" s="169"/>
      <c r="HV556" s="169"/>
      <c r="HW556" s="169"/>
      <c r="HX556" s="169"/>
      <c r="HY556" s="169"/>
      <c r="HZ556" s="169"/>
      <c r="IA556" s="169"/>
      <c r="IB556" s="169"/>
      <c r="IC556" s="169"/>
      <c r="ID556" s="169"/>
      <c r="IE556" s="169"/>
      <c r="IF556" s="169"/>
      <c r="IG556" s="169"/>
      <c r="IH556" s="169"/>
      <c r="II556" s="169"/>
      <c r="IJ556" s="169"/>
      <c r="IK556" s="169"/>
      <c r="IL556" s="169"/>
      <c r="IM556" s="169"/>
      <c r="IN556" s="169"/>
      <c r="IO556" s="169"/>
      <c r="IP556" s="169"/>
      <c r="IQ556" s="169"/>
      <c r="IR556" s="169"/>
      <c r="IS556" s="169"/>
      <c r="IT556" s="169"/>
      <c r="IU556" s="169"/>
      <c r="IV556" s="169"/>
      <c r="IW556" s="169"/>
      <c r="IX556" s="169"/>
      <c r="IY556" s="169"/>
      <c r="IZ556" s="169"/>
      <c r="JA556" s="169"/>
      <c r="JB556" s="169"/>
      <c r="JC556" s="169"/>
      <c r="JD556" s="169"/>
      <c r="JE556" s="169"/>
      <c r="JF556" s="169"/>
      <c r="JG556" s="169"/>
      <c r="JH556" s="169"/>
      <c r="JI556" s="169"/>
      <c r="JJ556" s="169"/>
      <c r="JK556" s="169"/>
      <c r="JL556" s="169"/>
      <c r="JM556" s="169"/>
      <c r="JN556" s="169"/>
      <c r="JO556" s="169"/>
      <c r="JP556" s="169"/>
      <c r="JQ556" s="169"/>
      <c r="JR556" s="169"/>
      <c r="JS556" s="169"/>
      <c r="JT556" s="169"/>
      <c r="JU556" s="169"/>
      <c r="JV556" s="169"/>
      <c r="JW556" s="169"/>
      <c r="JX556" s="169"/>
      <c r="JY556" s="169"/>
      <c r="JZ556" s="169"/>
      <c r="KA556" s="169"/>
      <c r="KB556" s="169"/>
      <c r="KC556" s="169"/>
      <c r="KD556" s="169"/>
      <c r="KE556" s="169"/>
      <c r="KF556" s="169"/>
      <c r="KG556" s="169"/>
      <c r="KH556" s="169"/>
      <c r="KI556" s="169"/>
      <c r="KJ556" s="169"/>
      <c r="KK556" s="169"/>
      <c r="KL556" s="169"/>
      <c r="KM556" s="169"/>
      <c r="KN556" s="169"/>
      <c r="KO556" s="169"/>
      <c r="KP556" s="169"/>
      <c r="KQ556" s="169"/>
      <c r="KR556" s="169"/>
      <c r="KS556" s="169"/>
      <c r="KT556" s="169"/>
      <c r="KU556" s="169"/>
      <c r="KV556" s="169"/>
      <c r="KW556" s="169"/>
      <c r="KX556" s="169"/>
      <c r="KY556" s="169"/>
      <c r="KZ556" s="169"/>
      <c r="LA556" s="169"/>
      <c r="LB556" s="169"/>
      <c r="LC556" s="169"/>
      <c r="LD556" s="169"/>
      <c r="LE556" s="169"/>
      <c r="LF556" s="169"/>
      <c r="LG556" s="169"/>
      <c r="LH556" s="169"/>
      <c r="LI556" s="169"/>
      <c r="LJ556" s="169"/>
      <c r="LK556" s="169"/>
      <c r="LL556" s="169"/>
      <c r="LM556" s="169"/>
      <c r="LN556" s="169"/>
      <c r="LO556" s="169"/>
      <c r="LP556" s="169"/>
      <c r="LQ556" s="169"/>
      <c r="LR556" s="169"/>
      <c r="LS556" s="169"/>
      <c r="LT556" s="169"/>
      <c r="LU556" s="169"/>
      <c r="LV556" s="169"/>
      <c r="LW556" s="169"/>
      <c r="LX556" s="169"/>
      <c r="LY556" s="169"/>
      <c r="LZ556" s="169"/>
      <c r="MA556" s="169"/>
      <c r="MB556" s="169"/>
      <c r="MC556" s="169"/>
      <c r="MD556" s="169"/>
      <c r="ME556" s="169"/>
      <c r="MF556" s="169"/>
      <c r="MG556" s="169"/>
      <c r="MH556" s="169"/>
      <c r="MI556" s="169"/>
      <c r="MJ556" s="169"/>
      <c r="MK556" s="169"/>
      <c r="ML556" s="169"/>
      <c r="MM556" s="169"/>
    </row>
    <row r="557" spans="1:351" s="79" customFormat="1" ht="14.25" customHeight="1" x14ac:dyDescent="0.2">
      <c r="A557" s="32"/>
      <c r="B557" s="33"/>
      <c r="C557" s="28"/>
      <c r="D557" s="28"/>
      <c r="E557" s="28"/>
      <c r="F557" s="37" t="s">
        <v>16</v>
      </c>
      <c r="G557" s="31" t="s">
        <v>17</v>
      </c>
      <c r="H557" s="56">
        <f>C543*0.15/10</f>
        <v>0.13350000000000001</v>
      </c>
      <c r="I557" s="55">
        <v>235.68</v>
      </c>
      <c r="J557" s="94">
        <f t="shared" si="103"/>
        <v>31.463280000000001</v>
      </c>
    </row>
    <row r="558" spans="1:351" s="181" customFormat="1" x14ac:dyDescent="0.25">
      <c r="A558" s="176"/>
      <c r="B558" s="177"/>
      <c r="C558" s="178"/>
      <c r="D558" s="168"/>
      <c r="E558" s="179"/>
      <c r="F558" s="180" t="s">
        <v>160</v>
      </c>
      <c r="G558" s="177" t="s">
        <v>110</v>
      </c>
      <c r="H558" s="182">
        <f>C543*0.5</f>
        <v>4.45</v>
      </c>
      <c r="I558" s="168">
        <v>24.68</v>
      </c>
      <c r="J558" s="179">
        <f t="shared" si="103"/>
        <v>109.82600000000001</v>
      </c>
    </row>
    <row r="559" spans="1:351" s="181" customFormat="1" x14ac:dyDescent="0.25">
      <c r="A559" s="176"/>
      <c r="B559" s="177"/>
      <c r="C559" s="178"/>
      <c r="D559" s="168"/>
      <c r="E559" s="179"/>
      <c r="F559" s="165" t="s">
        <v>161</v>
      </c>
      <c r="G559" s="177" t="s">
        <v>162</v>
      </c>
      <c r="H559" s="178">
        <f>C543*1</f>
        <v>8.9</v>
      </c>
      <c r="I559" s="168">
        <v>1.33</v>
      </c>
      <c r="J559" s="179">
        <f t="shared" si="103"/>
        <v>11.837000000000002</v>
      </c>
    </row>
    <row r="560" spans="1:351" s="181" customFormat="1" x14ac:dyDescent="0.25">
      <c r="A560" s="176"/>
      <c r="B560" s="177"/>
      <c r="C560" s="178"/>
      <c r="D560" s="168"/>
      <c r="E560" s="179"/>
      <c r="F560" s="180" t="s">
        <v>163</v>
      </c>
      <c r="G560" s="177" t="s">
        <v>12</v>
      </c>
      <c r="H560" s="178">
        <f>C543*0.15</f>
        <v>1.335</v>
      </c>
      <c r="I560" s="168">
        <v>14</v>
      </c>
      <c r="J560" s="179">
        <f t="shared" si="103"/>
        <v>18.689999999999998</v>
      </c>
    </row>
    <row r="561" spans="1:10" ht="14.25" customHeight="1" x14ac:dyDescent="0.2">
      <c r="A561" s="32" t="s">
        <v>119</v>
      </c>
      <c r="B561" s="33" t="s">
        <v>12</v>
      </c>
      <c r="C561" s="28">
        <v>6.74</v>
      </c>
      <c r="D561" s="28">
        <v>25</v>
      </c>
      <c r="E561" s="28">
        <f>C561*D561</f>
        <v>168.5</v>
      </c>
      <c r="F561" s="32" t="s">
        <v>19</v>
      </c>
      <c r="G561" s="33" t="s">
        <v>12</v>
      </c>
      <c r="H561" s="28">
        <f>C561*1.2</f>
        <v>8.0879999999999992</v>
      </c>
      <c r="I561" s="28">
        <v>5.63</v>
      </c>
      <c r="J561" s="80">
        <f t="shared" si="103"/>
        <v>45.535439999999994</v>
      </c>
    </row>
    <row r="562" spans="1:10" ht="14.25" customHeight="1" x14ac:dyDescent="0.2">
      <c r="A562" s="32"/>
      <c r="B562" s="33"/>
      <c r="C562" s="28"/>
      <c r="D562" s="83"/>
      <c r="E562" s="84"/>
      <c r="F562" s="32" t="s">
        <v>20</v>
      </c>
      <c r="G562" s="33" t="s">
        <v>11</v>
      </c>
      <c r="H562" s="56">
        <f>C561*0.2/25</f>
        <v>5.3920000000000003E-2</v>
      </c>
      <c r="I562" s="83">
        <v>108</v>
      </c>
      <c r="J562" s="82">
        <f t="shared" si="103"/>
        <v>5.8233600000000001</v>
      </c>
    </row>
    <row r="563" spans="1:10" ht="14.25" customHeight="1" x14ac:dyDescent="0.2">
      <c r="A563" s="32" t="s">
        <v>167</v>
      </c>
      <c r="B563" s="33" t="s">
        <v>12</v>
      </c>
      <c r="C563" s="28">
        <v>6.74</v>
      </c>
      <c r="D563" s="28">
        <v>8</v>
      </c>
      <c r="E563" s="28">
        <f>C563*D563</f>
        <v>53.92</v>
      </c>
      <c r="F563" s="37" t="s">
        <v>16</v>
      </c>
      <c r="G563" s="31" t="s">
        <v>17</v>
      </c>
      <c r="H563" s="56">
        <f>C563*0.1/10</f>
        <v>6.7400000000000002E-2</v>
      </c>
      <c r="I563" s="55">
        <v>235.68</v>
      </c>
      <c r="J563" s="80">
        <f>H563*I563</f>
        <v>15.884832000000001</v>
      </c>
    </row>
    <row r="564" spans="1:10" s="86" customFormat="1" ht="14.25" customHeight="1" x14ac:dyDescent="0.2">
      <c r="A564" s="87" t="s">
        <v>168</v>
      </c>
      <c r="B564" s="33" t="s">
        <v>12</v>
      </c>
      <c r="C564" s="56">
        <f>C563</f>
        <v>6.74</v>
      </c>
      <c r="D564" s="83">
        <v>45</v>
      </c>
      <c r="E564" s="84">
        <f>C564*D564</f>
        <v>303.3</v>
      </c>
      <c r="F564" s="32" t="s">
        <v>102</v>
      </c>
      <c r="G564" s="33" t="s">
        <v>18</v>
      </c>
      <c r="H564" s="56">
        <f>C564*5/30</f>
        <v>1.1233333333333335</v>
      </c>
      <c r="I564" s="83">
        <v>130</v>
      </c>
      <c r="J564" s="82">
        <f>H564*I564</f>
        <v>146.03333333333336</v>
      </c>
    </row>
    <row r="565" spans="1:10" ht="14.25" customHeight="1" x14ac:dyDescent="0.2">
      <c r="A565" s="32" t="s">
        <v>169</v>
      </c>
      <c r="B565" s="33" t="s">
        <v>12</v>
      </c>
      <c r="C565" s="28">
        <f>C563</f>
        <v>6.74</v>
      </c>
      <c r="D565" s="83">
        <v>50</v>
      </c>
      <c r="E565" s="84">
        <f>C565*D565</f>
        <v>337</v>
      </c>
      <c r="F565" s="32" t="s">
        <v>20</v>
      </c>
      <c r="G565" s="33" t="s">
        <v>11</v>
      </c>
      <c r="H565" s="56">
        <f>C565*0.8/25</f>
        <v>0.21568000000000001</v>
      </c>
      <c r="I565" s="83">
        <v>108</v>
      </c>
      <c r="J565" s="82">
        <f t="shared" ref="J565:J579" si="104">H565*I565</f>
        <v>23.29344</v>
      </c>
    </row>
    <row r="566" spans="1:10" ht="14.25" customHeight="1" x14ac:dyDescent="0.2">
      <c r="A566" s="32"/>
      <c r="B566" s="33"/>
      <c r="C566" s="28"/>
      <c r="D566" s="83"/>
      <c r="E566" s="84"/>
      <c r="F566" s="32" t="s">
        <v>22</v>
      </c>
      <c r="G566" s="33" t="s">
        <v>11</v>
      </c>
      <c r="H566" s="56">
        <f>C565*0.8/25</f>
        <v>0.21568000000000001</v>
      </c>
      <c r="I566" s="83">
        <v>183.45</v>
      </c>
      <c r="J566" s="82">
        <f t="shared" si="104"/>
        <v>39.566496000000001</v>
      </c>
    </row>
    <row r="567" spans="1:10" ht="14.25" customHeight="1" x14ac:dyDescent="0.2">
      <c r="A567" s="32" t="s">
        <v>170</v>
      </c>
      <c r="B567" s="33" t="s">
        <v>12</v>
      </c>
      <c r="C567" s="28">
        <f>C563</f>
        <v>6.74</v>
      </c>
      <c r="D567" s="83">
        <v>25</v>
      </c>
      <c r="E567" s="84">
        <f t="shared" ref="E567:E569" si="105">C567*D567</f>
        <v>168.5</v>
      </c>
      <c r="F567" s="32" t="s">
        <v>24</v>
      </c>
      <c r="G567" s="177" t="s">
        <v>12</v>
      </c>
      <c r="H567" s="178">
        <f>C567*0.15</f>
        <v>1.0109999999999999</v>
      </c>
      <c r="I567" s="168">
        <v>14</v>
      </c>
      <c r="J567" s="85">
        <f t="shared" si="104"/>
        <v>14.153999999999998</v>
      </c>
    </row>
    <row r="568" spans="1:10" ht="14.25" customHeight="1" x14ac:dyDescent="0.2">
      <c r="A568" s="32" t="s">
        <v>171</v>
      </c>
      <c r="B568" s="33" t="s">
        <v>12</v>
      </c>
      <c r="C568" s="28">
        <f>C563</f>
        <v>6.74</v>
      </c>
      <c r="D568" s="28">
        <v>5</v>
      </c>
      <c r="E568" s="28">
        <f t="shared" si="105"/>
        <v>33.700000000000003</v>
      </c>
      <c r="F568" s="37" t="s">
        <v>16</v>
      </c>
      <c r="G568" s="31" t="s">
        <v>17</v>
      </c>
      <c r="H568" s="56">
        <f>C568*0.1/10</f>
        <v>6.7400000000000002E-2</v>
      </c>
      <c r="I568" s="55">
        <v>235.68</v>
      </c>
      <c r="J568" s="80">
        <f t="shared" si="104"/>
        <v>15.884832000000001</v>
      </c>
    </row>
    <row r="569" spans="1:10" s="79" customFormat="1" ht="14.25" customHeight="1" x14ac:dyDescent="0.2">
      <c r="A569" s="87" t="s">
        <v>172</v>
      </c>
      <c r="B569" s="33" t="s">
        <v>12</v>
      </c>
      <c r="C569" s="28">
        <f>C567</f>
        <v>6.74</v>
      </c>
      <c r="D569" s="28">
        <v>35</v>
      </c>
      <c r="E569" s="28">
        <f t="shared" si="105"/>
        <v>235.9</v>
      </c>
      <c r="F569" s="32" t="s">
        <v>111</v>
      </c>
      <c r="G569" s="33" t="s">
        <v>26</v>
      </c>
      <c r="H569" s="28">
        <f>C569*0.15</f>
        <v>1.0109999999999999</v>
      </c>
      <c r="I569" s="28">
        <v>296.74</v>
      </c>
      <c r="J569" s="80">
        <f t="shared" si="104"/>
        <v>300.00414000000001</v>
      </c>
    </row>
    <row r="570" spans="1:10" s="79" customFormat="1" ht="14.25" customHeight="1" x14ac:dyDescent="0.2">
      <c r="A570" s="32" t="s">
        <v>164</v>
      </c>
      <c r="B570" s="33" t="s">
        <v>12</v>
      </c>
      <c r="C570" s="56">
        <v>16.010000000000002</v>
      </c>
      <c r="D570" s="83">
        <v>25</v>
      </c>
      <c r="E570" s="84">
        <f>C570*D570</f>
        <v>400.25000000000006</v>
      </c>
      <c r="F570" s="32" t="s">
        <v>165</v>
      </c>
      <c r="G570" s="33" t="s">
        <v>12</v>
      </c>
      <c r="H570" s="56">
        <f>C570*1.2</f>
        <v>19.212</v>
      </c>
      <c r="I570" s="83">
        <v>8.94</v>
      </c>
      <c r="J570" s="160">
        <f t="shared" si="104"/>
        <v>171.75528</v>
      </c>
    </row>
    <row r="571" spans="1:10" s="79" customFormat="1" ht="14.25" customHeight="1" x14ac:dyDescent="0.2">
      <c r="A571" s="32"/>
      <c r="B571" s="33"/>
      <c r="C571" s="28"/>
      <c r="D571" s="28"/>
      <c r="E571" s="84"/>
      <c r="F571" s="32" t="s">
        <v>20</v>
      </c>
      <c r="G571" s="33" t="s">
        <v>11</v>
      </c>
      <c r="H571" s="56">
        <f>C570*0.2/25</f>
        <v>0.12808000000000003</v>
      </c>
      <c r="I571" s="83">
        <v>108</v>
      </c>
      <c r="J571" s="80">
        <f t="shared" si="104"/>
        <v>13.832640000000003</v>
      </c>
    </row>
    <row r="572" spans="1:10" s="79" customFormat="1" ht="14.25" customHeight="1" x14ac:dyDescent="0.2">
      <c r="A572" s="32" t="s">
        <v>166</v>
      </c>
      <c r="B572" s="33" t="s">
        <v>12</v>
      </c>
      <c r="C572" s="28">
        <f>C570</f>
        <v>16.010000000000002</v>
      </c>
      <c r="D572" s="28">
        <v>30</v>
      </c>
      <c r="E572" s="28">
        <f>C572*D572</f>
        <v>480.30000000000007</v>
      </c>
      <c r="F572" s="32" t="s">
        <v>111</v>
      </c>
      <c r="G572" s="33" t="s">
        <v>26</v>
      </c>
      <c r="H572" s="28">
        <f>C572*0.1</f>
        <v>1.6010000000000002</v>
      </c>
      <c r="I572" s="28">
        <v>296.74</v>
      </c>
      <c r="J572" s="80">
        <f t="shared" si="104"/>
        <v>475.08074000000005</v>
      </c>
    </row>
    <row r="573" spans="1:10" s="79" customFormat="1" ht="14.25" customHeight="1" x14ac:dyDescent="0.2">
      <c r="A573" s="32" t="s">
        <v>43</v>
      </c>
      <c r="B573" s="33" t="s">
        <v>15</v>
      </c>
      <c r="C573" s="28">
        <v>8.9</v>
      </c>
      <c r="D573" s="28">
        <v>10</v>
      </c>
      <c r="E573" s="28">
        <f t="shared" ref="E573:E575" si="106">C573*D573</f>
        <v>89</v>
      </c>
      <c r="F573" s="37" t="s">
        <v>16</v>
      </c>
      <c r="G573" s="31" t="s">
        <v>17</v>
      </c>
      <c r="H573" s="56">
        <f>C573*0.15/10</f>
        <v>0.13350000000000001</v>
      </c>
      <c r="I573" s="55">
        <v>235.68</v>
      </c>
      <c r="J573" s="94">
        <f t="shared" si="104"/>
        <v>31.463280000000001</v>
      </c>
    </row>
    <row r="574" spans="1:10" s="40" customFormat="1" ht="14.25" customHeight="1" x14ac:dyDescent="0.25">
      <c r="A574" s="87" t="s">
        <v>40</v>
      </c>
      <c r="B574" s="33" t="s">
        <v>15</v>
      </c>
      <c r="C574" s="56">
        <v>8.9</v>
      </c>
      <c r="D574" s="83">
        <v>45</v>
      </c>
      <c r="E574" s="84">
        <f t="shared" si="106"/>
        <v>400.5</v>
      </c>
      <c r="F574" s="32" t="s">
        <v>102</v>
      </c>
      <c r="G574" s="33" t="s">
        <v>18</v>
      </c>
      <c r="H574" s="56">
        <f>C574*7/30</f>
        <v>2.0766666666666667</v>
      </c>
      <c r="I574" s="83">
        <v>130</v>
      </c>
      <c r="J574" s="82">
        <f t="shared" si="104"/>
        <v>269.96666666666664</v>
      </c>
    </row>
    <row r="575" spans="1:10" ht="14.25" customHeight="1" x14ac:dyDescent="0.2">
      <c r="A575" s="87" t="s">
        <v>41</v>
      </c>
      <c r="B575" s="33" t="s">
        <v>15</v>
      </c>
      <c r="C575" s="56">
        <f>C574</f>
        <v>8.9</v>
      </c>
      <c r="D575" s="83">
        <v>50</v>
      </c>
      <c r="E575" s="84">
        <f t="shared" si="106"/>
        <v>445</v>
      </c>
      <c r="F575" s="32" t="s">
        <v>20</v>
      </c>
      <c r="G575" s="33" t="s">
        <v>11</v>
      </c>
      <c r="H575" s="56">
        <f>C574*1.2/25</f>
        <v>0.42719999999999997</v>
      </c>
      <c r="I575" s="83">
        <v>108</v>
      </c>
      <c r="J575" s="82">
        <f t="shared" si="104"/>
        <v>46.137599999999999</v>
      </c>
    </row>
    <row r="576" spans="1:10" s="79" customFormat="1" ht="14.25" customHeight="1" x14ac:dyDescent="0.2">
      <c r="A576" s="32"/>
      <c r="B576" s="33"/>
      <c r="C576" s="28"/>
      <c r="D576" s="83"/>
      <c r="E576" s="84"/>
      <c r="F576" s="32" t="s">
        <v>22</v>
      </c>
      <c r="G576" s="33" t="s">
        <v>11</v>
      </c>
      <c r="H576" s="56">
        <f>C575*0.9/25</f>
        <v>0.32040000000000002</v>
      </c>
      <c r="I576" s="83">
        <v>183.45</v>
      </c>
      <c r="J576" s="82">
        <f t="shared" si="104"/>
        <v>58.777380000000001</v>
      </c>
    </row>
    <row r="577" spans="1:10" s="93" customFormat="1" ht="14.25" customHeight="1" x14ac:dyDescent="0.25">
      <c r="A577" s="87" t="s">
        <v>42</v>
      </c>
      <c r="B577" s="33" t="s">
        <v>15</v>
      </c>
      <c r="C577" s="28">
        <f>C575</f>
        <v>8.9</v>
      </c>
      <c r="D577" s="83">
        <v>25</v>
      </c>
      <c r="E577" s="84">
        <f t="shared" ref="E577:E578" si="107">C577*D577</f>
        <v>222.5</v>
      </c>
      <c r="F577" s="32" t="s">
        <v>24</v>
      </c>
      <c r="G577" s="177" t="s">
        <v>12</v>
      </c>
      <c r="H577" s="178">
        <f>C577*0.15</f>
        <v>1.335</v>
      </c>
      <c r="I577" s="168">
        <v>14</v>
      </c>
      <c r="J577" s="82">
        <f t="shared" si="104"/>
        <v>18.689999999999998</v>
      </c>
    </row>
    <row r="578" spans="1:10" s="79" customFormat="1" ht="14.25" customHeight="1" x14ac:dyDescent="0.2">
      <c r="A578" s="32" t="s">
        <v>43</v>
      </c>
      <c r="B578" s="33" t="s">
        <v>15</v>
      </c>
      <c r="C578" s="28">
        <f>C577</f>
        <v>8.9</v>
      </c>
      <c r="D578" s="28">
        <v>10</v>
      </c>
      <c r="E578" s="28">
        <f t="shared" si="107"/>
        <v>89</v>
      </c>
      <c r="F578" s="37" t="s">
        <v>16</v>
      </c>
      <c r="G578" s="31" t="s">
        <v>17</v>
      </c>
      <c r="H578" s="56">
        <f>C578*0.15/10</f>
        <v>0.13350000000000001</v>
      </c>
      <c r="I578" s="55">
        <v>235.68</v>
      </c>
      <c r="J578" s="94">
        <f t="shared" si="104"/>
        <v>31.463280000000001</v>
      </c>
    </row>
    <row r="579" spans="1:10" s="79" customFormat="1" ht="14.25" customHeight="1" x14ac:dyDescent="0.2">
      <c r="A579" s="32" t="s">
        <v>44</v>
      </c>
      <c r="B579" s="33" t="s">
        <v>15</v>
      </c>
      <c r="C579" s="28">
        <f>C578</f>
        <v>8.9</v>
      </c>
      <c r="D579" s="28">
        <v>50</v>
      </c>
      <c r="E579" s="28">
        <f>C579*D579</f>
        <v>445</v>
      </c>
      <c r="F579" s="32" t="s">
        <v>111</v>
      </c>
      <c r="G579" s="33" t="s">
        <v>26</v>
      </c>
      <c r="H579" s="28">
        <f>C579*0.3</f>
        <v>2.67</v>
      </c>
      <c r="I579" s="28">
        <v>296.74</v>
      </c>
      <c r="J579" s="80">
        <f t="shared" si="104"/>
        <v>792.29579999999999</v>
      </c>
    </row>
    <row r="580" spans="1:10" s="79" customFormat="1" ht="14.25" customHeight="1" x14ac:dyDescent="0.2">
      <c r="A580" s="26" t="s">
        <v>13</v>
      </c>
      <c r="B580" s="41"/>
      <c r="C580" s="42"/>
      <c r="D580" s="42"/>
      <c r="E580" s="42">
        <f>SUM(E526:E579)</f>
        <v>5744.22</v>
      </c>
      <c r="F580" s="29" t="s">
        <v>13</v>
      </c>
      <c r="G580" s="41"/>
      <c r="H580" s="42"/>
      <c r="I580" s="42"/>
      <c r="J580" s="43">
        <f>SUM(J526:J579)</f>
        <v>4774.4324400000005</v>
      </c>
    </row>
    <row r="581" spans="1:10" s="79" customFormat="1" ht="14.25" customHeight="1" x14ac:dyDescent="0.2">
      <c r="A581" s="214" t="s">
        <v>45</v>
      </c>
      <c r="B581" s="215"/>
      <c r="C581" s="215"/>
      <c r="D581" s="215"/>
      <c r="E581" s="215"/>
      <c r="F581" s="215"/>
      <c r="G581" s="215"/>
      <c r="H581" s="215"/>
      <c r="I581" s="215"/>
      <c r="J581" s="223"/>
    </row>
    <row r="582" spans="1:10" s="79" customFormat="1" ht="14.25" customHeight="1" x14ac:dyDescent="0.2">
      <c r="A582" s="37" t="s">
        <v>46</v>
      </c>
      <c r="B582" s="31" t="s">
        <v>15</v>
      </c>
      <c r="C582" s="55">
        <v>8.9</v>
      </c>
      <c r="D582" s="55">
        <v>10</v>
      </c>
      <c r="E582" s="55">
        <f>C582*D582</f>
        <v>89</v>
      </c>
      <c r="F582" s="37" t="s">
        <v>16</v>
      </c>
      <c r="G582" s="31" t="s">
        <v>17</v>
      </c>
      <c r="H582" s="56">
        <f>C582*0.15/10</f>
        <v>0.13350000000000001</v>
      </c>
      <c r="I582" s="55">
        <v>235.68</v>
      </c>
      <c r="J582" s="80">
        <f>H582*I582</f>
        <v>31.463280000000001</v>
      </c>
    </row>
    <row r="583" spans="1:10" s="86" customFormat="1" ht="15" x14ac:dyDescent="0.25">
      <c r="A583" s="21" t="s">
        <v>217</v>
      </c>
      <c r="B583" s="22" t="s">
        <v>15</v>
      </c>
      <c r="C583" s="55">
        <f>C582</f>
        <v>8.9</v>
      </c>
      <c r="D583" s="24">
        <v>80</v>
      </c>
      <c r="E583" s="24">
        <f>C583*D583</f>
        <v>712</v>
      </c>
      <c r="F583" s="21" t="s">
        <v>47</v>
      </c>
      <c r="G583" s="78" t="s">
        <v>11</v>
      </c>
      <c r="H583" s="95">
        <f>C583*70/25</f>
        <v>24.92</v>
      </c>
      <c r="I583" s="55">
        <v>168</v>
      </c>
      <c r="J583" s="80">
        <f>H583*I583</f>
        <v>4186.5600000000004</v>
      </c>
    </row>
    <row r="584" spans="1:10" s="97" customFormat="1" ht="14.25" customHeight="1" x14ac:dyDescent="0.2">
      <c r="A584" s="37" t="s">
        <v>218</v>
      </c>
      <c r="B584" s="31" t="s">
        <v>15</v>
      </c>
      <c r="C584" s="55">
        <v>8.9</v>
      </c>
      <c r="D584" s="55">
        <v>70</v>
      </c>
      <c r="E584" s="55">
        <f>C584*D584</f>
        <v>623</v>
      </c>
      <c r="F584" s="37" t="s">
        <v>219</v>
      </c>
      <c r="G584" s="31" t="s">
        <v>15</v>
      </c>
      <c r="H584" s="56">
        <f>C584*1.1</f>
        <v>9.7900000000000009</v>
      </c>
      <c r="I584" s="56">
        <v>112.88</v>
      </c>
      <c r="J584" s="96">
        <f t="shared" ref="J584:J592" si="108">H584*I584</f>
        <v>1105.0952</v>
      </c>
    </row>
    <row r="585" spans="1:10" ht="14.25" customHeight="1" x14ac:dyDescent="0.2">
      <c r="A585" s="37"/>
      <c r="B585" s="31"/>
      <c r="C585" s="55"/>
      <c r="D585" s="55"/>
      <c r="E585" s="55"/>
      <c r="F585" s="37" t="s">
        <v>220</v>
      </c>
      <c r="G585" s="31" t="s">
        <v>110</v>
      </c>
      <c r="H585" s="56">
        <f>H584</f>
        <v>9.7900000000000009</v>
      </c>
      <c r="I585" s="56">
        <v>79</v>
      </c>
      <c r="J585" s="96">
        <f t="shared" si="108"/>
        <v>773.41000000000008</v>
      </c>
    </row>
    <row r="586" spans="1:10" s="97" customFormat="1" ht="14.25" customHeight="1" x14ac:dyDescent="0.2">
      <c r="A586" s="37" t="s">
        <v>222</v>
      </c>
      <c r="B586" s="31" t="s">
        <v>15</v>
      </c>
      <c r="C586" s="55">
        <f>C582</f>
        <v>8.9</v>
      </c>
      <c r="D586" s="55">
        <v>180</v>
      </c>
      <c r="E586" s="55">
        <f>C586*D586</f>
        <v>1602</v>
      </c>
      <c r="F586" s="37" t="s">
        <v>221</v>
      </c>
      <c r="G586" s="31" t="s">
        <v>15</v>
      </c>
      <c r="H586" s="56">
        <f>C586*1.1</f>
        <v>9.7900000000000009</v>
      </c>
      <c r="I586" s="188">
        <v>625</v>
      </c>
      <c r="J586" s="96">
        <f t="shared" si="108"/>
        <v>6118.7500000000009</v>
      </c>
    </row>
    <row r="587" spans="1:10" ht="14.25" customHeight="1" x14ac:dyDescent="0.2">
      <c r="A587" s="37"/>
      <c r="B587" s="31"/>
      <c r="C587" s="55"/>
      <c r="D587" s="55"/>
      <c r="E587" s="55"/>
      <c r="F587" s="37" t="s">
        <v>220</v>
      </c>
      <c r="G587" s="31" t="s">
        <v>110</v>
      </c>
      <c r="H587" s="56">
        <f>H586</f>
        <v>9.7900000000000009</v>
      </c>
      <c r="I587" s="56">
        <v>79</v>
      </c>
      <c r="J587" s="96">
        <f t="shared" si="108"/>
        <v>773.41000000000008</v>
      </c>
    </row>
    <row r="588" spans="1:10" ht="14.25" customHeight="1" x14ac:dyDescent="0.2">
      <c r="A588" s="37" t="s">
        <v>48</v>
      </c>
      <c r="B588" s="77" t="s">
        <v>12</v>
      </c>
      <c r="C588" s="55">
        <v>2.6</v>
      </c>
      <c r="D588" s="55">
        <v>40</v>
      </c>
      <c r="E588" s="55">
        <f>C588*D588</f>
        <v>104</v>
      </c>
      <c r="F588" s="37" t="s">
        <v>49</v>
      </c>
      <c r="G588" s="77" t="s">
        <v>12</v>
      </c>
      <c r="H588" s="56">
        <f>C588*1.1</f>
        <v>2.8600000000000003</v>
      </c>
      <c r="I588" s="56">
        <v>50</v>
      </c>
      <c r="J588" s="96">
        <f t="shared" si="108"/>
        <v>143.00000000000003</v>
      </c>
    </row>
    <row r="589" spans="1:10" ht="14.25" customHeight="1" x14ac:dyDescent="0.2">
      <c r="A589" s="91"/>
      <c r="B589" s="92"/>
      <c r="C589" s="74"/>
      <c r="D589" s="74"/>
      <c r="E589" s="74"/>
      <c r="F589" s="89" t="s">
        <v>50</v>
      </c>
      <c r="G589" s="98" t="s">
        <v>39</v>
      </c>
      <c r="H589" s="56">
        <f>C588*10</f>
        <v>26</v>
      </c>
      <c r="I589" s="90">
        <v>0.27</v>
      </c>
      <c r="J589" s="96">
        <f t="shared" si="108"/>
        <v>7.0200000000000005</v>
      </c>
    </row>
    <row r="590" spans="1:10" ht="14.25" customHeight="1" x14ac:dyDescent="0.2">
      <c r="A590" s="37" t="s">
        <v>223</v>
      </c>
      <c r="B590" s="31" t="s">
        <v>12</v>
      </c>
      <c r="C590" s="73">
        <v>7.7</v>
      </c>
      <c r="D590" s="73">
        <v>30</v>
      </c>
      <c r="E590" s="73">
        <f>D590*C590</f>
        <v>231</v>
      </c>
      <c r="F590" s="89" t="s">
        <v>224</v>
      </c>
      <c r="G590" s="31" t="s">
        <v>12</v>
      </c>
      <c r="H590" s="56">
        <f>C590*1.2</f>
        <v>9.24</v>
      </c>
      <c r="I590" s="188">
        <v>49.96</v>
      </c>
      <c r="J590" s="96">
        <f t="shared" si="108"/>
        <v>461.63040000000001</v>
      </c>
    </row>
    <row r="591" spans="1:10" ht="14.25" customHeight="1" x14ac:dyDescent="0.2">
      <c r="A591" s="91"/>
      <c r="B591" s="88"/>
      <c r="C591" s="74"/>
      <c r="D591" s="74"/>
      <c r="E591" s="74"/>
      <c r="F591" s="32" t="s">
        <v>111</v>
      </c>
      <c r="G591" s="33" t="s">
        <v>26</v>
      </c>
      <c r="H591" s="28">
        <f>C590*0.3</f>
        <v>2.31</v>
      </c>
      <c r="I591" s="28">
        <v>296.74</v>
      </c>
      <c r="J591" s="80">
        <f t="shared" si="108"/>
        <v>685.46940000000006</v>
      </c>
    </row>
    <row r="592" spans="1:10" ht="14.25" customHeight="1" x14ac:dyDescent="0.2">
      <c r="A592" s="37"/>
      <c r="B592" s="31"/>
      <c r="C592" s="55"/>
      <c r="D592" s="55"/>
      <c r="E592" s="55"/>
      <c r="F592" s="37" t="s">
        <v>220</v>
      </c>
      <c r="G592" s="31" t="s">
        <v>110</v>
      </c>
      <c r="H592" s="56">
        <f>H591</f>
        <v>2.31</v>
      </c>
      <c r="I592" s="56">
        <v>19</v>
      </c>
      <c r="J592" s="96">
        <f t="shared" si="108"/>
        <v>43.89</v>
      </c>
    </row>
    <row r="593" spans="1:10" ht="14.25" customHeight="1" x14ac:dyDescent="0.2">
      <c r="A593" s="26" t="s">
        <v>13</v>
      </c>
      <c r="B593" s="39"/>
      <c r="C593" s="27"/>
      <c r="D593" s="42"/>
      <c r="E593" s="27">
        <f>SUM(E582:E592)</f>
        <v>3361</v>
      </c>
      <c r="F593" s="29" t="s">
        <v>13</v>
      </c>
      <c r="G593" s="39"/>
      <c r="H593" s="27"/>
      <c r="I593" s="27"/>
      <c r="J593" s="30">
        <f>SUM(J582:J592)</f>
        <v>14329.698280000001</v>
      </c>
    </row>
    <row r="594" spans="1:10" s="40" customFormat="1" ht="17.25" customHeight="1" x14ac:dyDescent="0.25">
      <c r="A594" s="44" t="s">
        <v>238</v>
      </c>
      <c r="B594" s="45"/>
      <c r="C594" s="46"/>
      <c r="D594" s="47"/>
      <c r="E594" s="46">
        <f>E593+E580+E524</f>
        <v>19886.93</v>
      </c>
      <c r="F594" s="48" t="s">
        <v>13</v>
      </c>
      <c r="G594" s="45"/>
      <c r="H594" s="46"/>
      <c r="I594" s="46"/>
      <c r="J594" s="49">
        <f>J593+J580+J524</f>
        <v>27138.01160466667</v>
      </c>
    </row>
    <row r="595" spans="1:10" s="40" customFormat="1" ht="17.25" customHeight="1" thickBot="1" x14ac:dyDescent="0.3">
      <c r="A595" s="50"/>
      <c r="B595" s="51"/>
      <c r="C595" s="52"/>
      <c r="D595" s="53"/>
      <c r="E595" s="52"/>
      <c r="F595" s="54"/>
      <c r="G595" s="51"/>
      <c r="H595" s="52"/>
      <c r="I595" s="52"/>
      <c r="J595" s="52"/>
    </row>
    <row r="596" spans="1:10" ht="20.25" customHeight="1" x14ac:dyDescent="0.25">
      <c r="A596" s="15"/>
      <c r="B596" s="16"/>
      <c r="C596" s="17"/>
      <c r="D596" s="213" t="s">
        <v>239</v>
      </c>
      <c r="E596" s="213"/>
      <c r="F596" s="213"/>
      <c r="G596" s="16"/>
      <c r="H596" s="17"/>
      <c r="I596" s="17"/>
      <c r="J596" s="18"/>
    </row>
    <row r="597" spans="1:10" ht="14.25" customHeight="1" x14ac:dyDescent="0.2">
      <c r="A597" s="214" t="s">
        <v>14</v>
      </c>
      <c r="B597" s="215"/>
      <c r="C597" s="215"/>
      <c r="D597" s="215"/>
      <c r="E597" s="215"/>
      <c r="F597" s="215"/>
      <c r="G597" s="215"/>
      <c r="H597" s="215"/>
      <c r="I597" s="215"/>
      <c r="J597" s="216"/>
    </row>
    <row r="598" spans="1:10" s="86" customFormat="1" ht="14.25" customHeight="1" x14ac:dyDescent="0.2">
      <c r="A598" s="32" t="s">
        <v>27</v>
      </c>
      <c r="B598" s="33" t="s">
        <v>15</v>
      </c>
      <c r="C598" s="56">
        <v>11.98</v>
      </c>
      <c r="D598" s="83">
        <v>10</v>
      </c>
      <c r="E598" s="84">
        <f t="shared" ref="E598" si="109">C598*D598</f>
        <v>119.80000000000001</v>
      </c>
      <c r="F598" s="37" t="s">
        <v>73</v>
      </c>
      <c r="G598" s="31" t="s">
        <v>74</v>
      </c>
      <c r="H598" s="56">
        <f>C598*0.25/10</f>
        <v>0.29949999999999999</v>
      </c>
      <c r="I598" s="55">
        <v>402</v>
      </c>
      <c r="J598" s="80">
        <f t="shared" ref="J598" si="110">H598*I598</f>
        <v>120.399</v>
      </c>
    </row>
    <row r="599" spans="1:10" s="79" customFormat="1" ht="14.25" customHeight="1" x14ac:dyDescent="0.2">
      <c r="A599" s="87" t="s">
        <v>109</v>
      </c>
      <c r="B599" s="33" t="s">
        <v>15</v>
      </c>
      <c r="C599" s="28">
        <v>11.98</v>
      </c>
      <c r="D599" s="28">
        <v>45</v>
      </c>
      <c r="E599" s="28">
        <f>C599*D599</f>
        <v>539.1</v>
      </c>
      <c r="F599" s="32" t="s">
        <v>108</v>
      </c>
      <c r="G599" s="33" t="s">
        <v>10</v>
      </c>
      <c r="H599" s="56">
        <f>C599*12.5/25</f>
        <v>5.99</v>
      </c>
      <c r="I599" s="28">
        <v>65</v>
      </c>
      <c r="J599" s="80">
        <f>H599*I599</f>
        <v>389.35</v>
      </c>
    </row>
    <row r="600" spans="1:10" s="86" customFormat="1" ht="14.25" customHeight="1" x14ac:dyDescent="0.2">
      <c r="A600" s="87" t="s">
        <v>143</v>
      </c>
      <c r="B600" s="33" t="s">
        <v>15</v>
      </c>
      <c r="C600" s="56">
        <v>11.98</v>
      </c>
      <c r="D600" s="83">
        <v>50</v>
      </c>
      <c r="E600" s="84">
        <f t="shared" ref="E600" si="111">C600*D600</f>
        <v>599</v>
      </c>
      <c r="F600" s="32" t="s">
        <v>102</v>
      </c>
      <c r="G600" s="33" t="s">
        <v>18</v>
      </c>
      <c r="H600" s="56">
        <f>C600*10/30</f>
        <v>3.9933333333333336</v>
      </c>
      <c r="I600" s="83">
        <v>130</v>
      </c>
      <c r="J600" s="82">
        <f t="shared" ref="J600:J610" si="112">H600*I600</f>
        <v>519.13333333333333</v>
      </c>
    </row>
    <row r="601" spans="1:10" s="79" customFormat="1" ht="14.25" customHeight="1" x14ac:dyDescent="0.2">
      <c r="A601" s="87" t="s">
        <v>28</v>
      </c>
      <c r="B601" s="33" t="s">
        <v>15</v>
      </c>
      <c r="C601" s="56">
        <f>C600</f>
        <v>11.98</v>
      </c>
      <c r="D601" s="83">
        <v>55</v>
      </c>
      <c r="E601" s="84">
        <f>C601*D601</f>
        <v>658.9</v>
      </c>
      <c r="F601" s="32" t="s">
        <v>20</v>
      </c>
      <c r="G601" s="33" t="s">
        <v>11</v>
      </c>
      <c r="H601" s="56">
        <f>C601*1.2/25</f>
        <v>0.57504</v>
      </c>
      <c r="I601" s="83">
        <v>108</v>
      </c>
      <c r="J601" s="82">
        <f t="shared" si="112"/>
        <v>62.104320000000001</v>
      </c>
    </row>
    <row r="602" spans="1:10" ht="14.25" customHeight="1" x14ac:dyDescent="0.2">
      <c r="A602" s="32"/>
      <c r="B602" s="33"/>
      <c r="C602" s="28"/>
      <c r="D602" s="83"/>
      <c r="E602" s="84"/>
      <c r="F602" s="32" t="s">
        <v>22</v>
      </c>
      <c r="G602" s="33" t="s">
        <v>11</v>
      </c>
      <c r="H602" s="56">
        <f>C601*0.8/25</f>
        <v>0.38336000000000003</v>
      </c>
      <c r="I602" s="83">
        <v>183.45</v>
      </c>
      <c r="J602" s="82">
        <f t="shared" si="112"/>
        <v>70.327392000000003</v>
      </c>
    </row>
    <row r="603" spans="1:10" s="86" customFormat="1" ht="14.25" customHeight="1" x14ac:dyDescent="0.2">
      <c r="A603" s="87" t="s">
        <v>29</v>
      </c>
      <c r="B603" s="33" t="s">
        <v>15</v>
      </c>
      <c r="C603" s="56">
        <f>C601</f>
        <v>11.98</v>
      </c>
      <c r="D603" s="83">
        <v>20</v>
      </c>
      <c r="E603" s="84">
        <f>C603*D603</f>
        <v>239.60000000000002</v>
      </c>
      <c r="F603" s="32" t="s">
        <v>24</v>
      </c>
      <c r="G603" s="177" t="s">
        <v>12</v>
      </c>
      <c r="H603" s="178">
        <f>C603*0.15</f>
        <v>1.7969999999999999</v>
      </c>
      <c r="I603" s="168">
        <v>14</v>
      </c>
      <c r="J603" s="85">
        <f t="shared" si="112"/>
        <v>25.157999999999998</v>
      </c>
    </row>
    <row r="604" spans="1:10" ht="14.25" customHeight="1" x14ac:dyDescent="0.2">
      <c r="A604" s="87" t="s">
        <v>30</v>
      </c>
      <c r="B604" s="33" t="s">
        <v>15</v>
      </c>
      <c r="C604" s="28">
        <f>C603</f>
        <v>11.98</v>
      </c>
      <c r="D604" s="83">
        <v>8</v>
      </c>
      <c r="E604" s="84">
        <f>C604*D604</f>
        <v>95.84</v>
      </c>
      <c r="F604" s="37" t="s">
        <v>16</v>
      </c>
      <c r="G604" s="31" t="s">
        <v>17</v>
      </c>
      <c r="H604" s="56">
        <f>C604*0.15/10</f>
        <v>0.1797</v>
      </c>
      <c r="I604" s="55">
        <v>235.68</v>
      </c>
      <c r="J604" s="85">
        <f t="shared" si="112"/>
        <v>42.351696000000004</v>
      </c>
    </row>
    <row r="605" spans="1:10" s="79" customFormat="1" ht="14.25" customHeight="1" x14ac:dyDescent="0.2">
      <c r="A605" s="87" t="s">
        <v>201</v>
      </c>
      <c r="B605" s="33" t="s">
        <v>15</v>
      </c>
      <c r="C605" s="28">
        <v>11.98</v>
      </c>
      <c r="D605" s="28">
        <v>50</v>
      </c>
      <c r="E605" s="28">
        <f>C605*D605</f>
        <v>599</v>
      </c>
      <c r="F605" s="32" t="s">
        <v>111</v>
      </c>
      <c r="G605" s="33" t="s">
        <v>26</v>
      </c>
      <c r="H605" s="28">
        <f>C605*0.3</f>
        <v>3.5939999999999999</v>
      </c>
      <c r="I605" s="28">
        <v>296.74</v>
      </c>
      <c r="J605" s="80">
        <f t="shared" si="112"/>
        <v>1066.4835599999999</v>
      </c>
    </row>
    <row r="606" spans="1:10" ht="13.5" customHeight="1" x14ac:dyDescent="0.2">
      <c r="A606" s="87" t="s">
        <v>30</v>
      </c>
      <c r="B606" s="33" t="s">
        <v>15</v>
      </c>
      <c r="C606" s="75">
        <v>5.12</v>
      </c>
      <c r="D606" s="119">
        <v>10</v>
      </c>
      <c r="E606" s="120">
        <f>C606*D606</f>
        <v>51.2</v>
      </c>
      <c r="F606" s="37" t="s">
        <v>73</v>
      </c>
      <c r="G606" s="31" t="s">
        <v>74</v>
      </c>
      <c r="H606" s="56">
        <f>C606*0.25/10</f>
        <v>0.128</v>
      </c>
      <c r="I606" s="55">
        <v>312</v>
      </c>
      <c r="J606" s="121">
        <f t="shared" si="112"/>
        <v>39.936</v>
      </c>
    </row>
    <row r="607" spans="1:10" ht="14.25" customHeight="1" x14ac:dyDescent="0.2">
      <c r="A607" s="21" t="s">
        <v>120</v>
      </c>
      <c r="B607" s="22" t="s">
        <v>15</v>
      </c>
      <c r="C607" s="99">
        <f>C606</f>
        <v>5.12</v>
      </c>
      <c r="D607" s="99">
        <v>180</v>
      </c>
      <c r="E607" s="99">
        <f>C607*D607</f>
        <v>921.6</v>
      </c>
      <c r="F607" s="37" t="s">
        <v>51</v>
      </c>
      <c r="G607" s="31" t="s">
        <v>15</v>
      </c>
      <c r="H607" s="100">
        <f>C607*1.2</f>
        <v>6.1440000000000001</v>
      </c>
      <c r="I607" s="193">
        <v>480</v>
      </c>
      <c r="J607" s="101">
        <f t="shared" si="112"/>
        <v>2949.12</v>
      </c>
    </row>
    <row r="608" spans="1:10" ht="14.25" customHeight="1" x14ac:dyDescent="0.2">
      <c r="A608" s="21"/>
      <c r="B608" s="22"/>
      <c r="C608" s="99"/>
      <c r="D608" s="99"/>
      <c r="E608" s="99"/>
      <c r="F608" s="37" t="s">
        <v>58</v>
      </c>
      <c r="G608" s="33" t="s">
        <v>26</v>
      </c>
      <c r="H608" s="100">
        <f>H609*0.3</f>
        <v>0.61439999999999995</v>
      </c>
      <c r="I608" s="100">
        <v>81</v>
      </c>
      <c r="J608" s="101">
        <f t="shared" si="112"/>
        <v>49.766399999999997</v>
      </c>
    </row>
    <row r="609" spans="1:351" ht="14.25" customHeight="1" x14ac:dyDescent="0.2">
      <c r="A609" s="21"/>
      <c r="B609" s="22"/>
      <c r="C609" s="99"/>
      <c r="D609" s="99"/>
      <c r="E609" s="99"/>
      <c r="F609" s="21" t="s">
        <v>57</v>
      </c>
      <c r="G609" s="22" t="s">
        <v>11</v>
      </c>
      <c r="H609" s="63">
        <f>C607*10/25</f>
        <v>2.048</v>
      </c>
      <c r="I609" s="194">
        <v>91.5</v>
      </c>
      <c r="J609" s="99">
        <f t="shared" si="112"/>
        <v>187.392</v>
      </c>
    </row>
    <row r="610" spans="1:351" s="40" customFormat="1" ht="14.25" customHeight="1" x14ac:dyDescent="0.25">
      <c r="A610" s="122"/>
      <c r="B610" s="123"/>
      <c r="C610" s="124"/>
      <c r="D610" s="124"/>
      <c r="E610" s="124"/>
      <c r="F610" s="125" t="s">
        <v>53</v>
      </c>
      <c r="G610" s="126" t="s">
        <v>39</v>
      </c>
      <c r="H610" s="63">
        <f>C607*11</f>
        <v>56.32</v>
      </c>
      <c r="I610" s="127">
        <v>0.18</v>
      </c>
      <c r="J610" s="99">
        <f t="shared" si="112"/>
        <v>10.137599999999999</v>
      </c>
    </row>
    <row r="611" spans="1:351" ht="14.25" customHeight="1" x14ac:dyDescent="0.2">
      <c r="A611" s="19" t="s">
        <v>113</v>
      </c>
      <c r="B611" s="38" t="s">
        <v>12</v>
      </c>
      <c r="C611" s="23">
        <v>4.2</v>
      </c>
      <c r="D611" s="34">
        <v>55</v>
      </c>
      <c r="E611" s="35">
        <f>C611*D611</f>
        <v>231</v>
      </c>
      <c r="F611" s="19"/>
      <c r="G611" s="38"/>
      <c r="H611" s="23"/>
      <c r="I611" s="34"/>
      <c r="J611" s="36"/>
    </row>
    <row r="612" spans="1:351" s="79" customFormat="1" ht="14.25" customHeight="1" x14ac:dyDescent="0.2">
      <c r="A612" s="19" t="s">
        <v>121</v>
      </c>
      <c r="B612" s="38" t="s">
        <v>10</v>
      </c>
      <c r="C612" s="23">
        <v>8</v>
      </c>
      <c r="D612" s="34">
        <v>75</v>
      </c>
      <c r="E612" s="35">
        <f>C612*D612</f>
        <v>600</v>
      </c>
      <c r="F612" s="19"/>
      <c r="G612" s="38"/>
      <c r="H612" s="23"/>
      <c r="I612" s="34"/>
      <c r="J612" s="36"/>
    </row>
    <row r="613" spans="1:351" s="93" customFormat="1" ht="14.25" customHeight="1" x14ac:dyDescent="0.25">
      <c r="A613" s="21" t="s">
        <v>71</v>
      </c>
      <c r="B613" s="22" t="s">
        <v>15</v>
      </c>
      <c r="C613" s="99">
        <f>C607</f>
        <v>5.12</v>
      </c>
      <c r="D613" s="99">
        <v>20</v>
      </c>
      <c r="E613" s="99">
        <f>C613*D613</f>
        <v>102.4</v>
      </c>
      <c r="F613" s="21" t="s">
        <v>55</v>
      </c>
      <c r="G613" s="22" t="s">
        <v>56</v>
      </c>
      <c r="H613" s="63">
        <f>C613*0.3</f>
        <v>1.536</v>
      </c>
      <c r="I613" s="63">
        <v>69</v>
      </c>
      <c r="J613" s="128">
        <f t="shared" ref="J613:J617" si="113">H613*I613</f>
        <v>105.98400000000001</v>
      </c>
    </row>
    <row r="614" spans="1:351" ht="13.5" customHeight="1" x14ac:dyDescent="0.2">
      <c r="A614" s="81" t="s">
        <v>31</v>
      </c>
      <c r="B614" s="38" t="s">
        <v>10</v>
      </c>
      <c r="C614" s="23">
        <v>1</v>
      </c>
      <c r="D614" s="34">
        <v>650</v>
      </c>
      <c r="E614" s="35">
        <f>C614*D614</f>
        <v>650</v>
      </c>
      <c r="F614" s="19" t="s">
        <v>32</v>
      </c>
      <c r="G614" s="38" t="s">
        <v>10</v>
      </c>
      <c r="H614" s="23">
        <f>C614</f>
        <v>1</v>
      </c>
      <c r="I614" s="192">
        <v>2700</v>
      </c>
      <c r="J614" s="36">
        <f t="shared" si="113"/>
        <v>2700</v>
      </c>
    </row>
    <row r="615" spans="1:351" ht="13.5" customHeight="1" x14ac:dyDescent="0.2">
      <c r="A615" s="81"/>
      <c r="B615" s="38"/>
      <c r="C615" s="23"/>
      <c r="D615" s="34"/>
      <c r="E615" s="35"/>
      <c r="F615" s="19" t="s">
        <v>33</v>
      </c>
      <c r="G615" s="38" t="s">
        <v>10</v>
      </c>
      <c r="H615" s="20">
        <f>C614*1.2</f>
        <v>1.2</v>
      </c>
      <c r="I615" s="20">
        <v>138.9</v>
      </c>
      <c r="J615" s="25">
        <f t="shared" si="113"/>
        <v>166.68</v>
      </c>
    </row>
    <row r="616" spans="1:351" ht="13.5" customHeight="1" x14ac:dyDescent="0.2">
      <c r="A616" s="19" t="s">
        <v>34</v>
      </c>
      <c r="B616" s="38" t="s">
        <v>12</v>
      </c>
      <c r="C616" s="23">
        <f>(2.1+2.1+1)*(C614)*2</f>
        <v>10.4</v>
      </c>
      <c r="D616" s="34">
        <v>25</v>
      </c>
      <c r="E616" s="35">
        <f>C616*D616</f>
        <v>260</v>
      </c>
      <c r="F616" s="19" t="s">
        <v>35</v>
      </c>
      <c r="G616" s="38" t="s">
        <v>12</v>
      </c>
      <c r="H616" s="23">
        <f>(2.1+2.1+0.9)*C614*2</f>
        <v>10.200000000000001</v>
      </c>
      <c r="I616" s="192">
        <v>79</v>
      </c>
      <c r="J616" s="36">
        <f t="shared" si="113"/>
        <v>805.80000000000007</v>
      </c>
    </row>
    <row r="617" spans="1:351" ht="13.5" customHeight="1" x14ac:dyDescent="0.2">
      <c r="A617" s="19" t="s">
        <v>36</v>
      </c>
      <c r="B617" s="38" t="s">
        <v>10</v>
      </c>
      <c r="C617" s="23">
        <v>1</v>
      </c>
      <c r="D617" s="34">
        <v>220</v>
      </c>
      <c r="E617" s="35">
        <f>C617*D617</f>
        <v>220</v>
      </c>
      <c r="F617" s="19" t="s">
        <v>37</v>
      </c>
      <c r="G617" s="38" t="s">
        <v>10</v>
      </c>
      <c r="H617" s="23">
        <f>C617</f>
        <v>1</v>
      </c>
      <c r="I617" s="192">
        <v>712.13</v>
      </c>
      <c r="J617" s="36">
        <f t="shared" si="113"/>
        <v>712.13</v>
      </c>
    </row>
    <row r="618" spans="1:351" ht="14.25" customHeight="1" x14ac:dyDescent="0.2">
      <c r="A618" s="26" t="s">
        <v>13</v>
      </c>
      <c r="B618" s="39"/>
      <c r="C618" s="27"/>
      <c r="D618" s="28"/>
      <c r="E618" s="27">
        <f>SUM(E598:E617)</f>
        <v>5887.44</v>
      </c>
      <c r="F618" s="29" t="s">
        <v>13</v>
      </c>
      <c r="G618" s="39"/>
      <c r="H618" s="27"/>
      <c r="I618" s="27"/>
      <c r="J618" s="30">
        <f>SUM(J598:J617)</f>
        <v>10022.253301333332</v>
      </c>
    </row>
    <row r="619" spans="1:351" ht="14.25" customHeight="1" x14ac:dyDescent="0.2">
      <c r="A619" s="214" t="s">
        <v>38</v>
      </c>
      <c r="B619" s="215"/>
      <c r="C619" s="215"/>
      <c r="D619" s="215"/>
      <c r="E619" s="215"/>
      <c r="F619" s="215"/>
      <c r="G619" s="215"/>
      <c r="H619" s="215"/>
      <c r="I619" s="215"/>
      <c r="J619" s="223"/>
    </row>
    <row r="620" spans="1:351" s="170" customFormat="1" ht="28.5" outlineLevel="1" x14ac:dyDescent="0.25">
      <c r="A620" s="161" t="s">
        <v>210</v>
      </c>
      <c r="B620" s="162" t="s">
        <v>12</v>
      </c>
      <c r="C620" s="163">
        <v>1.06</v>
      </c>
      <c r="D620" s="163">
        <v>120</v>
      </c>
      <c r="E620" s="164">
        <f>C620*D620</f>
        <v>127.2</v>
      </c>
      <c r="F620" s="165" t="s">
        <v>146</v>
      </c>
      <c r="G620" s="166" t="s">
        <v>15</v>
      </c>
      <c r="H620" s="167">
        <f>C620*0.3</f>
        <v>0.318</v>
      </c>
      <c r="I620" s="168">
        <v>30.4</v>
      </c>
      <c r="J620" s="164">
        <f t="shared" ref="J620" si="114">H620*I620</f>
        <v>9.6671999999999993</v>
      </c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  <c r="CZ620" s="169"/>
      <c r="DA620" s="169"/>
      <c r="DB620" s="169"/>
      <c r="DC620" s="169"/>
      <c r="DD620" s="169"/>
      <c r="DE620" s="169"/>
      <c r="DF620" s="169"/>
      <c r="DG620" s="169"/>
      <c r="DH620" s="169"/>
      <c r="DI620" s="169"/>
      <c r="DJ620" s="169"/>
      <c r="DK620" s="169"/>
      <c r="DL620" s="169"/>
      <c r="DM620" s="169"/>
      <c r="DN620" s="169"/>
      <c r="DO620" s="169"/>
      <c r="DP620" s="169"/>
      <c r="DQ620" s="169"/>
      <c r="DR620" s="169"/>
      <c r="DS620" s="169"/>
      <c r="DT620" s="169"/>
      <c r="DU620" s="169"/>
      <c r="DV620" s="169"/>
      <c r="DW620" s="169"/>
      <c r="DX620" s="169"/>
      <c r="DY620" s="169"/>
      <c r="DZ620" s="169"/>
      <c r="EA620" s="169"/>
      <c r="EB620" s="169"/>
      <c r="EC620" s="169"/>
      <c r="ED620" s="169"/>
      <c r="EE620" s="169"/>
      <c r="EF620" s="169"/>
      <c r="EG620" s="169"/>
      <c r="EH620" s="169"/>
      <c r="EI620" s="169"/>
      <c r="EJ620" s="169"/>
      <c r="EK620" s="169"/>
      <c r="EL620" s="169"/>
      <c r="EM620" s="169"/>
      <c r="EN620" s="169"/>
      <c r="EO620" s="169"/>
      <c r="EP620" s="169"/>
      <c r="EQ620" s="169"/>
      <c r="ER620" s="169"/>
      <c r="ES620" s="169"/>
      <c r="ET620" s="169"/>
      <c r="EU620" s="169"/>
      <c r="EV620" s="169"/>
      <c r="EW620" s="169"/>
      <c r="EX620" s="169"/>
      <c r="EY620" s="169"/>
      <c r="EZ620" s="169"/>
      <c r="FA620" s="169"/>
      <c r="FB620" s="169"/>
      <c r="FC620" s="169"/>
      <c r="FD620" s="169"/>
      <c r="FE620" s="169"/>
      <c r="FF620" s="169"/>
      <c r="FG620" s="169"/>
      <c r="FH620" s="169"/>
      <c r="FI620" s="169"/>
      <c r="FJ620" s="169"/>
      <c r="FK620" s="169"/>
      <c r="FL620" s="169"/>
      <c r="FM620" s="169"/>
      <c r="FN620" s="169"/>
      <c r="FO620" s="169"/>
      <c r="FP620" s="169"/>
      <c r="FQ620" s="169"/>
      <c r="FR620" s="169"/>
      <c r="FS620" s="169"/>
      <c r="FT620" s="169"/>
      <c r="FU620" s="169"/>
      <c r="FV620" s="169"/>
      <c r="FW620" s="169"/>
      <c r="FX620" s="169"/>
      <c r="FY620" s="169"/>
      <c r="FZ620" s="169"/>
      <c r="GA620" s="169"/>
      <c r="GB620" s="169"/>
      <c r="GC620" s="169"/>
      <c r="GD620" s="169"/>
      <c r="GE620" s="169"/>
      <c r="GF620" s="169"/>
      <c r="GG620" s="169"/>
      <c r="GH620" s="169"/>
      <c r="GI620" s="169"/>
      <c r="GJ620" s="169"/>
      <c r="GK620" s="169"/>
      <c r="GL620" s="169"/>
      <c r="GM620" s="169"/>
      <c r="GN620" s="169"/>
      <c r="GO620" s="169"/>
      <c r="GP620" s="169"/>
      <c r="GQ620" s="169"/>
      <c r="GR620" s="169"/>
      <c r="GS620" s="169"/>
      <c r="GT620" s="169"/>
      <c r="GU620" s="169"/>
      <c r="GV620" s="169"/>
      <c r="GW620" s="169"/>
      <c r="GX620" s="169"/>
      <c r="GY620" s="169"/>
      <c r="GZ620" s="169"/>
      <c r="HA620" s="169"/>
      <c r="HB620" s="169"/>
      <c r="HC620" s="169"/>
      <c r="HD620" s="169"/>
      <c r="HE620" s="169"/>
      <c r="HF620" s="169"/>
      <c r="HG620" s="169"/>
      <c r="HH620" s="169"/>
      <c r="HI620" s="169"/>
      <c r="HJ620" s="169"/>
      <c r="HK620" s="169"/>
      <c r="HL620" s="169"/>
      <c r="HM620" s="169"/>
      <c r="HN620" s="169"/>
      <c r="HO620" s="169"/>
      <c r="HP620" s="169"/>
      <c r="HQ620" s="169"/>
      <c r="HR620" s="169"/>
      <c r="HS620" s="169"/>
      <c r="HT620" s="169"/>
      <c r="HU620" s="169"/>
      <c r="HV620" s="169"/>
      <c r="HW620" s="169"/>
      <c r="HX620" s="169"/>
      <c r="HY620" s="169"/>
      <c r="HZ620" s="169"/>
      <c r="IA620" s="169"/>
      <c r="IB620" s="169"/>
      <c r="IC620" s="169"/>
      <c r="ID620" s="169"/>
      <c r="IE620" s="169"/>
      <c r="IF620" s="169"/>
      <c r="IG620" s="169"/>
      <c r="IH620" s="169"/>
      <c r="II620" s="169"/>
      <c r="IJ620" s="169"/>
      <c r="IK620" s="169"/>
      <c r="IL620" s="169"/>
      <c r="IM620" s="169"/>
      <c r="IN620" s="169"/>
      <c r="IO620" s="169"/>
      <c r="IP620" s="169"/>
      <c r="IQ620" s="169"/>
      <c r="IR620" s="169"/>
      <c r="IS620" s="169"/>
      <c r="IT620" s="169"/>
      <c r="IU620" s="169"/>
      <c r="IV620" s="169"/>
      <c r="IW620" s="169"/>
      <c r="IX620" s="169"/>
      <c r="IY620" s="169"/>
      <c r="IZ620" s="169"/>
      <c r="JA620" s="169"/>
      <c r="JB620" s="169"/>
      <c r="JC620" s="169"/>
      <c r="JD620" s="169"/>
      <c r="JE620" s="169"/>
      <c r="JF620" s="169"/>
      <c r="JG620" s="169"/>
      <c r="JH620" s="169"/>
      <c r="JI620" s="169"/>
      <c r="JJ620" s="169"/>
      <c r="JK620" s="169"/>
      <c r="JL620" s="169"/>
      <c r="JM620" s="169"/>
      <c r="JN620" s="169"/>
      <c r="JO620" s="169"/>
      <c r="JP620" s="169"/>
      <c r="JQ620" s="169"/>
      <c r="JR620" s="169"/>
      <c r="JS620" s="169"/>
      <c r="JT620" s="169"/>
      <c r="JU620" s="169"/>
      <c r="JV620" s="169"/>
      <c r="JW620" s="169"/>
      <c r="JX620" s="169"/>
      <c r="JY620" s="169"/>
      <c r="JZ620" s="169"/>
      <c r="KA620" s="169"/>
      <c r="KB620" s="169"/>
      <c r="KC620" s="169"/>
      <c r="KD620" s="169"/>
      <c r="KE620" s="169"/>
      <c r="KF620" s="169"/>
      <c r="KG620" s="169"/>
      <c r="KH620" s="169"/>
      <c r="KI620" s="169"/>
      <c r="KJ620" s="169"/>
      <c r="KK620" s="169"/>
      <c r="KL620" s="169"/>
      <c r="KM620" s="169"/>
      <c r="KN620" s="169"/>
      <c r="KO620" s="169"/>
      <c r="KP620" s="169"/>
      <c r="KQ620" s="169"/>
      <c r="KR620" s="169"/>
      <c r="KS620" s="169"/>
      <c r="KT620" s="169"/>
      <c r="KU620" s="169"/>
      <c r="KV620" s="169"/>
      <c r="KW620" s="169"/>
      <c r="KX620" s="169"/>
      <c r="KY620" s="169"/>
      <c r="KZ620" s="169"/>
      <c r="LA620" s="169"/>
      <c r="LB620" s="169"/>
      <c r="LC620" s="169"/>
      <c r="LD620" s="169"/>
      <c r="LE620" s="169"/>
      <c r="LF620" s="169"/>
      <c r="LG620" s="169"/>
      <c r="LH620" s="169"/>
      <c r="LI620" s="169"/>
      <c r="LJ620" s="169"/>
      <c r="LK620" s="169"/>
      <c r="LL620" s="169"/>
      <c r="LM620" s="169"/>
      <c r="LN620" s="169"/>
      <c r="LO620" s="169"/>
      <c r="LP620" s="169"/>
      <c r="LQ620" s="169"/>
      <c r="LR620" s="169"/>
      <c r="LS620" s="169"/>
      <c r="LT620" s="169"/>
      <c r="LU620" s="169"/>
      <c r="LV620" s="169"/>
      <c r="LW620" s="169"/>
      <c r="LX620" s="169"/>
      <c r="LY620" s="169"/>
      <c r="LZ620" s="169"/>
      <c r="MA620" s="169"/>
      <c r="MB620" s="169"/>
      <c r="MC620" s="169"/>
      <c r="MD620" s="169"/>
      <c r="ME620" s="169"/>
      <c r="MF620" s="169"/>
      <c r="MG620" s="169"/>
      <c r="MH620" s="169"/>
      <c r="MI620" s="169"/>
      <c r="MJ620" s="169"/>
      <c r="MK620" s="169"/>
      <c r="ML620" s="169"/>
      <c r="MM620" s="169"/>
    </row>
    <row r="621" spans="1:351" s="170" customFormat="1" ht="24.75" customHeight="1" outlineLevel="1" x14ac:dyDescent="0.25">
      <c r="A621" s="171"/>
      <c r="B621" s="172"/>
      <c r="C621" s="172"/>
      <c r="D621" s="172"/>
      <c r="E621" s="173"/>
      <c r="F621" s="174" t="s">
        <v>147</v>
      </c>
      <c r="G621" s="175" t="s">
        <v>12</v>
      </c>
      <c r="H621" s="167">
        <f>C620*0.6</f>
        <v>0.63600000000000001</v>
      </c>
      <c r="I621" s="168">
        <v>11.64</v>
      </c>
      <c r="J621" s="164">
        <f>H621*I621</f>
        <v>7.4030400000000007</v>
      </c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  <c r="CW621" s="169"/>
      <c r="CX621" s="169"/>
      <c r="CY621" s="169"/>
      <c r="CZ621" s="169"/>
      <c r="DA621" s="169"/>
      <c r="DB621" s="169"/>
      <c r="DC621" s="169"/>
      <c r="DD621" s="169"/>
      <c r="DE621" s="169"/>
      <c r="DF621" s="169"/>
      <c r="DG621" s="169"/>
      <c r="DH621" s="169"/>
      <c r="DI621" s="169"/>
      <c r="DJ621" s="169"/>
      <c r="DK621" s="169"/>
      <c r="DL621" s="169"/>
      <c r="DM621" s="169"/>
      <c r="DN621" s="169"/>
      <c r="DO621" s="169"/>
      <c r="DP621" s="169"/>
      <c r="DQ621" s="169"/>
      <c r="DR621" s="169"/>
      <c r="DS621" s="169"/>
      <c r="DT621" s="169"/>
      <c r="DU621" s="169"/>
      <c r="DV621" s="169"/>
      <c r="DW621" s="169"/>
      <c r="DX621" s="169"/>
      <c r="DY621" s="169"/>
      <c r="DZ621" s="169"/>
      <c r="EA621" s="169"/>
      <c r="EB621" s="169"/>
      <c r="EC621" s="169"/>
      <c r="ED621" s="169"/>
      <c r="EE621" s="169"/>
      <c r="EF621" s="169"/>
      <c r="EG621" s="169"/>
      <c r="EH621" s="169"/>
      <c r="EI621" s="169"/>
      <c r="EJ621" s="169"/>
      <c r="EK621" s="169"/>
      <c r="EL621" s="169"/>
      <c r="EM621" s="169"/>
      <c r="EN621" s="169"/>
      <c r="EO621" s="169"/>
      <c r="EP621" s="169"/>
      <c r="EQ621" s="169"/>
      <c r="ER621" s="169"/>
      <c r="ES621" s="169"/>
      <c r="ET621" s="169"/>
      <c r="EU621" s="169"/>
      <c r="EV621" s="169"/>
      <c r="EW621" s="169"/>
      <c r="EX621" s="169"/>
      <c r="EY621" s="169"/>
      <c r="EZ621" s="169"/>
      <c r="FA621" s="169"/>
      <c r="FB621" s="169"/>
      <c r="FC621" s="169"/>
      <c r="FD621" s="169"/>
      <c r="FE621" s="169"/>
      <c r="FF621" s="169"/>
      <c r="FG621" s="169"/>
      <c r="FH621" s="169"/>
      <c r="FI621" s="169"/>
      <c r="FJ621" s="169"/>
      <c r="FK621" s="169"/>
      <c r="FL621" s="169"/>
      <c r="FM621" s="169"/>
      <c r="FN621" s="169"/>
      <c r="FO621" s="169"/>
      <c r="FP621" s="169"/>
      <c r="FQ621" s="169"/>
      <c r="FR621" s="169"/>
      <c r="FS621" s="169"/>
      <c r="FT621" s="169"/>
      <c r="FU621" s="169"/>
      <c r="FV621" s="169"/>
      <c r="FW621" s="169"/>
      <c r="FX621" s="169"/>
      <c r="FY621" s="169"/>
      <c r="FZ621" s="169"/>
      <c r="GA621" s="169"/>
      <c r="GB621" s="169"/>
      <c r="GC621" s="169"/>
      <c r="GD621" s="169"/>
      <c r="GE621" s="169"/>
      <c r="GF621" s="169"/>
      <c r="GG621" s="169"/>
      <c r="GH621" s="169"/>
      <c r="GI621" s="169"/>
      <c r="GJ621" s="169"/>
      <c r="GK621" s="169"/>
      <c r="GL621" s="169"/>
      <c r="GM621" s="169"/>
      <c r="GN621" s="169"/>
      <c r="GO621" s="169"/>
      <c r="GP621" s="169"/>
      <c r="GQ621" s="169"/>
      <c r="GR621" s="169"/>
      <c r="GS621" s="169"/>
      <c r="GT621" s="169"/>
      <c r="GU621" s="169"/>
      <c r="GV621" s="169"/>
      <c r="GW621" s="169"/>
      <c r="GX621" s="169"/>
      <c r="GY621" s="169"/>
      <c r="GZ621" s="169"/>
      <c r="HA621" s="169"/>
      <c r="HB621" s="169"/>
      <c r="HC621" s="169"/>
      <c r="HD621" s="169"/>
      <c r="HE621" s="169"/>
      <c r="HF621" s="169"/>
      <c r="HG621" s="169"/>
      <c r="HH621" s="169"/>
      <c r="HI621" s="169"/>
      <c r="HJ621" s="169"/>
      <c r="HK621" s="169"/>
      <c r="HL621" s="169"/>
      <c r="HM621" s="169"/>
      <c r="HN621" s="169"/>
      <c r="HO621" s="169"/>
      <c r="HP621" s="169"/>
      <c r="HQ621" s="169"/>
      <c r="HR621" s="169"/>
      <c r="HS621" s="169"/>
      <c r="HT621" s="169"/>
      <c r="HU621" s="169"/>
      <c r="HV621" s="169"/>
      <c r="HW621" s="169"/>
      <c r="HX621" s="169"/>
      <c r="HY621" s="169"/>
      <c r="HZ621" s="169"/>
      <c r="IA621" s="169"/>
      <c r="IB621" s="169"/>
      <c r="IC621" s="169"/>
      <c r="ID621" s="169"/>
      <c r="IE621" s="169"/>
      <c r="IF621" s="169"/>
      <c r="IG621" s="169"/>
      <c r="IH621" s="169"/>
      <c r="II621" s="169"/>
      <c r="IJ621" s="169"/>
      <c r="IK621" s="169"/>
      <c r="IL621" s="169"/>
      <c r="IM621" s="169"/>
      <c r="IN621" s="169"/>
      <c r="IO621" s="169"/>
      <c r="IP621" s="169"/>
      <c r="IQ621" s="169"/>
      <c r="IR621" s="169"/>
      <c r="IS621" s="169"/>
      <c r="IT621" s="169"/>
      <c r="IU621" s="169"/>
      <c r="IV621" s="169"/>
      <c r="IW621" s="169"/>
      <c r="IX621" s="169"/>
      <c r="IY621" s="169"/>
      <c r="IZ621" s="169"/>
      <c r="JA621" s="169"/>
      <c r="JB621" s="169"/>
      <c r="JC621" s="169"/>
      <c r="JD621" s="169"/>
      <c r="JE621" s="169"/>
      <c r="JF621" s="169"/>
      <c r="JG621" s="169"/>
      <c r="JH621" s="169"/>
      <c r="JI621" s="169"/>
      <c r="JJ621" s="169"/>
      <c r="JK621" s="169"/>
      <c r="JL621" s="169"/>
      <c r="JM621" s="169"/>
      <c r="JN621" s="169"/>
      <c r="JO621" s="169"/>
      <c r="JP621" s="169"/>
      <c r="JQ621" s="169"/>
      <c r="JR621" s="169"/>
      <c r="JS621" s="169"/>
      <c r="JT621" s="169"/>
      <c r="JU621" s="169"/>
      <c r="JV621" s="169"/>
      <c r="JW621" s="169"/>
      <c r="JX621" s="169"/>
      <c r="JY621" s="169"/>
      <c r="JZ621" s="169"/>
      <c r="KA621" s="169"/>
      <c r="KB621" s="169"/>
      <c r="KC621" s="169"/>
      <c r="KD621" s="169"/>
      <c r="KE621" s="169"/>
      <c r="KF621" s="169"/>
      <c r="KG621" s="169"/>
      <c r="KH621" s="169"/>
      <c r="KI621" s="169"/>
      <c r="KJ621" s="169"/>
      <c r="KK621" s="169"/>
      <c r="KL621" s="169"/>
      <c r="KM621" s="169"/>
      <c r="KN621" s="169"/>
      <c r="KO621" s="169"/>
      <c r="KP621" s="169"/>
      <c r="KQ621" s="169"/>
      <c r="KR621" s="169"/>
      <c r="KS621" s="169"/>
      <c r="KT621" s="169"/>
      <c r="KU621" s="169"/>
      <c r="KV621" s="169"/>
      <c r="KW621" s="169"/>
      <c r="KX621" s="169"/>
      <c r="KY621" s="169"/>
      <c r="KZ621" s="169"/>
      <c r="LA621" s="169"/>
      <c r="LB621" s="169"/>
      <c r="LC621" s="169"/>
      <c r="LD621" s="169"/>
      <c r="LE621" s="169"/>
      <c r="LF621" s="169"/>
      <c r="LG621" s="169"/>
      <c r="LH621" s="169"/>
      <c r="LI621" s="169"/>
      <c r="LJ621" s="169"/>
      <c r="LK621" s="169"/>
      <c r="LL621" s="169"/>
      <c r="LM621" s="169"/>
      <c r="LN621" s="169"/>
      <c r="LO621" s="169"/>
      <c r="LP621" s="169"/>
      <c r="LQ621" s="169"/>
      <c r="LR621" s="169"/>
      <c r="LS621" s="169"/>
      <c r="LT621" s="169"/>
      <c r="LU621" s="169"/>
      <c r="LV621" s="169"/>
      <c r="LW621" s="169"/>
      <c r="LX621" s="169"/>
      <c r="LY621" s="169"/>
      <c r="LZ621" s="169"/>
      <c r="MA621" s="169"/>
      <c r="MB621" s="169"/>
      <c r="MC621" s="169"/>
      <c r="MD621" s="169"/>
      <c r="ME621" s="169"/>
      <c r="MF621" s="169"/>
      <c r="MG621" s="169"/>
      <c r="MH621" s="169"/>
      <c r="MI621" s="169"/>
      <c r="MJ621" s="169"/>
      <c r="MK621" s="169"/>
      <c r="ML621" s="169"/>
      <c r="MM621" s="169"/>
    </row>
    <row r="622" spans="1:351" s="170" customFormat="1" ht="15" customHeight="1" outlineLevel="1" x14ac:dyDescent="0.25">
      <c r="A622" s="161"/>
      <c r="B622" s="162"/>
      <c r="C622" s="163"/>
      <c r="D622" s="163"/>
      <c r="E622" s="164"/>
      <c r="F622" s="174" t="s">
        <v>148</v>
      </c>
      <c r="G622" s="175" t="s">
        <v>12</v>
      </c>
      <c r="H622" s="167">
        <f>C620*0.9</f>
        <v>0.95400000000000007</v>
      </c>
      <c r="I622" s="168">
        <v>18.04</v>
      </c>
      <c r="J622" s="164">
        <f>H622*I622</f>
        <v>17.210160000000002</v>
      </c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  <c r="CB622" s="169"/>
      <c r="CC622" s="169"/>
      <c r="CD622" s="169"/>
      <c r="CE622" s="169"/>
      <c r="CF622" s="169"/>
      <c r="CG622" s="169"/>
      <c r="CH622" s="169"/>
      <c r="CI622" s="169"/>
      <c r="CJ622" s="169"/>
      <c r="CK622" s="169"/>
      <c r="CL622" s="169"/>
      <c r="CM622" s="169"/>
      <c r="CN622" s="169"/>
      <c r="CO622" s="169"/>
      <c r="CP622" s="169"/>
      <c r="CQ622" s="169"/>
      <c r="CR622" s="169"/>
      <c r="CS622" s="169"/>
      <c r="CT622" s="169"/>
      <c r="CU622" s="169"/>
      <c r="CV622" s="169"/>
      <c r="CW622" s="169"/>
      <c r="CX622" s="169"/>
      <c r="CY622" s="169"/>
      <c r="CZ622" s="169"/>
      <c r="DA622" s="169"/>
      <c r="DB622" s="169"/>
      <c r="DC622" s="169"/>
      <c r="DD622" s="169"/>
      <c r="DE622" s="169"/>
      <c r="DF622" s="169"/>
      <c r="DG622" s="169"/>
      <c r="DH622" s="169"/>
      <c r="DI622" s="169"/>
      <c r="DJ622" s="169"/>
      <c r="DK622" s="169"/>
      <c r="DL622" s="169"/>
      <c r="DM622" s="169"/>
      <c r="DN622" s="169"/>
      <c r="DO622" s="169"/>
      <c r="DP622" s="169"/>
      <c r="DQ622" s="169"/>
      <c r="DR622" s="169"/>
      <c r="DS622" s="169"/>
      <c r="DT622" s="169"/>
      <c r="DU622" s="169"/>
      <c r="DV622" s="169"/>
      <c r="DW622" s="169"/>
      <c r="DX622" s="169"/>
      <c r="DY622" s="169"/>
      <c r="DZ622" s="169"/>
      <c r="EA622" s="169"/>
      <c r="EB622" s="169"/>
      <c r="EC622" s="169"/>
      <c r="ED622" s="169"/>
      <c r="EE622" s="169"/>
      <c r="EF622" s="169"/>
      <c r="EG622" s="169"/>
      <c r="EH622" s="169"/>
      <c r="EI622" s="169"/>
      <c r="EJ622" s="169"/>
      <c r="EK622" s="169"/>
      <c r="EL622" s="169"/>
      <c r="EM622" s="169"/>
      <c r="EN622" s="169"/>
      <c r="EO622" s="169"/>
      <c r="EP622" s="169"/>
      <c r="EQ622" s="169"/>
      <c r="ER622" s="169"/>
      <c r="ES622" s="169"/>
      <c r="ET622" s="169"/>
      <c r="EU622" s="169"/>
      <c r="EV622" s="169"/>
      <c r="EW622" s="169"/>
      <c r="EX622" s="169"/>
      <c r="EY622" s="169"/>
      <c r="EZ622" s="169"/>
      <c r="FA622" s="169"/>
      <c r="FB622" s="169"/>
      <c r="FC622" s="169"/>
      <c r="FD622" s="169"/>
      <c r="FE622" s="169"/>
      <c r="FF622" s="169"/>
      <c r="FG622" s="169"/>
      <c r="FH622" s="169"/>
      <c r="FI622" s="169"/>
      <c r="FJ622" s="169"/>
      <c r="FK622" s="169"/>
      <c r="FL622" s="169"/>
      <c r="FM622" s="169"/>
      <c r="FN622" s="169"/>
      <c r="FO622" s="169"/>
      <c r="FP622" s="169"/>
      <c r="FQ622" s="169"/>
      <c r="FR622" s="169"/>
      <c r="FS622" s="169"/>
      <c r="FT622" s="169"/>
      <c r="FU622" s="169"/>
      <c r="FV622" s="169"/>
      <c r="FW622" s="169"/>
      <c r="FX622" s="169"/>
      <c r="FY622" s="169"/>
      <c r="FZ622" s="169"/>
      <c r="GA622" s="169"/>
      <c r="GB622" s="169"/>
      <c r="GC622" s="169"/>
      <c r="GD622" s="169"/>
      <c r="GE622" s="169"/>
      <c r="GF622" s="169"/>
      <c r="GG622" s="169"/>
      <c r="GH622" s="169"/>
      <c r="GI622" s="169"/>
      <c r="GJ622" s="169"/>
      <c r="GK622" s="169"/>
      <c r="GL622" s="169"/>
      <c r="GM622" s="169"/>
      <c r="GN622" s="169"/>
      <c r="GO622" s="169"/>
      <c r="GP622" s="169"/>
      <c r="GQ622" s="169"/>
      <c r="GR622" s="169"/>
      <c r="GS622" s="169"/>
      <c r="GT622" s="169"/>
      <c r="GU622" s="169"/>
      <c r="GV622" s="169"/>
      <c r="GW622" s="169"/>
      <c r="GX622" s="169"/>
      <c r="GY622" s="169"/>
      <c r="GZ622" s="169"/>
      <c r="HA622" s="169"/>
      <c r="HB622" s="169"/>
      <c r="HC622" s="169"/>
      <c r="HD622" s="169"/>
      <c r="HE622" s="169"/>
      <c r="HF622" s="169"/>
      <c r="HG622" s="169"/>
      <c r="HH622" s="169"/>
      <c r="HI622" s="169"/>
      <c r="HJ622" s="169"/>
      <c r="HK622" s="169"/>
      <c r="HL622" s="169"/>
      <c r="HM622" s="169"/>
      <c r="HN622" s="169"/>
      <c r="HO622" s="169"/>
      <c r="HP622" s="169"/>
      <c r="HQ622" s="169"/>
      <c r="HR622" s="169"/>
      <c r="HS622" s="169"/>
      <c r="HT622" s="169"/>
      <c r="HU622" s="169"/>
      <c r="HV622" s="169"/>
      <c r="HW622" s="169"/>
      <c r="HX622" s="169"/>
      <c r="HY622" s="169"/>
      <c r="HZ622" s="169"/>
      <c r="IA622" s="169"/>
      <c r="IB622" s="169"/>
      <c r="IC622" s="169"/>
      <c r="ID622" s="169"/>
      <c r="IE622" s="169"/>
      <c r="IF622" s="169"/>
      <c r="IG622" s="169"/>
      <c r="IH622" s="169"/>
      <c r="II622" s="169"/>
      <c r="IJ622" s="169"/>
      <c r="IK622" s="169"/>
      <c r="IL622" s="169"/>
      <c r="IM622" s="169"/>
      <c r="IN622" s="169"/>
      <c r="IO622" s="169"/>
      <c r="IP622" s="169"/>
      <c r="IQ622" s="169"/>
      <c r="IR622" s="169"/>
      <c r="IS622" s="169"/>
      <c r="IT622" s="169"/>
      <c r="IU622" s="169"/>
      <c r="IV622" s="169"/>
      <c r="IW622" s="169"/>
      <c r="IX622" s="169"/>
      <c r="IY622" s="169"/>
      <c r="IZ622" s="169"/>
      <c r="JA622" s="169"/>
      <c r="JB622" s="169"/>
      <c r="JC622" s="169"/>
      <c r="JD622" s="169"/>
      <c r="JE622" s="169"/>
      <c r="JF622" s="169"/>
      <c r="JG622" s="169"/>
      <c r="JH622" s="169"/>
      <c r="JI622" s="169"/>
      <c r="JJ622" s="169"/>
      <c r="JK622" s="169"/>
      <c r="JL622" s="169"/>
      <c r="JM622" s="169"/>
      <c r="JN622" s="169"/>
      <c r="JO622" s="169"/>
      <c r="JP622" s="169"/>
      <c r="JQ622" s="169"/>
      <c r="JR622" s="169"/>
      <c r="JS622" s="169"/>
      <c r="JT622" s="169"/>
      <c r="JU622" s="169"/>
      <c r="JV622" s="169"/>
      <c r="JW622" s="169"/>
      <c r="JX622" s="169"/>
      <c r="JY622" s="169"/>
      <c r="JZ622" s="169"/>
      <c r="KA622" s="169"/>
      <c r="KB622" s="169"/>
      <c r="KC622" s="169"/>
      <c r="KD622" s="169"/>
      <c r="KE622" s="169"/>
      <c r="KF622" s="169"/>
      <c r="KG622" s="169"/>
      <c r="KH622" s="169"/>
      <c r="KI622" s="169"/>
      <c r="KJ622" s="169"/>
      <c r="KK622" s="169"/>
      <c r="KL622" s="169"/>
      <c r="KM622" s="169"/>
      <c r="KN622" s="169"/>
      <c r="KO622" s="169"/>
      <c r="KP622" s="169"/>
      <c r="KQ622" s="169"/>
      <c r="KR622" s="169"/>
      <c r="KS622" s="169"/>
      <c r="KT622" s="169"/>
      <c r="KU622" s="169"/>
      <c r="KV622" s="169"/>
      <c r="KW622" s="169"/>
      <c r="KX622" s="169"/>
      <c r="KY622" s="169"/>
      <c r="KZ622" s="169"/>
      <c r="LA622" s="169"/>
      <c r="LB622" s="169"/>
      <c r="LC622" s="169"/>
      <c r="LD622" s="169"/>
      <c r="LE622" s="169"/>
      <c r="LF622" s="169"/>
      <c r="LG622" s="169"/>
      <c r="LH622" s="169"/>
      <c r="LI622" s="169"/>
      <c r="LJ622" s="169"/>
      <c r="LK622" s="169"/>
      <c r="LL622" s="169"/>
      <c r="LM622" s="169"/>
      <c r="LN622" s="169"/>
      <c r="LO622" s="169"/>
      <c r="LP622" s="169"/>
      <c r="LQ622" s="169"/>
      <c r="LR622" s="169"/>
      <c r="LS622" s="169"/>
      <c r="LT622" s="169"/>
      <c r="LU622" s="169"/>
      <c r="LV622" s="169"/>
      <c r="LW622" s="169"/>
      <c r="LX622" s="169"/>
      <c r="LY622" s="169"/>
      <c r="LZ622" s="169"/>
      <c r="MA622" s="169"/>
      <c r="MB622" s="169"/>
      <c r="MC622" s="169"/>
      <c r="MD622" s="169"/>
      <c r="ME622" s="169"/>
      <c r="MF622" s="169"/>
      <c r="MG622" s="169"/>
      <c r="MH622" s="169"/>
      <c r="MI622" s="169"/>
      <c r="MJ622" s="169"/>
      <c r="MK622" s="169"/>
      <c r="ML622" s="169"/>
      <c r="MM622" s="169"/>
    </row>
    <row r="623" spans="1:351" s="170" customFormat="1" ht="15" customHeight="1" outlineLevel="1" x14ac:dyDescent="0.25">
      <c r="A623" s="161"/>
      <c r="B623" s="162"/>
      <c r="C623" s="163"/>
      <c r="D623" s="163"/>
      <c r="E623" s="164"/>
      <c r="F623" s="174" t="s">
        <v>149</v>
      </c>
      <c r="G623" s="175" t="s">
        <v>39</v>
      </c>
      <c r="H623" s="167">
        <f>C620*0.8</f>
        <v>0.84800000000000009</v>
      </c>
      <c r="I623" s="168">
        <v>3.3</v>
      </c>
      <c r="J623" s="164">
        <f t="shared" ref="J623:J636" si="115">H623*I623</f>
        <v>2.7984</v>
      </c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  <c r="CW623" s="169"/>
      <c r="CX623" s="169"/>
      <c r="CY623" s="169"/>
      <c r="CZ623" s="169"/>
      <c r="DA623" s="169"/>
      <c r="DB623" s="169"/>
      <c r="DC623" s="169"/>
      <c r="DD623" s="169"/>
      <c r="DE623" s="169"/>
      <c r="DF623" s="169"/>
      <c r="DG623" s="169"/>
      <c r="DH623" s="169"/>
      <c r="DI623" s="169"/>
      <c r="DJ623" s="169"/>
      <c r="DK623" s="169"/>
      <c r="DL623" s="169"/>
      <c r="DM623" s="169"/>
      <c r="DN623" s="169"/>
      <c r="DO623" s="169"/>
      <c r="DP623" s="169"/>
      <c r="DQ623" s="169"/>
      <c r="DR623" s="169"/>
      <c r="DS623" s="169"/>
      <c r="DT623" s="169"/>
      <c r="DU623" s="169"/>
      <c r="DV623" s="169"/>
      <c r="DW623" s="169"/>
      <c r="DX623" s="169"/>
      <c r="DY623" s="169"/>
      <c r="DZ623" s="169"/>
      <c r="EA623" s="169"/>
      <c r="EB623" s="169"/>
      <c r="EC623" s="169"/>
      <c r="ED623" s="169"/>
      <c r="EE623" s="169"/>
      <c r="EF623" s="169"/>
      <c r="EG623" s="169"/>
      <c r="EH623" s="169"/>
      <c r="EI623" s="169"/>
      <c r="EJ623" s="169"/>
      <c r="EK623" s="169"/>
      <c r="EL623" s="169"/>
      <c r="EM623" s="169"/>
      <c r="EN623" s="169"/>
      <c r="EO623" s="169"/>
      <c r="EP623" s="169"/>
      <c r="EQ623" s="169"/>
      <c r="ER623" s="169"/>
      <c r="ES623" s="169"/>
      <c r="ET623" s="169"/>
      <c r="EU623" s="169"/>
      <c r="EV623" s="169"/>
      <c r="EW623" s="169"/>
      <c r="EX623" s="169"/>
      <c r="EY623" s="169"/>
      <c r="EZ623" s="169"/>
      <c r="FA623" s="169"/>
      <c r="FB623" s="169"/>
      <c r="FC623" s="169"/>
      <c r="FD623" s="169"/>
      <c r="FE623" s="169"/>
      <c r="FF623" s="169"/>
      <c r="FG623" s="169"/>
      <c r="FH623" s="169"/>
      <c r="FI623" s="169"/>
      <c r="FJ623" s="169"/>
      <c r="FK623" s="169"/>
      <c r="FL623" s="169"/>
      <c r="FM623" s="169"/>
      <c r="FN623" s="169"/>
      <c r="FO623" s="169"/>
      <c r="FP623" s="169"/>
      <c r="FQ623" s="169"/>
      <c r="FR623" s="169"/>
      <c r="FS623" s="169"/>
      <c r="FT623" s="169"/>
      <c r="FU623" s="169"/>
      <c r="FV623" s="169"/>
      <c r="FW623" s="169"/>
      <c r="FX623" s="169"/>
      <c r="FY623" s="169"/>
      <c r="FZ623" s="169"/>
      <c r="GA623" s="169"/>
      <c r="GB623" s="169"/>
      <c r="GC623" s="169"/>
      <c r="GD623" s="169"/>
      <c r="GE623" s="169"/>
      <c r="GF623" s="169"/>
      <c r="GG623" s="169"/>
      <c r="GH623" s="169"/>
      <c r="GI623" s="169"/>
      <c r="GJ623" s="169"/>
      <c r="GK623" s="169"/>
      <c r="GL623" s="169"/>
      <c r="GM623" s="169"/>
      <c r="GN623" s="169"/>
      <c r="GO623" s="169"/>
      <c r="GP623" s="169"/>
      <c r="GQ623" s="169"/>
      <c r="GR623" s="169"/>
      <c r="GS623" s="169"/>
      <c r="GT623" s="169"/>
      <c r="GU623" s="169"/>
      <c r="GV623" s="169"/>
      <c r="GW623" s="169"/>
      <c r="GX623" s="169"/>
      <c r="GY623" s="169"/>
      <c r="GZ623" s="169"/>
      <c r="HA623" s="169"/>
      <c r="HB623" s="169"/>
      <c r="HC623" s="169"/>
      <c r="HD623" s="169"/>
      <c r="HE623" s="169"/>
      <c r="HF623" s="169"/>
      <c r="HG623" s="169"/>
      <c r="HH623" s="169"/>
      <c r="HI623" s="169"/>
      <c r="HJ623" s="169"/>
      <c r="HK623" s="169"/>
      <c r="HL623" s="169"/>
      <c r="HM623" s="169"/>
      <c r="HN623" s="169"/>
      <c r="HO623" s="169"/>
      <c r="HP623" s="169"/>
      <c r="HQ623" s="169"/>
      <c r="HR623" s="169"/>
      <c r="HS623" s="169"/>
      <c r="HT623" s="169"/>
      <c r="HU623" s="169"/>
      <c r="HV623" s="169"/>
      <c r="HW623" s="169"/>
      <c r="HX623" s="169"/>
      <c r="HY623" s="169"/>
      <c r="HZ623" s="169"/>
      <c r="IA623" s="169"/>
      <c r="IB623" s="169"/>
      <c r="IC623" s="169"/>
      <c r="ID623" s="169"/>
      <c r="IE623" s="169"/>
      <c r="IF623" s="169"/>
      <c r="IG623" s="169"/>
      <c r="IH623" s="169"/>
      <c r="II623" s="169"/>
      <c r="IJ623" s="169"/>
      <c r="IK623" s="169"/>
      <c r="IL623" s="169"/>
      <c r="IM623" s="169"/>
      <c r="IN623" s="169"/>
      <c r="IO623" s="169"/>
      <c r="IP623" s="169"/>
      <c r="IQ623" s="169"/>
      <c r="IR623" s="169"/>
      <c r="IS623" s="169"/>
      <c r="IT623" s="169"/>
      <c r="IU623" s="169"/>
      <c r="IV623" s="169"/>
      <c r="IW623" s="169"/>
      <c r="IX623" s="169"/>
      <c r="IY623" s="169"/>
      <c r="IZ623" s="169"/>
      <c r="JA623" s="169"/>
      <c r="JB623" s="169"/>
      <c r="JC623" s="169"/>
      <c r="JD623" s="169"/>
      <c r="JE623" s="169"/>
      <c r="JF623" s="169"/>
      <c r="JG623" s="169"/>
      <c r="JH623" s="169"/>
      <c r="JI623" s="169"/>
      <c r="JJ623" s="169"/>
      <c r="JK623" s="169"/>
      <c r="JL623" s="169"/>
      <c r="JM623" s="169"/>
      <c r="JN623" s="169"/>
      <c r="JO623" s="169"/>
      <c r="JP623" s="169"/>
      <c r="JQ623" s="169"/>
      <c r="JR623" s="169"/>
      <c r="JS623" s="169"/>
      <c r="JT623" s="169"/>
      <c r="JU623" s="169"/>
      <c r="JV623" s="169"/>
      <c r="JW623" s="169"/>
      <c r="JX623" s="169"/>
      <c r="JY623" s="169"/>
      <c r="JZ623" s="169"/>
      <c r="KA623" s="169"/>
      <c r="KB623" s="169"/>
      <c r="KC623" s="169"/>
      <c r="KD623" s="169"/>
      <c r="KE623" s="169"/>
      <c r="KF623" s="169"/>
      <c r="KG623" s="169"/>
      <c r="KH623" s="169"/>
      <c r="KI623" s="169"/>
      <c r="KJ623" s="169"/>
      <c r="KK623" s="169"/>
      <c r="KL623" s="169"/>
      <c r="KM623" s="169"/>
      <c r="KN623" s="169"/>
      <c r="KO623" s="169"/>
      <c r="KP623" s="169"/>
      <c r="KQ623" s="169"/>
      <c r="KR623" s="169"/>
      <c r="KS623" s="169"/>
      <c r="KT623" s="169"/>
      <c r="KU623" s="169"/>
      <c r="KV623" s="169"/>
      <c r="KW623" s="169"/>
      <c r="KX623" s="169"/>
      <c r="KY623" s="169"/>
      <c r="KZ623" s="169"/>
      <c r="LA623" s="169"/>
      <c r="LB623" s="169"/>
      <c r="LC623" s="169"/>
      <c r="LD623" s="169"/>
      <c r="LE623" s="169"/>
      <c r="LF623" s="169"/>
      <c r="LG623" s="169"/>
      <c r="LH623" s="169"/>
      <c r="LI623" s="169"/>
      <c r="LJ623" s="169"/>
      <c r="LK623" s="169"/>
      <c r="LL623" s="169"/>
      <c r="LM623" s="169"/>
      <c r="LN623" s="169"/>
      <c r="LO623" s="169"/>
      <c r="LP623" s="169"/>
      <c r="LQ623" s="169"/>
      <c r="LR623" s="169"/>
      <c r="LS623" s="169"/>
      <c r="LT623" s="169"/>
      <c r="LU623" s="169"/>
      <c r="LV623" s="169"/>
      <c r="LW623" s="169"/>
      <c r="LX623" s="169"/>
      <c r="LY623" s="169"/>
      <c r="LZ623" s="169"/>
      <c r="MA623" s="169"/>
      <c r="MB623" s="169"/>
      <c r="MC623" s="169"/>
      <c r="MD623" s="169"/>
      <c r="ME623" s="169"/>
      <c r="MF623" s="169"/>
      <c r="MG623" s="169"/>
      <c r="MH623" s="169"/>
      <c r="MI623" s="169"/>
      <c r="MJ623" s="169"/>
      <c r="MK623" s="169"/>
      <c r="ML623" s="169"/>
      <c r="MM623" s="169"/>
    </row>
    <row r="624" spans="1:351" s="170" customFormat="1" ht="15" customHeight="1" outlineLevel="1" x14ac:dyDescent="0.25">
      <c r="A624" s="161"/>
      <c r="B624" s="162"/>
      <c r="C624" s="163"/>
      <c r="D624" s="163"/>
      <c r="E624" s="164"/>
      <c r="F624" s="174" t="s">
        <v>150</v>
      </c>
      <c r="G624" s="175" t="s">
        <v>39</v>
      </c>
      <c r="H624" s="167">
        <f>C620*0.8</f>
        <v>0.84800000000000009</v>
      </c>
      <c r="I624" s="168">
        <v>1.5</v>
      </c>
      <c r="J624" s="164">
        <f t="shared" si="115"/>
        <v>1.2720000000000002</v>
      </c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  <c r="CB624" s="169"/>
      <c r="CC624" s="169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69"/>
      <c r="CN624" s="169"/>
      <c r="CO624" s="169"/>
      <c r="CP624" s="169"/>
      <c r="CQ624" s="169"/>
      <c r="CR624" s="169"/>
      <c r="CS624" s="169"/>
      <c r="CT624" s="169"/>
      <c r="CU624" s="169"/>
      <c r="CV624" s="169"/>
      <c r="CW624" s="169"/>
      <c r="CX624" s="169"/>
      <c r="CY624" s="169"/>
      <c r="CZ624" s="169"/>
      <c r="DA624" s="169"/>
      <c r="DB624" s="169"/>
      <c r="DC624" s="169"/>
      <c r="DD624" s="169"/>
      <c r="DE624" s="169"/>
      <c r="DF624" s="169"/>
      <c r="DG624" s="169"/>
      <c r="DH624" s="169"/>
      <c r="DI624" s="169"/>
      <c r="DJ624" s="169"/>
      <c r="DK624" s="169"/>
      <c r="DL624" s="169"/>
      <c r="DM624" s="169"/>
      <c r="DN624" s="169"/>
      <c r="DO624" s="169"/>
      <c r="DP624" s="169"/>
      <c r="DQ624" s="169"/>
      <c r="DR624" s="169"/>
      <c r="DS624" s="169"/>
      <c r="DT624" s="169"/>
      <c r="DU624" s="169"/>
      <c r="DV624" s="169"/>
      <c r="DW624" s="169"/>
      <c r="DX624" s="169"/>
      <c r="DY624" s="169"/>
      <c r="DZ624" s="169"/>
      <c r="EA624" s="169"/>
      <c r="EB624" s="169"/>
      <c r="EC624" s="169"/>
      <c r="ED624" s="169"/>
      <c r="EE624" s="169"/>
      <c r="EF624" s="169"/>
      <c r="EG624" s="169"/>
      <c r="EH624" s="169"/>
      <c r="EI624" s="169"/>
      <c r="EJ624" s="169"/>
      <c r="EK624" s="169"/>
      <c r="EL624" s="169"/>
      <c r="EM624" s="169"/>
      <c r="EN624" s="169"/>
      <c r="EO624" s="169"/>
      <c r="EP624" s="169"/>
      <c r="EQ624" s="169"/>
      <c r="ER624" s="169"/>
      <c r="ES624" s="169"/>
      <c r="ET624" s="169"/>
      <c r="EU624" s="169"/>
      <c r="EV624" s="169"/>
      <c r="EW624" s="169"/>
      <c r="EX624" s="169"/>
      <c r="EY624" s="169"/>
      <c r="EZ624" s="169"/>
      <c r="FA624" s="169"/>
      <c r="FB624" s="169"/>
      <c r="FC624" s="169"/>
      <c r="FD624" s="169"/>
      <c r="FE624" s="169"/>
      <c r="FF624" s="169"/>
      <c r="FG624" s="169"/>
      <c r="FH624" s="169"/>
      <c r="FI624" s="169"/>
      <c r="FJ624" s="169"/>
      <c r="FK624" s="169"/>
      <c r="FL624" s="169"/>
      <c r="FM624" s="169"/>
      <c r="FN624" s="169"/>
      <c r="FO624" s="169"/>
      <c r="FP624" s="169"/>
      <c r="FQ624" s="169"/>
      <c r="FR624" s="169"/>
      <c r="FS624" s="169"/>
      <c r="FT624" s="169"/>
      <c r="FU624" s="169"/>
      <c r="FV624" s="169"/>
      <c r="FW624" s="169"/>
      <c r="FX624" s="169"/>
      <c r="FY624" s="169"/>
      <c r="FZ624" s="169"/>
      <c r="GA624" s="169"/>
      <c r="GB624" s="169"/>
      <c r="GC624" s="169"/>
      <c r="GD624" s="169"/>
      <c r="GE624" s="169"/>
      <c r="GF624" s="169"/>
      <c r="GG624" s="169"/>
      <c r="GH624" s="169"/>
      <c r="GI624" s="169"/>
      <c r="GJ624" s="169"/>
      <c r="GK624" s="169"/>
      <c r="GL624" s="169"/>
      <c r="GM624" s="169"/>
      <c r="GN624" s="169"/>
      <c r="GO624" s="169"/>
      <c r="GP624" s="169"/>
      <c r="GQ624" s="169"/>
      <c r="GR624" s="169"/>
      <c r="GS624" s="169"/>
      <c r="GT624" s="169"/>
      <c r="GU624" s="169"/>
      <c r="GV624" s="169"/>
      <c r="GW624" s="169"/>
      <c r="GX624" s="169"/>
      <c r="GY624" s="169"/>
      <c r="GZ624" s="169"/>
      <c r="HA624" s="169"/>
      <c r="HB624" s="169"/>
      <c r="HC624" s="169"/>
      <c r="HD624" s="169"/>
      <c r="HE624" s="169"/>
      <c r="HF624" s="169"/>
      <c r="HG624" s="169"/>
      <c r="HH624" s="169"/>
      <c r="HI624" s="169"/>
      <c r="HJ624" s="169"/>
      <c r="HK624" s="169"/>
      <c r="HL624" s="169"/>
      <c r="HM624" s="169"/>
      <c r="HN624" s="169"/>
      <c r="HO624" s="169"/>
      <c r="HP624" s="169"/>
      <c r="HQ624" s="169"/>
      <c r="HR624" s="169"/>
      <c r="HS624" s="169"/>
      <c r="HT624" s="169"/>
      <c r="HU624" s="169"/>
      <c r="HV624" s="169"/>
      <c r="HW624" s="169"/>
      <c r="HX624" s="169"/>
      <c r="HY624" s="169"/>
      <c r="HZ624" s="169"/>
      <c r="IA624" s="169"/>
      <c r="IB624" s="169"/>
      <c r="IC624" s="169"/>
      <c r="ID624" s="169"/>
      <c r="IE624" s="169"/>
      <c r="IF624" s="169"/>
      <c r="IG624" s="169"/>
      <c r="IH624" s="169"/>
      <c r="II624" s="169"/>
      <c r="IJ624" s="169"/>
      <c r="IK624" s="169"/>
      <c r="IL624" s="169"/>
      <c r="IM624" s="169"/>
      <c r="IN624" s="169"/>
      <c r="IO624" s="169"/>
      <c r="IP624" s="169"/>
      <c r="IQ624" s="169"/>
      <c r="IR624" s="169"/>
      <c r="IS624" s="169"/>
      <c r="IT624" s="169"/>
      <c r="IU624" s="169"/>
      <c r="IV624" s="169"/>
      <c r="IW624" s="169"/>
      <c r="IX624" s="169"/>
      <c r="IY624" s="169"/>
      <c r="IZ624" s="169"/>
      <c r="JA624" s="169"/>
      <c r="JB624" s="169"/>
      <c r="JC624" s="169"/>
      <c r="JD624" s="169"/>
      <c r="JE624" s="169"/>
      <c r="JF624" s="169"/>
      <c r="JG624" s="169"/>
      <c r="JH624" s="169"/>
      <c r="JI624" s="169"/>
      <c r="JJ624" s="169"/>
      <c r="JK624" s="169"/>
      <c r="JL624" s="169"/>
      <c r="JM624" s="169"/>
      <c r="JN624" s="169"/>
      <c r="JO624" s="169"/>
      <c r="JP624" s="169"/>
      <c r="JQ624" s="169"/>
      <c r="JR624" s="169"/>
      <c r="JS624" s="169"/>
      <c r="JT624" s="169"/>
      <c r="JU624" s="169"/>
      <c r="JV624" s="169"/>
      <c r="JW624" s="169"/>
      <c r="JX624" s="169"/>
      <c r="JY624" s="169"/>
      <c r="JZ624" s="169"/>
      <c r="KA624" s="169"/>
      <c r="KB624" s="169"/>
      <c r="KC624" s="169"/>
      <c r="KD624" s="169"/>
      <c r="KE624" s="169"/>
      <c r="KF624" s="169"/>
      <c r="KG624" s="169"/>
      <c r="KH624" s="169"/>
      <c r="KI624" s="169"/>
      <c r="KJ624" s="169"/>
      <c r="KK624" s="169"/>
      <c r="KL624" s="169"/>
      <c r="KM624" s="169"/>
      <c r="KN624" s="169"/>
      <c r="KO624" s="169"/>
      <c r="KP624" s="169"/>
      <c r="KQ624" s="169"/>
      <c r="KR624" s="169"/>
      <c r="KS624" s="169"/>
      <c r="KT624" s="169"/>
      <c r="KU624" s="169"/>
      <c r="KV624" s="169"/>
      <c r="KW624" s="169"/>
      <c r="KX624" s="169"/>
      <c r="KY624" s="169"/>
      <c r="KZ624" s="169"/>
      <c r="LA624" s="169"/>
      <c r="LB624" s="169"/>
      <c r="LC624" s="169"/>
      <c r="LD624" s="169"/>
      <c r="LE624" s="169"/>
      <c r="LF624" s="169"/>
      <c r="LG624" s="169"/>
      <c r="LH624" s="169"/>
      <c r="LI624" s="169"/>
      <c r="LJ624" s="169"/>
      <c r="LK624" s="169"/>
      <c r="LL624" s="169"/>
      <c r="LM624" s="169"/>
      <c r="LN624" s="169"/>
      <c r="LO624" s="169"/>
      <c r="LP624" s="169"/>
      <c r="LQ624" s="169"/>
      <c r="LR624" s="169"/>
      <c r="LS624" s="169"/>
      <c r="LT624" s="169"/>
      <c r="LU624" s="169"/>
      <c r="LV624" s="169"/>
      <c r="LW624" s="169"/>
      <c r="LX624" s="169"/>
      <c r="LY624" s="169"/>
      <c r="LZ624" s="169"/>
      <c r="MA624" s="169"/>
      <c r="MB624" s="169"/>
      <c r="MC624" s="169"/>
      <c r="MD624" s="169"/>
      <c r="ME624" s="169"/>
      <c r="MF624" s="169"/>
      <c r="MG624" s="169"/>
      <c r="MH624" s="169"/>
      <c r="MI624" s="169"/>
      <c r="MJ624" s="169"/>
      <c r="MK624" s="169"/>
      <c r="ML624" s="169"/>
      <c r="MM624" s="169"/>
    </row>
    <row r="625" spans="1:351" s="170" customFormat="1" ht="15" customHeight="1" outlineLevel="1" x14ac:dyDescent="0.25">
      <c r="A625" s="161"/>
      <c r="B625" s="162"/>
      <c r="C625" s="163"/>
      <c r="D625" s="163"/>
      <c r="E625" s="164"/>
      <c r="F625" s="174" t="s">
        <v>151</v>
      </c>
      <c r="G625" s="175" t="s">
        <v>39</v>
      </c>
      <c r="H625" s="167">
        <f>C620*0.8</f>
        <v>0.84800000000000009</v>
      </c>
      <c r="I625" s="168">
        <v>1.2</v>
      </c>
      <c r="J625" s="164">
        <f t="shared" si="115"/>
        <v>1.0176000000000001</v>
      </c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169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69"/>
      <c r="CN625" s="169"/>
      <c r="CO625" s="169"/>
      <c r="CP625" s="169"/>
      <c r="CQ625" s="169"/>
      <c r="CR625" s="169"/>
      <c r="CS625" s="169"/>
      <c r="CT625" s="169"/>
      <c r="CU625" s="169"/>
      <c r="CV625" s="169"/>
      <c r="CW625" s="169"/>
      <c r="CX625" s="169"/>
      <c r="CY625" s="169"/>
      <c r="CZ625" s="169"/>
      <c r="DA625" s="169"/>
      <c r="DB625" s="169"/>
      <c r="DC625" s="169"/>
      <c r="DD625" s="169"/>
      <c r="DE625" s="169"/>
      <c r="DF625" s="169"/>
      <c r="DG625" s="169"/>
      <c r="DH625" s="169"/>
      <c r="DI625" s="169"/>
      <c r="DJ625" s="169"/>
      <c r="DK625" s="169"/>
      <c r="DL625" s="169"/>
      <c r="DM625" s="169"/>
      <c r="DN625" s="169"/>
      <c r="DO625" s="169"/>
      <c r="DP625" s="169"/>
      <c r="DQ625" s="169"/>
      <c r="DR625" s="169"/>
      <c r="DS625" s="169"/>
      <c r="DT625" s="169"/>
      <c r="DU625" s="169"/>
      <c r="DV625" s="169"/>
      <c r="DW625" s="169"/>
      <c r="DX625" s="169"/>
      <c r="DY625" s="169"/>
      <c r="DZ625" s="169"/>
      <c r="EA625" s="169"/>
      <c r="EB625" s="169"/>
      <c r="EC625" s="169"/>
      <c r="ED625" s="169"/>
      <c r="EE625" s="169"/>
      <c r="EF625" s="169"/>
      <c r="EG625" s="169"/>
      <c r="EH625" s="169"/>
      <c r="EI625" s="169"/>
      <c r="EJ625" s="169"/>
      <c r="EK625" s="169"/>
      <c r="EL625" s="169"/>
      <c r="EM625" s="169"/>
      <c r="EN625" s="169"/>
      <c r="EO625" s="169"/>
      <c r="EP625" s="169"/>
      <c r="EQ625" s="169"/>
      <c r="ER625" s="169"/>
      <c r="ES625" s="169"/>
      <c r="ET625" s="169"/>
      <c r="EU625" s="169"/>
      <c r="EV625" s="169"/>
      <c r="EW625" s="169"/>
      <c r="EX625" s="169"/>
      <c r="EY625" s="169"/>
      <c r="EZ625" s="169"/>
      <c r="FA625" s="169"/>
      <c r="FB625" s="169"/>
      <c r="FC625" s="169"/>
      <c r="FD625" s="169"/>
      <c r="FE625" s="169"/>
      <c r="FF625" s="169"/>
      <c r="FG625" s="169"/>
      <c r="FH625" s="169"/>
      <c r="FI625" s="169"/>
      <c r="FJ625" s="169"/>
      <c r="FK625" s="169"/>
      <c r="FL625" s="169"/>
      <c r="FM625" s="169"/>
      <c r="FN625" s="169"/>
      <c r="FO625" s="169"/>
      <c r="FP625" s="169"/>
      <c r="FQ625" s="169"/>
      <c r="FR625" s="169"/>
      <c r="FS625" s="169"/>
      <c r="FT625" s="169"/>
      <c r="FU625" s="169"/>
      <c r="FV625" s="169"/>
      <c r="FW625" s="169"/>
      <c r="FX625" s="169"/>
      <c r="FY625" s="169"/>
      <c r="FZ625" s="169"/>
      <c r="GA625" s="169"/>
      <c r="GB625" s="169"/>
      <c r="GC625" s="169"/>
      <c r="GD625" s="169"/>
      <c r="GE625" s="169"/>
      <c r="GF625" s="169"/>
      <c r="GG625" s="169"/>
      <c r="GH625" s="169"/>
      <c r="GI625" s="169"/>
      <c r="GJ625" s="169"/>
      <c r="GK625" s="169"/>
      <c r="GL625" s="169"/>
      <c r="GM625" s="169"/>
      <c r="GN625" s="169"/>
      <c r="GO625" s="169"/>
      <c r="GP625" s="169"/>
      <c r="GQ625" s="169"/>
      <c r="GR625" s="169"/>
      <c r="GS625" s="169"/>
      <c r="GT625" s="169"/>
      <c r="GU625" s="169"/>
      <c r="GV625" s="169"/>
      <c r="GW625" s="169"/>
      <c r="GX625" s="169"/>
      <c r="GY625" s="169"/>
      <c r="GZ625" s="169"/>
      <c r="HA625" s="169"/>
      <c r="HB625" s="169"/>
      <c r="HC625" s="169"/>
      <c r="HD625" s="169"/>
      <c r="HE625" s="169"/>
      <c r="HF625" s="169"/>
      <c r="HG625" s="169"/>
      <c r="HH625" s="169"/>
      <c r="HI625" s="169"/>
      <c r="HJ625" s="169"/>
      <c r="HK625" s="169"/>
      <c r="HL625" s="169"/>
      <c r="HM625" s="169"/>
      <c r="HN625" s="169"/>
      <c r="HO625" s="169"/>
      <c r="HP625" s="169"/>
      <c r="HQ625" s="169"/>
      <c r="HR625" s="169"/>
      <c r="HS625" s="169"/>
      <c r="HT625" s="169"/>
      <c r="HU625" s="169"/>
      <c r="HV625" s="169"/>
      <c r="HW625" s="169"/>
      <c r="HX625" s="169"/>
      <c r="HY625" s="169"/>
      <c r="HZ625" s="169"/>
      <c r="IA625" s="169"/>
      <c r="IB625" s="169"/>
      <c r="IC625" s="169"/>
      <c r="ID625" s="169"/>
      <c r="IE625" s="169"/>
      <c r="IF625" s="169"/>
      <c r="IG625" s="169"/>
      <c r="IH625" s="169"/>
      <c r="II625" s="169"/>
      <c r="IJ625" s="169"/>
      <c r="IK625" s="169"/>
      <c r="IL625" s="169"/>
      <c r="IM625" s="169"/>
      <c r="IN625" s="169"/>
      <c r="IO625" s="169"/>
      <c r="IP625" s="169"/>
      <c r="IQ625" s="169"/>
      <c r="IR625" s="169"/>
      <c r="IS625" s="169"/>
      <c r="IT625" s="169"/>
      <c r="IU625" s="169"/>
      <c r="IV625" s="169"/>
      <c r="IW625" s="169"/>
      <c r="IX625" s="169"/>
      <c r="IY625" s="169"/>
      <c r="IZ625" s="169"/>
      <c r="JA625" s="169"/>
      <c r="JB625" s="169"/>
      <c r="JC625" s="169"/>
      <c r="JD625" s="169"/>
      <c r="JE625" s="169"/>
      <c r="JF625" s="169"/>
      <c r="JG625" s="169"/>
      <c r="JH625" s="169"/>
      <c r="JI625" s="169"/>
      <c r="JJ625" s="169"/>
      <c r="JK625" s="169"/>
      <c r="JL625" s="169"/>
      <c r="JM625" s="169"/>
      <c r="JN625" s="169"/>
      <c r="JO625" s="169"/>
      <c r="JP625" s="169"/>
      <c r="JQ625" s="169"/>
      <c r="JR625" s="169"/>
      <c r="JS625" s="169"/>
      <c r="JT625" s="169"/>
      <c r="JU625" s="169"/>
      <c r="JV625" s="169"/>
      <c r="JW625" s="169"/>
      <c r="JX625" s="169"/>
      <c r="JY625" s="169"/>
      <c r="JZ625" s="169"/>
      <c r="KA625" s="169"/>
      <c r="KB625" s="169"/>
      <c r="KC625" s="169"/>
      <c r="KD625" s="169"/>
      <c r="KE625" s="169"/>
      <c r="KF625" s="169"/>
      <c r="KG625" s="169"/>
      <c r="KH625" s="169"/>
      <c r="KI625" s="169"/>
      <c r="KJ625" s="169"/>
      <c r="KK625" s="169"/>
      <c r="KL625" s="169"/>
      <c r="KM625" s="169"/>
      <c r="KN625" s="169"/>
      <c r="KO625" s="169"/>
      <c r="KP625" s="169"/>
      <c r="KQ625" s="169"/>
      <c r="KR625" s="169"/>
      <c r="KS625" s="169"/>
      <c r="KT625" s="169"/>
      <c r="KU625" s="169"/>
      <c r="KV625" s="169"/>
      <c r="KW625" s="169"/>
      <c r="KX625" s="169"/>
      <c r="KY625" s="169"/>
      <c r="KZ625" s="169"/>
      <c r="LA625" s="169"/>
      <c r="LB625" s="169"/>
      <c r="LC625" s="169"/>
      <c r="LD625" s="169"/>
      <c r="LE625" s="169"/>
      <c r="LF625" s="169"/>
      <c r="LG625" s="169"/>
      <c r="LH625" s="169"/>
      <c r="LI625" s="169"/>
      <c r="LJ625" s="169"/>
      <c r="LK625" s="169"/>
      <c r="LL625" s="169"/>
      <c r="LM625" s="169"/>
      <c r="LN625" s="169"/>
      <c r="LO625" s="169"/>
      <c r="LP625" s="169"/>
      <c r="LQ625" s="169"/>
      <c r="LR625" s="169"/>
      <c r="LS625" s="169"/>
      <c r="LT625" s="169"/>
      <c r="LU625" s="169"/>
      <c r="LV625" s="169"/>
      <c r="LW625" s="169"/>
      <c r="LX625" s="169"/>
      <c r="LY625" s="169"/>
      <c r="LZ625" s="169"/>
      <c r="MA625" s="169"/>
      <c r="MB625" s="169"/>
      <c r="MC625" s="169"/>
      <c r="MD625" s="169"/>
      <c r="ME625" s="169"/>
      <c r="MF625" s="169"/>
      <c r="MG625" s="169"/>
      <c r="MH625" s="169"/>
      <c r="MI625" s="169"/>
      <c r="MJ625" s="169"/>
      <c r="MK625" s="169"/>
      <c r="ML625" s="169"/>
      <c r="MM625" s="169"/>
    </row>
    <row r="626" spans="1:351" s="170" customFormat="1" ht="15" customHeight="1" outlineLevel="1" x14ac:dyDescent="0.25">
      <c r="A626" s="161"/>
      <c r="B626" s="162"/>
      <c r="C626" s="163"/>
      <c r="D626" s="163"/>
      <c r="E626" s="164"/>
      <c r="F626" s="174" t="s">
        <v>152</v>
      </c>
      <c r="G626" s="175" t="s">
        <v>39</v>
      </c>
      <c r="H626" s="167">
        <f>C620*0.8</f>
        <v>0.84800000000000009</v>
      </c>
      <c r="I626" s="168">
        <v>1.05</v>
      </c>
      <c r="J626" s="164">
        <f t="shared" si="115"/>
        <v>0.89040000000000008</v>
      </c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169"/>
      <c r="CD626" s="169"/>
      <c r="CE626" s="169"/>
      <c r="CF626" s="169"/>
      <c r="CG626" s="169"/>
      <c r="CH626" s="169"/>
      <c r="CI626" s="169"/>
      <c r="CJ626" s="169"/>
      <c r="CK626" s="169"/>
      <c r="CL626" s="169"/>
      <c r="CM626" s="169"/>
      <c r="CN626" s="169"/>
      <c r="CO626" s="169"/>
      <c r="CP626" s="169"/>
      <c r="CQ626" s="169"/>
      <c r="CR626" s="169"/>
      <c r="CS626" s="169"/>
      <c r="CT626" s="169"/>
      <c r="CU626" s="169"/>
      <c r="CV626" s="169"/>
      <c r="CW626" s="169"/>
      <c r="CX626" s="169"/>
      <c r="CY626" s="169"/>
      <c r="CZ626" s="169"/>
      <c r="DA626" s="169"/>
      <c r="DB626" s="169"/>
      <c r="DC626" s="169"/>
      <c r="DD626" s="169"/>
      <c r="DE626" s="169"/>
      <c r="DF626" s="169"/>
      <c r="DG626" s="169"/>
      <c r="DH626" s="169"/>
      <c r="DI626" s="169"/>
      <c r="DJ626" s="169"/>
      <c r="DK626" s="169"/>
      <c r="DL626" s="169"/>
      <c r="DM626" s="169"/>
      <c r="DN626" s="169"/>
      <c r="DO626" s="169"/>
      <c r="DP626" s="169"/>
      <c r="DQ626" s="169"/>
      <c r="DR626" s="169"/>
      <c r="DS626" s="169"/>
      <c r="DT626" s="169"/>
      <c r="DU626" s="169"/>
      <c r="DV626" s="169"/>
      <c r="DW626" s="169"/>
      <c r="DX626" s="169"/>
      <c r="DY626" s="169"/>
      <c r="DZ626" s="169"/>
      <c r="EA626" s="169"/>
      <c r="EB626" s="169"/>
      <c r="EC626" s="169"/>
      <c r="ED626" s="169"/>
      <c r="EE626" s="169"/>
      <c r="EF626" s="169"/>
      <c r="EG626" s="169"/>
      <c r="EH626" s="169"/>
      <c r="EI626" s="169"/>
      <c r="EJ626" s="169"/>
      <c r="EK626" s="169"/>
      <c r="EL626" s="169"/>
      <c r="EM626" s="169"/>
      <c r="EN626" s="169"/>
      <c r="EO626" s="169"/>
      <c r="EP626" s="169"/>
      <c r="EQ626" s="169"/>
      <c r="ER626" s="169"/>
      <c r="ES626" s="169"/>
      <c r="ET626" s="169"/>
      <c r="EU626" s="169"/>
      <c r="EV626" s="169"/>
      <c r="EW626" s="169"/>
      <c r="EX626" s="169"/>
      <c r="EY626" s="169"/>
      <c r="EZ626" s="169"/>
      <c r="FA626" s="169"/>
      <c r="FB626" s="169"/>
      <c r="FC626" s="169"/>
      <c r="FD626" s="169"/>
      <c r="FE626" s="169"/>
      <c r="FF626" s="169"/>
      <c r="FG626" s="169"/>
      <c r="FH626" s="169"/>
      <c r="FI626" s="169"/>
      <c r="FJ626" s="169"/>
      <c r="FK626" s="169"/>
      <c r="FL626" s="169"/>
      <c r="FM626" s="169"/>
      <c r="FN626" s="169"/>
      <c r="FO626" s="169"/>
      <c r="FP626" s="169"/>
      <c r="FQ626" s="169"/>
      <c r="FR626" s="169"/>
      <c r="FS626" s="169"/>
      <c r="FT626" s="169"/>
      <c r="FU626" s="169"/>
      <c r="FV626" s="169"/>
      <c r="FW626" s="169"/>
      <c r="FX626" s="169"/>
      <c r="FY626" s="169"/>
      <c r="FZ626" s="169"/>
      <c r="GA626" s="169"/>
      <c r="GB626" s="169"/>
      <c r="GC626" s="169"/>
      <c r="GD626" s="169"/>
      <c r="GE626" s="169"/>
      <c r="GF626" s="169"/>
      <c r="GG626" s="169"/>
      <c r="GH626" s="169"/>
      <c r="GI626" s="169"/>
      <c r="GJ626" s="169"/>
      <c r="GK626" s="169"/>
      <c r="GL626" s="169"/>
      <c r="GM626" s="169"/>
      <c r="GN626" s="169"/>
      <c r="GO626" s="169"/>
      <c r="GP626" s="169"/>
      <c r="GQ626" s="169"/>
      <c r="GR626" s="169"/>
      <c r="GS626" s="169"/>
      <c r="GT626" s="169"/>
      <c r="GU626" s="169"/>
      <c r="GV626" s="169"/>
      <c r="GW626" s="169"/>
      <c r="GX626" s="169"/>
      <c r="GY626" s="169"/>
      <c r="GZ626" s="169"/>
      <c r="HA626" s="169"/>
      <c r="HB626" s="169"/>
      <c r="HC626" s="169"/>
      <c r="HD626" s="169"/>
      <c r="HE626" s="169"/>
      <c r="HF626" s="169"/>
      <c r="HG626" s="169"/>
      <c r="HH626" s="169"/>
      <c r="HI626" s="169"/>
      <c r="HJ626" s="169"/>
      <c r="HK626" s="169"/>
      <c r="HL626" s="169"/>
      <c r="HM626" s="169"/>
      <c r="HN626" s="169"/>
      <c r="HO626" s="169"/>
      <c r="HP626" s="169"/>
      <c r="HQ626" s="169"/>
      <c r="HR626" s="169"/>
      <c r="HS626" s="169"/>
      <c r="HT626" s="169"/>
      <c r="HU626" s="169"/>
      <c r="HV626" s="169"/>
      <c r="HW626" s="169"/>
      <c r="HX626" s="169"/>
      <c r="HY626" s="169"/>
      <c r="HZ626" s="169"/>
      <c r="IA626" s="169"/>
      <c r="IB626" s="169"/>
      <c r="IC626" s="169"/>
      <c r="ID626" s="169"/>
      <c r="IE626" s="169"/>
      <c r="IF626" s="169"/>
      <c r="IG626" s="169"/>
      <c r="IH626" s="169"/>
      <c r="II626" s="169"/>
      <c r="IJ626" s="169"/>
      <c r="IK626" s="169"/>
      <c r="IL626" s="169"/>
      <c r="IM626" s="169"/>
      <c r="IN626" s="169"/>
      <c r="IO626" s="169"/>
      <c r="IP626" s="169"/>
      <c r="IQ626" s="169"/>
      <c r="IR626" s="169"/>
      <c r="IS626" s="169"/>
      <c r="IT626" s="169"/>
      <c r="IU626" s="169"/>
      <c r="IV626" s="169"/>
      <c r="IW626" s="169"/>
      <c r="IX626" s="169"/>
      <c r="IY626" s="169"/>
      <c r="IZ626" s="169"/>
      <c r="JA626" s="169"/>
      <c r="JB626" s="169"/>
      <c r="JC626" s="169"/>
      <c r="JD626" s="169"/>
      <c r="JE626" s="169"/>
      <c r="JF626" s="169"/>
      <c r="JG626" s="169"/>
      <c r="JH626" s="169"/>
      <c r="JI626" s="169"/>
      <c r="JJ626" s="169"/>
      <c r="JK626" s="169"/>
      <c r="JL626" s="169"/>
      <c r="JM626" s="169"/>
      <c r="JN626" s="169"/>
      <c r="JO626" s="169"/>
      <c r="JP626" s="169"/>
      <c r="JQ626" s="169"/>
      <c r="JR626" s="169"/>
      <c r="JS626" s="169"/>
      <c r="JT626" s="169"/>
      <c r="JU626" s="169"/>
      <c r="JV626" s="169"/>
      <c r="JW626" s="169"/>
      <c r="JX626" s="169"/>
      <c r="JY626" s="169"/>
      <c r="JZ626" s="169"/>
      <c r="KA626" s="169"/>
      <c r="KB626" s="169"/>
      <c r="KC626" s="169"/>
      <c r="KD626" s="169"/>
      <c r="KE626" s="169"/>
      <c r="KF626" s="169"/>
      <c r="KG626" s="169"/>
      <c r="KH626" s="169"/>
      <c r="KI626" s="169"/>
      <c r="KJ626" s="169"/>
      <c r="KK626" s="169"/>
      <c r="KL626" s="169"/>
      <c r="KM626" s="169"/>
      <c r="KN626" s="169"/>
      <c r="KO626" s="169"/>
      <c r="KP626" s="169"/>
      <c r="KQ626" s="169"/>
      <c r="KR626" s="169"/>
      <c r="KS626" s="169"/>
      <c r="KT626" s="169"/>
      <c r="KU626" s="169"/>
      <c r="KV626" s="169"/>
      <c r="KW626" s="169"/>
      <c r="KX626" s="169"/>
      <c r="KY626" s="169"/>
      <c r="KZ626" s="169"/>
      <c r="LA626" s="169"/>
      <c r="LB626" s="169"/>
      <c r="LC626" s="169"/>
      <c r="LD626" s="169"/>
      <c r="LE626" s="169"/>
      <c r="LF626" s="169"/>
      <c r="LG626" s="169"/>
      <c r="LH626" s="169"/>
      <c r="LI626" s="169"/>
      <c r="LJ626" s="169"/>
      <c r="LK626" s="169"/>
      <c r="LL626" s="169"/>
      <c r="LM626" s="169"/>
      <c r="LN626" s="169"/>
      <c r="LO626" s="169"/>
      <c r="LP626" s="169"/>
      <c r="LQ626" s="169"/>
      <c r="LR626" s="169"/>
      <c r="LS626" s="169"/>
      <c r="LT626" s="169"/>
      <c r="LU626" s="169"/>
      <c r="LV626" s="169"/>
      <c r="LW626" s="169"/>
      <c r="LX626" s="169"/>
      <c r="LY626" s="169"/>
      <c r="LZ626" s="169"/>
      <c r="MA626" s="169"/>
      <c r="MB626" s="169"/>
      <c r="MC626" s="169"/>
      <c r="MD626" s="169"/>
      <c r="ME626" s="169"/>
      <c r="MF626" s="169"/>
      <c r="MG626" s="169"/>
      <c r="MH626" s="169"/>
      <c r="MI626" s="169"/>
      <c r="MJ626" s="169"/>
      <c r="MK626" s="169"/>
      <c r="ML626" s="169"/>
      <c r="MM626" s="169"/>
    </row>
    <row r="627" spans="1:351" s="170" customFormat="1" ht="15" customHeight="1" outlineLevel="1" x14ac:dyDescent="0.25">
      <c r="A627" s="161"/>
      <c r="B627" s="162"/>
      <c r="C627" s="163"/>
      <c r="D627" s="163"/>
      <c r="E627" s="164"/>
      <c r="F627" s="174" t="s">
        <v>153</v>
      </c>
      <c r="G627" s="175" t="s">
        <v>39</v>
      </c>
      <c r="H627" s="167">
        <f>C620*0.2</f>
        <v>0.21200000000000002</v>
      </c>
      <c r="I627" s="168">
        <v>2.5499999999999998</v>
      </c>
      <c r="J627" s="164">
        <f t="shared" si="115"/>
        <v>0.54059999999999997</v>
      </c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  <c r="CB627" s="169"/>
      <c r="CC627" s="169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69"/>
      <c r="CN627" s="169"/>
      <c r="CO627" s="169"/>
      <c r="CP627" s="169"/>
      <c r="CQ627" s="169"/>
      <c r="CR627" s="169"/>
      <c r="CS627" s="169"/>
      <c r="CT627" s="169"/>
      <c r="CU627" s="169"/>
      <c r="CV627" s="169"/>
      <c r="CW627" s="169"/>
      <c r="CX627" s="169"/>
      <c r="CY627" s="169"/>
      <c r="CZ627" s="169"/>
      <c r="DA627" s="169"/>
      <c r="DB627" s="169"/>
      <c r="DC627" s="169"/>
      <c r="DD627" s="169"/>
      <c r="DE627" s="169"/>
      <c r="DF627" s="169"/>
      <c r="DG627" s="169"/>
      <c r="DH627" s="169"/>
      <c r="DI627" s="169"/>
      <c r="DJ627" s="169"/>
      <c r="DK627" s="169"/>
      <c r="DL627" s="169"/>
      <c r="DM627" s="169"/>
      <c r="DN627" s="169"/>
      <c r="DO627" s="169"/>
      <c r="DP627" s="169"/>
      <c r="DQ627" s="169"/>
      <c r="DR627" s="169"/>
      <c r="DS627" s="169"/>
      <c r="DT627" s="169"/>
      <c r="DU627" s="169"/>
      <c r="DV627" s="169"/>
      <c r="DW627" s="169"/>
      <c r="DX627" s="169"/>
      <c r="DY627" s="169"/>
      <c r="DZ627" s="169"/>
      <c r="EA627" s="169"/>
      <c r="EB627" s="169"/>
      <c r="EC627" s="169"/>
      <c r="ED627" s="169"/>
      <c r="EE627" s="169"/>
      <c r="EF627" s="169"/>
      <c r="EG627" s="169"/>
      <c r="EH627" s="169"/>
      <c r="EI627" s="169"/>
      <c r="EJ627" s="169"/>
      <c r="EK627" s="169"/>
      <c r="EL627" s="169"/>
      <c r="EM627" s="169"/>
      <c r="EN627" s="169"/>
      <c r="EO627" s="169"/>
      <c r="EP627" s="169"/>
      <c r="EQ627" s="169"/>
      <c r="ER627" s="169"/>
      <c r="ES627" s="169"/>
      <c r="ET627" s="169"/>
      <c r="EU627" s="169"/>
      <c r="EV627" s="169"/>
      <c r="EW627" s="169"/>
      <c r="EX627" s="169"/>
      <c r="EY627" s="169"/>
      <c r="EZ627" s="169"/>
      <c r="FA627" s="169"/>
      <c r="FB627" s="169"/>
      <c r="FC627" s="169"/>
      <c r="FD627" s="169"/>
      <c r="FE627" s="169"/>
      <c r="FF627" s="169"/>
      <c r="FG627" s="169"/>
      <c r="FH627" s="169"/>
      <c r="FI627" s="169"/>
      <c r="FJ627" s="169"/>
      <c r="FK627" s="169"/>
      <c r="FL627" s="169"/>
      <c r="FM627" s="169"/>
      <c r="FN627" s="169"/>
      <c r="FO627" s="169"/>
      <c r="FP627" s="169"/>
      <c r="FQ627" s="169"/>
      <c r="FR627" s="169"/>
      <c r="FS627" s="169"/>
      <c r="FT627" s="169"/>
      <c r="FU627" s="169"/>
      <c r="FV627" s="169"/>
      <c r="FW627" s="169"/>
      <c r="FX627" s="169"/>
      <c r="FY627" s="169"/>
      <c r="FZ627" s="169"/>
      <c r="GA627" s="169"/>
      <c r="GB627" s="169"/>
      <c r="GC627" s="169"/>
      <c r="GD627" s="169"/>
      <c r="GE627" s="169"/>
      <c r="GF627" s="169"/>
      <c r="GG627" s="169"/>
      <c r="GH627" s="169"/>
      <c r="GI627" s="169"/>
      <c r="GJ627" s="169"/>
      <c r="GK627" s="169"/>
      <c r="GL627" s="169"/>
      <c r="GM627" s="169"/>
      <c r="GN627" s="169"/>
      <c r="GO627" s="169"/>
      <c r="GP627" s="169"/>
      <c r="GQ627" s="169"/>
      <c r="GR627" s="169"/>
      <c r="GS627" s="169"/>
      <c r="GT627" s="169"/>
      <c r="GU627" s="169"/>
      <c r="GV627" s="169"/>
      <c r="GW627" s="169"/>
      <c r="GX627" s="169"/>
      <c r="GY627" s="169"/>
      <c r="GZ627" s="169"/>
      <c r="HA627" s="169"/>
      <c r="HB627" s="169"/>
      <c r="HC627" s="169"/>
      <c r="HD627" s="169"/>
      <c r="HE627" s="169"/>
      <c r="HF627" s="169"/>
      <c r="HG627" s="169"/>
      <c r="HH627" s="169"/>
      <c r="HI627" s="169"/>
      <c r="HJ627" s="169"/>
      <c r="HK627" s="169"/>
      <c r="HL627" s="169"/>
      <c r="HM627" s="169"/>
      <c r="HN627" s="169"/>
      <c r="HO627" s="169"/>
      <c r="HP627" s="169"/>
      <c r="HQ627" s="169"/>
      <c r="HR627" s="169"/>
      <c r="HS627" s="169"/>
      <c r="HT627" s="169"/>
      <c r="HU627" s="169"/>
      <c r="HV627" s="169"/>
      <c r="HW627" s="169"/>
      <c r="HX627" s="169"/>
      <c r="HY627" s="169"/>
      <c r="HZ627" s="169"/>
      <c r="IA627" s="169"/>
      <c r="IB627" s="169"/>
      <c r="IC627" s="169"/>
      <c r="ID627" s="169"/>
      <c r="IE627" s="169"/>
      <c r="IF627" s="169"/>
      <c r="IG627" s="169"/>
      <c r="IH627" s="169"/>
      <c r="II627" s="169"/>
      <c r="IJ627" s="169"/>
      <c r="IK627" s="169"/>
      <c r="IL627" s="169"/>
      <c r="IM627" s="169"/>
      <c r="IN627" s="169"/>
      <c r="IO627" s="169"/>
      <c r="IP627" s="169"/>
      <c r="IQ627" s="169"/>
      <c r="IR627" s="169"/>
      <c r="IS627" s="169"/>
      <c r="IT627" s="169"/>
      <c r="IU627" s="169"/>
      <c r="IV627" s="169"/>
      <c r="IW627" s="169"/>
      <c r="IX627" s="169"/>
      <c r="IY627" s="169"/>
      <c r="IZ627" s="169"/>
      <c r="JA627" s="169"/>
      <c r="JB627" s="169"/>
      <c r="JC627" s="169"/>
      <c r="JD627" s="169"/>
      <c r="JE627" s="169"/>
      <c r="JF627" s="169"/>
      <c r="JG627" s="169"/>
      <c r="JH627" s="169"/>
      <c r="JI627" s="169"/>
      <c r="JJ627" s="169"/>
      <c r="JK627" s="169"/>
      <c r="JL627" s="169"/>
      <c r="JM627" s="169"/>
      <c r="JN627" s="169"/>
      <c r="JO627" s="169"/>
      <c r="JP627" s="169"/>
      <c r="JQ627" s="169"/>
      <c r="JR627" s="169"/>
      <c r="JS627" s="169"/>
      <c r="JT627" s="169"/>
      <c r="JU627" s="169"/>
      <c r="JV627" s="169"/>
      <c r="JW627" s="169"/>
      <c r="JX627" s="169"/>
      <c r="JY627" s="169"/>
      <c r="JZ627" s="169"/>
      <c r="KA627" s="169"/>
      <c r="KB627" s="169"/>
      <c r="KC627" s="169"/>
      <c r="KD627" s="169"/>
      <c r="KE627" s="169"/>
      <c r="KF627" s="169"/>
      <c r="KG627" s="169"/>
      <c r="KH627" s="169"/>
      <c r="KI627" s="169"/>
      <c r="KJ627" s="169"/>
      <c r="KK627" s="169"/>
      <c r="KL627" s="169"/>
      <c r="KM627" s="169"/>
      <c r="KN627" s="169"/>
      <c r="KO627" s="169"/>
      <c r="KP627" s="169"/>
      <c r="KQ627" s="169"/>
      <c r="KR627" s="169"/>
      <c r="KS627" s="169"/>
      <c r="KT627" s="169"/>
      <c r="KU627" s="169"/>
      <c r="KV627" s="169"/>
      <c r="KW627" s="169"/>
      <c r="KX627" s="169"/>
      <c r="KY627" s="169"/>
      <c r="KZ627" s="169"/>
      <c r="LA627" s="169"/>
      <c r="LB627" s="169"/>
      <c r="LC627" s="169"/>
      <c r="LD627" s="169"/>
      <c r="LE627" s="169"/>
      <c r="LF627" s="169"/>
      <c r="LG627" s="169"/>
      <c r="LH627" s="169"/>
      <c r="LI627" s="169"/>
      <c r="LJ627" s="169"/>
      <c r="LK627" s="169"/>
      <c r="LL627" s="169"/>
      <c r="LM627" s="169"/>
      <c r="LN627" s="169"/>
      <c r="LO627" s="169"/>
      <c r="LP627" s="169"/>
      <c r="LQ627" s="169"/>
      <c r="LR627" s="169"/>
      <c r="LS627" s="169"/>
      <c r="LT627" s="169"/>
      <c r="LU627" s="169"/>
      <c r="LV627" s="169"/>
      <c r="LW627" s="169"/>
      <c r="LX627" s="169"/>
      <c r="LY627" s="169"/>
      <c r="LZ627" s="169"/>
      <c r="MA627" s="169"/>
      <c r="MB627" s="169"/>
      <c r="MC627" s="169"/>
      <c r="MD627" s="169"/>
      <c r="ME627" s="169"/>
      <c r="MF627" s="169"/>
      <c r="MG627" s="169"/>
      <c r="MH627" s="169"/>
      <c r="MI627" s="169"/>
      <c r="MJ627" s="169"/>
      <c r="MK627" s="169"/>
      <c r="ML627" s="169"/>
      <c r="MM627" s="169"/>
    </row>
    <row r="628" spans="1:351" s="170" customFormat="1" ht="15" customHeight="1" outlineLevel="1" x14ac:dyDescent="0.25">
      <c r="A628" s="161"/>
      <c r="B628" s="162"/>
      <c r="C628" s="163"/>
      <c r="D628" s="163"/>
      <c r="E628" s="164"/>
      <c r="F628" s="174" t="s">
        <v>154</v>
      </c>
      <c r="G628" s="175" t="s">
        <v>39</v>
      </c>
      <c r="H628" s="167">
        <f>C620*0.8</f>
        <v>0.84800000000000009</v>
      </c>
      <c r="I628" s="168">
        <v>3</v>
      </c>
      <c r="J628" s="164">
        <f t="shared" si="115"/>
        <v>2.5440000000000005</v>
      </c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  <c r="CB628" s="169"/>
      <c r="CC628" s="169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69"/>
      <c r="CN628" s="169"/>
      <c r="CO628" s="169"/>
      <c r="CP628" s="169"/>
      <c r="CQ628" s="169"/>
      <c r="CR628" s="169"/>
      <c r="CS628" s="169"/>
      <c r="CT628" s="169"/>
      <c r="CU628" s="169"/>
      <c r="CV628" s="169"/>
      <c r="CW628" s="169"/>
      <c r="CX628" s="169"/>
      <c r="CY628" s="169"/>
      <c r="CZ628" s="169"/>
      <c r="DA628" s="169"/>
      <c r="DB628" s="169"/>
      <c r="DC628" s="169"/>
      <c r="DD628" s="169"/>
      <c r="DE628" s="169"/>
      <c r="DF628" s="169"/>
      <c r="DG628" s="169"/>
      <c r="DH628" s="169"/>
      <c r="DI628" s="169"/>
      <c r="DJ628" s="169"/>
      <c r="DK628" s="169"/>
      <c r="DL628" s="169"/>
      <c r="DM628" s="169"/>
      <c r="DN628" s="169"/>
      <c r="DO628" s="169"/>
      <c r="DP628" s="169"/>
      <c r="DQ628" s="169"/>
      <c r="DR628" s="169"/>
      <c r="DS628" s="169"/>
      <c r="DT628" s="169"/>
      <c r="DU628" s="169"/>
      <c r="DV628" s="169"/>
      <c r="DW628" s="169"/>
      <c r="DX628" s="169"/>
      <c r="DY628" s="169"/>
      <c r="DZ628" s="169"/>
      <c r="EA628" s="169"/>
      <c r="EB628" s="169"/>
      <c r="EC628" s="169"/>
      <c r="ED628" s="169"/>
      <c r="EE628" s="169"/>
      <c r="EF628" s="169"/>
      <c r="EG628" s="169"/>
      <c r="EH628" s="169"/>
      <c r="EI628" s="169"/>
      <c r="EJ628" s="169"/>
      <c r="EK628" s="169"/>
      <c r="EL628" s="169"/>
      <c r="EM628" s="169"/>
      <c r="EN628" s="169"/>
      <c r="EO628" s="169"/>
      <c r="EP628" s="169"/>
      <c r="EQ628" s="169"/>
      <c r="ER628" s="169"/>
      <c r="ES628" s="169"/>
      <c r="ET628" s="169"/>
      <c r="EU628" s="169"/>
      <c r="EV628" s="169"/>
      <c r="EW628" s="169"/>
      <c r="EX628" s="169"/>
      <c r="EY628" s="169"/>
      <c r="EZ628" s="169"/>
      <c r="FA628" s="169"/>
      <c r="FB628" s="169"/>
      <c r="FC628" s="169"/>
      <c r="FD628" s="169"/>
      <c r="FE628" s="169"/>
      <c r="FF628" s="169"/>
      <c r="FG628" s="169"/>
      <c r="FH628" s="169"/>
      <c r="FI628" s="169"/>
      <c r="FJ628" s="169"/>
      <c r="FK628" s="169"/>
      <c r="FL628" s="169"/>
      <c r="FM628" s="169"/>
      <c r="FN628" s="169"/>
      <c r="FO628" s="169"/>
      <c r="FP628" s="169"/>
      <c r="FQ628" s="169"/>
      <c r="FR628" s="169"/>
      <c r="FS628" s="169"/>
      <c r="FT628" s="169"/>
      <c r="FU628" s="169"/>
      <c r="FV628" s="169"/>
      <c r="FW628" s="169"/>
      <c r="FX628" s="169"/>
      <c r="FY628" s="169"/>
      <c r="FZ628" s="169"/>
      <c r="GA628" s="169"/>
      <c r="GB628" s="169"/>
      <c r="GC628" s="169"/>
      <c r="GD628" s="169"/>
      <c r="GE628" s="169"/>
      <c r="GF628" s="169"/>
      <c r="GG628" s="169"/>
      <c r="GH628" s="169"/>
      <c r="GI628" s="169"/>
      <c r="GJ628" s="169"/>
      <c r="GK628" s="169"/>
      <c r="GL628" s="169"/>
      <c r="GM628" s="169"/>
      <c r="GN628" s="169"/>
      <c r="GO628" s="169"/>
      <c r="GP628" s="169"/>
      <c r="GQ628" s="169"/>
      <c r="GR628" s="169"/>
      <c r="GS628" s="169"/>
      <c r="GT628" s="169"/>
      <c r="GU628" s="169"/>
      <c r="GV628" s="169"/>
      <c r="GW628" s="169"/>
      <c r="GX628" s="169"/>
      <c r="GY628" s="169"/>
      <c r="GZ628" s="169"/>
      <c r="HA628" s="169"/>
      <c r="HB628" s="169"/>
      <c r="HC628" s="169"/>
      <c r="HD628" s="169"/>
      <c r="HE628" s="169"/>
      <c r="HF628" s="169"/>
      <c r="HG628" s="169"/>
      <c r="HH628" s="169"/>
      <c r="HI628" s="169"/>
      <c r="HJ628" s="169"/>
      <c r="HK628" s="169"/>
      <c r="HL628" s="169"/>
      <c r="HM628" s="169"/>
      <c r="HN628" s="169"/>
      <c r="HO628" s="169"/>
      <c r="HP628" s="169"/>
      <c r="HQ628" s="169"/>
      <c r="HR628" s="169"/>
      <c r="HS628" s="169"/>
      <c r="HT628" s="169"/>
      <c r="HU628" s="169"/>
      <c r="HV628" s="169"/>
      <c r="HW628" s="169"/>
      <c r="HX628" s="169"/>
      <c r="HY628" s="169"/>
      <c r="HZ628" s="169"/>
      <c r="IA628" s="169"/>
      <c r="IB628" s="169"/>
      <c r="IC628" s="169"/>
      <c r="ID628" s="169"/>
      <c r="IE628" s="169"/>
      <c r="IF628" s="169"/>
      <c r="IG628" s="169"/>
      <c r="IH628" s="169"/>
      <c r="II628" s="169"/>
      <c r="IJ628" s="169"/>
      <c r="IK628" s="169"/>
      <c r="IL628" s="169"/>
      <c r="IM628" s="169"/>
      <c r="IN628" s="169"/>
      <c r="IO628" s="169"/>
      <c r="IP628" s="169"/>
      <c r="IQ628" s="169"/>
      <c r="IR628" s="169"/>
      <c r="IS628" s="169"/>
      <c r="IT628" s="169"/>
      <c r="IU628" s="169"/>
      <c r="IV628" s="169"/>
      <c r="IW628" s="169"/>
      <c r="IX628" s="169"/>
      <c r="IY628" s="169"/>
      <c r="IZ628" s="169"/>
      <c r="JA628" s="169"/>
      <c r="JB628" s="169"/>
      <c r="JC628" s="169"/>
      <c r="JD628" s="169"/>
      <c r="JE628" s="169"/>
      <c r="JF628" s="169"/>
      <c r="JG628" s="169"/>
      <c r="JH628" s="169"/>
      <c r="JI628" s="169"/>
      <c r="JJ628" s="169"/>
      <c r="JK628" s="169"/>
      <c r="JL628" s="169"/>
      <c r="JM628" s="169"/>
      <c r="JN628" s="169"/>
      <c r="JO628" s="169"/>
      <c r="JP628" s="169"/>
      <c r="JQ628" s="169"/>
      <c r="JR628" s="169"/>
      <c r="JS628" s="169"/>
      <c r="JT628" s="169"/>
      <c r="JU628" s="169"/>
      <c r="JV628" s="169"/>
      <c r="JW628" s="169"/>
      <c r="JX628" s="169"/>
      <c r="JY628" s="169"/>
      <c r="JZ628" s="169"/>
      <c r="KA628" s="169"/>
      <c r="KB628" s="169"/>
      <c r="KC628" s="169"/>
      <c r="KD628" s="169"/>
      <c r="KE628" s="169"/>
      <c r="KF628" s="169"/>
      <c r="KG628" s="169"/>
      <c r="KH628" s="169"/>
      <c r="KI628" s="169"/>
      <c r="KJ628" s="169"/>
      <c r="KK628" s="169"/>
      <c r="KL628" s="169"/>
      <c r="KM628" s="169"/>
      <c r="KN628" s="169"/>
      <c r="KO628" s="169"/>
      <c r="KP628" s="169"/>
      <c r="KQ628" s="169"/>
      <c r="KR628" s="169"/>
      <c r="KS628" s="169"/>
      <c r="KT628" s="169"/>
      <c r="KU628" s="169"/>
      <c r="KV628" s="169"/>
      <c r="KW628" s="169"/>
      <c r="KX628" s="169"/>
      <c r="KY628" s="169"/>
      <c r="KZ628" s="169"/>
      <c r="LA628" s="169"/>
      <c r="LB628" s="169"/>
      <c r="LC628" s="169"/>
      <c r="LD628" s="169"/>
      <c r="LE628" s="169"/>
      <c r="LF628" s="169"/>
      <c r="LG628" s="169"/>
      <c r="LH628" s="169"/>
      <c r="LI628" s="169"/>
      <c r="LJ628" s="169"/>
      <c r="LK628" s="169"/>
      <c r="LL628" s="169"/>
      <c r="LM628" s="169"/>
      <c r="LN628" s="169"/>
      <c r="LO628" s="169"/>
      <c r="LP628" s="169"/>
      <c r="LQ628" s="169"/>
      <c r="LR628" s="169"/>
      <c r="LS628" s="169"/>
      <c r="LT628" s="169"/>
      <c r="LU628" s="169"/>
      <c r="LV628" s="169"/>
      <c r="LW628" s="169"/>
      <c r="LX628" s="169"/>
      <c r="LY628" s="169"/>
      <c r="LZ628" s="169"/>
      <c r="MA628" s="169"/>
      <c r="MB628" s="169"/>
      <c r="MC628" s="169"/>
      <c r="MD628" s="169"/>
      <c r="ME628" s="169"/>
      <c r="MF628" s="169"/>
      <c r="MG628" s="169"/>
      <c r="MH628" s="169"/>
      <c r="MI628" s="169"/>
      <c r="MJ628" s="169"/>
      <c r="MK628" s="169"/>
      <c r="ML628" s="169"/>
      <c r="MM628" s="169"/>
    </row>
    <row r="629" spans="1:351" s="170" customFormat="1" ht="15" customHeight="1" outlineLevel="1" x14ac:dyDescent="0.25">
      <c r="A629" s="161"/>
      <c r="B629" s="162"/>
      <c r="C629" s="163"/>
      <c r="D629" s="163"/>
      <c r="E629" s="164"/>
      <c r="F629" s="174" t="s">
        <v>155</v>
      </c>
      <c r="G629" s="175" t="s">
        <v>39</v>
      </c>
      <c r="H629" s="167">
        <f>C620*7</f>
        <v>7.42</v>
      </c>
      <c r="I629" s="168">
        <v>0.12</v>
      </c>
      <c r="J629" s="164">
        <f t="shared" si="115"/>
        <v>0.89039999999999997</v>
      </c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  <c r="CB629" s="169"/>
      <c r="CC629" s="169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69"/>
      <c r="CN629" s="169"/>
      <c r="CO629" s="169"/>
      <c r="CP629" s="169"/>
      <c r="CQ629" s="169"/>
      <c r="CR629" s="169"/>
      <c r="CS629" s="169"/>
      <c r="CT629" s="169"/>
      <c r="CU629" s="169"/>
      <c r="CV629" s="169"/>
      <c r="CW629" s="169"/>
      <c r="CX629" s="169"/>
      <c r="CY629" s="169"/>
      <c r="CZ629" s="169"/>
      <c r="DA629" s="169"/>
      <c r="DB629" s="169"/>
      <c r="DC629" s="169"/>
      <c r="DD629" s="169"/>
      <c r="DE629" s="169"/>
      <c r="DF629" s="169"/>
      <c r="DG629" s="169"/>
      <c r="DH629" s="169"/>
      <c r="DI629" s="169"/>
      <c r="DJ629" s="169"/>
      <c r="DK629" s="169"/>
      <c r="DL629" s="169"/>
      <c r="DM629" s="169"/>
      <c r="DN629" s="169"/>
      <c r="DO629" s="169"/>
      <c r="DP629" s="169"/>
      <c r="DQ629" s="169"/>
      <c r="DR629" s="169"/>
      <c r="DS629" s="169"/>
      <c r="DT629" s="169"/>
      <c r="DU629" s="169"/>
      <c r="DV629" s="169"/>
      <c r="DW629" s="169"/>
      <c r="DX629" s="169"/>
      <c r="DY629" s="169"/>
      <c r="DZ629" s="169"/>
      <c r="EA629" s="169"/>
      <c r="EB629" s="169"/>
      <c r="EC629" s="169"/>
      <c r="ED629" s="169"/>
      <c r="EE629" s="169"/>
      <c r="EF629" s="169"/>
      <c r="EG629" s="169"/>
      <c r="EH629" s="169"/>
      <c r="EI629" s="169"/>
      <c r="EJ629" s="169"/>
      <c r="EK629" s="169"/>
      <c r="EL629" s="169"/>
      <c r="EM629" s="169"/>
      <c r="EN629" s="169"/>
      <c r="EO629" s="169"/>
      <c r="EP629" s="169"/>
      <c r="EQ629" s="169"/>
      <c r="ER629" s="169"/>
      <c r="ES629" s="169"/>
      <c r="ET629" s="169"/>
      <c r="EU629" s="169"/>
      <c r="EV629" s="169"/>
      <c r="EW629" s="169"/>
      <c r="EX629" s="169"/>
      <c r="EY629" s="169"/>
      <c r="EZ629" s="169"/>
      <c r="FA629" s="169"/>
      <c r="FB629" s="169"/>
      <c r="FC629" s="169"/>
      <c r="FD629" s="169"/>
      <c r="FE629" s="169"/>
      <c r="FF629" s="169"/>
      <c r="FG629" s="169"/>
      <c r="FH629" s="169"/>
      <c r="FI629" s="169"/>
      <c r="FJ629" s="169"/>
      <c r="FK629" s="169"/>
      <c r="FL629" s="169"/>
      <c r="FM629" s="169"/>
      <c r="FN629" s="169"/>
      <c r="FO629" s="169"/>
      <c r="FP629" s="169"/>
      <c r="FQ629" s="169"/>
      <c r="FR629" s="169"/>
      <c r="FS629" s="169"/>
      <c r="FT629" s="169"/>
      <c r="FU629" s="169"/>
      <c r="FV629" s="169"/>
      <c r="FW629" s="169"/>
      <c r="FX629" s="169"/>
      <c r="FY629" s="169"/>
      <c r="FZ629" s="169"/>
      <c r="GA629" s="169"/>
      <c r="GB629" s="169"/>
      <c r="GC629" s="169"/>
      <c r="GD629" s="169"/>
      <c r="GE629" s="169"/>
      <c r="GF629" s="169"/>
      <c r="GG629" s="169"/>
      <c r="GH629" s="169"/>
      <c r="GI629" s="169"/>
      <c r="GJ629" s="169"/>
      <c r="GK629" s="169"/>
      <c r="GL629" s="169"/>
      <c r="GM629" s="169"/>
      <c r="GN629" s="169"/>
      <c r="GO629" s="169"/>
      <c r="GP629" s="169"/>
      <c r="GQ629" s="169"/>
      <c r="GR629" s="169"/>
      <c r="GS629" s="169"/>
      <c r="GT629" s="169"/>
      <c r="GU629" s="169"/>
      <c r="GV629" s="169"/>
      <c r="GW629" s="169"/>
      <c r="GX629" s="169"/>
      <c r="GY629" s="169"/>
      <c r="GZ629" s="169"/>
      <c r="HA629" s="169"/>
      <c r="HB629" s="169"/>
      <c r="HC629" s="169"/>
      <c r="HD629" s="169"/>
      <c r="HE629" s="169"/>
      <c r="HF629" s="169"/>
      <c r="HG629" s="169"/>
      <c r="HH629" s="169"/>
      <c r="HI629" s="169"/>
      <c r="HJ629" s="169"/>
      <c r="HK629" s="169"/>
      <c r="HL629" s="169"/>
      <c r="HM629" s="169"/>
      <c r="HN629" s="169"/>
      <c r="HO629" s="169"/>
      <c r="HP629" s="169"/>
      <c r="HQ629" s="169"/>
      <c r="HR629" s="169"/>
      <c r="HS629" s="169"/>
      <c r="HT629" s="169"/>
      <c r="HU629" s="169"/>
      <c r="HV629" s="169"/>
      <c r="HW629" s="169"/>
      <c r="HX629" s="169"/>
      <c r="HY629" s="169"/>
      <c r="HZ629" s="169"/>
      <c r="IA629" s="169"/>
      <c r="IB629" s="169"/>
      <c r="IC629" s="169"/>
      <c r="ID629" s="169"/>
      <c r="IE629" s="169"/>
      <c r="IF629" s="169"/>
      <c r="IG629" s="169"/>
      <c r="IH629" s="169"/>
      <c r="II629" s="169"/>
      <c r="IJ629" s="169"/>
      <c r="IK629" s="169"/>
      <c r="IL629" s="169"/>
      <c r="IM629" s="169"/>
      <c r="IN629" s="169"/>
      <c r="IO629" s="169"/>
      <c r="IP629" s="169"/>
      <c r="IQ629" s="169"/>
      <c r="IR629" s="169"/>
      <c r="IS629" s="169"/>
      <c r="IT629" s="169"/>
      <c r="IU629" s="169"/>
      <c r="IV629" s="169"/>
      <c r="IW629" s="169"/>
      <c r="IX629" s="169"/>
      <c r="IY629" s="169"/>
      <c r="IZ629" s="169"/>
      <c r="JA629" s="169"/>
      <c r="JB629" s="169"/>
      <c r="JC629" s="169"/>
      <c r="JD629" s="169"/>
      <c r="JE629" s="169"/>
      <c r="JF629" s="169"/>
      <c r="JG629" s="169"/>
      <c r="JH629" s="169"/>
      <c r="JI629" s="169"/>
      <c r="JJ629" s="169"/>
      <c r="JK629" s="169"/>
      <c r="JL629" s="169"/>
      <c r="JM629" s="169"/>
      <c r="JN629" s="169"/>
      <c r="JO629" s="169"/>
      <c r="JP629" s="169"/>
      <c r="JQ629" s="169"/>
      <c r="JR629" s="169"/>
      <c r="JS629" s="169"/>
      <c r="JT629" s="169"/>
      <c r="JU629" s="169"/>
      <c r="JV629" s="169"/>
      <c r="JW629" s="169"/>
      <c r="JX629" s="169"/>
      <c r="JY629" s="169"/>
      <c r="JZ629" s="169"/>
      <c r="KA629" s="169"/>
      <c r="KB629" s="169"/>
      <c r="KC629" s="169"/>
      <c r="KD629" s="169"/>
      <c r="KE629" s="169"/>
      <c r="KF629" s="169"/>
      <c r="KG629" s="169"/>
      <c r="KH629" s="169"/>
      <c r="KI629" s="169"/>
      <c r="KJ629" s="169"/>
      <c r="KK629" s="169"/>
      <c r="KL629" s="169"/>
      <c r="KM629" s="169"/>
      <c r="KN629" s="169"/>
      <c r="KO629" s="169"/>
      <c r="KP629" s="169"/>
      <c r="KQ629" s="169"/>
      <c r="KR629" s="169"/>
      <c r="KS629" s="169"/>
      <c r="KT629" s="169"/>
      <c r="KU629" s="169"/>
      <c r="KV629" s="169"/>
      <c r="KW629" s="169"/>
      <c r="KX629" s="169"/>
      <c r="KY629" s="169"/>
      <c r="KZ629" s="169"/>
      <c r="LA629" s="169"/>
      <c r="LB629" s="169"/>
      <c r="LC629" s="169"/>
      <c r="LD629" s="169"/>
      <c r="LE629" s="169"/>
      <c r="LF629" s="169"/>
      <c r="LG629" s="169"/>
      <c r="LH629" s="169"/>
      <c r="LI629" s="169"/>
      <c r="LJ629" s="169"/>
      <c r="LK629" s="169"/>
      <c r="LL629" s="169"/>
      <c r="LM629" s="169"/>
      <c r="LN629" s="169"/>
      <c r="LO629" s="169"/>
      <c r="LP629" s="169"/>
      <c r="LQ629" s="169"/>
      <c r="LR629" s="169"/>
      <c r="LS629" s="169"/>
      <c r="LT629" s="169"/>
      <c r="LU629" s="169"/>
      <c r="LV629" s="169"/>
      <c r="LW629" s="169"/>
      <c r="LX629" s="169"/>
      <c r="LY629" s="169"/>
      <c r="LZ629" s="169"/>
      <c r="MA629" s="169"/>
      <c r="MB629" s="169"/>
      <c r="MC629" s="169"/>
      <c r="MD629" s="169"/>
      <c r="ME629" s="169"/>
      <c r="MF629" s="169"/>
      <c r="MG629" s="169"/>
      <c r="MH629" s="169"/>
      <c r="MI629" s="169"/>
      <c r="MJ629" s="169"/>
      <c r="MK629" s="169"/>
      <c r="ML629" s="169"/>
      <c r="MM629" s="169"/>
    </row>
    <row r="630" spans="1:351" s="170" customFormat="1" ht="15" customHeight="1" outlineLevel="1" x14ac:dyDescent="0.25">
      <c r="A630" s="161"/>
      <c r="B630" s="162"/>
      <c r="C630" s="163"/>
      <c r="D630" s="163"/>
      <c r="E630" s="164"/>
      <c r="F630" s="174" t="s">
        <v>156</v>
      </c>
      <c r="G630" s="175" t="s">
        <v>39</v>
      </c>
      <c r="H630" s="167">
        <f>C620*0.8</f>
        <v>0.84800000000000009</v>
      </c>
      <c r="I630" s="168">
        <v>1.77</v>
      </c>
      <c r="J630" s="164">
        <f t="shared" si="115"/>
        <v>1.5009600000000001</v>
      </c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169"/>
      <c r="CD630" s="169"/>
      <c r="CE630" s="169"/>
      <c r="CF630" s="169"/>
      <c r="CG630" s="169"/>
      <c r="CH630" s="169"/>
      <c r="CI630" s="169"/>
      <c r="CJ630" s="169"/>
      <c r="CK630" s="169"/>
      <c r="CL630" s="169"/>
      <c r="CM630" s="169"/>
      <c r="CN630" s="169"/>
      <c r="CO630" s="169"/>
      <c r="CP630" s="169"/>
      <c r="CQ630" s="169"/>
      <c r="CR630" s="169"/>
      <c r="CS630" s="169"/>
      <c r="CT630" s="169"/>
      <c r="CU630" s="169"/>
      <c r="CV630" s="169"/>
      <c r="CW630" s="169"/>
      <c r="CX630" s="169"/>
      <c r="CY630" s="169"/>
      <c r="CZ630" s="169"/>
      <c r="DA630" s="169"/>
      <c r="DB630" s="169"/>
      <c r="DC630" s="169"/>
      <c r="DD630" s="169"/>
      <c r="DE630" s="169"/>
      <c r="DF630" s="169"/>
      <c r="DG630" s="169"/>
      <c r="DH630" s="169"/>
      <c r="DI630" s="169"/>
      <c r="DJ630" s="169"/>
      <c r="DK630" s="169"/>
      <c r="DL630" s="169"/>
      <c r="DM630" s="169"/>
      <c r="DN630" s="169"/>
      <c r="DO630" s="169"/>
      <c r="DP630" s="169"/>
      <c r="DQ630" s="169"/>
      <c r="DR630" s="169"/>
      <c r="DS630" s="169"/>
      <c r="DT630" s="169"/>
      <c r="DU630" s="169"/>
      <c r="DV630" s="169"/>
      <c r="DW630" s="169"/>
      <c r="DX630" s="169"/>
      <c r="DY630" s="169"/>
      <c r="DZ630" s="169"/>
      <c r="EA630" s="169"/>
      <c r="EB630" s="169"/>
      <c r="EC630" s="169"/>
      <c r="ED630" s="169"/>
      <c r="EE630" s="169"/>
      <c r="EF630" s="169"/>
      <c r="EG630" s="169"/>
      <c r="EH630" s="169"/>
      <c r="EI630" s="169"/>
      <c r="EJ630" s="169"/>
      <c r="EK630" s="169"/>
      <c r="EL630" s="169"/>
      <c r="EM630" s="169"/>
      <c r="EN630" s="169"/>
      <c r="EO630" s="169"/>
      <c r="EP630" s="169"/>
      <c r="EQ630" s="169"/>
      <c r="ER630" s="169"/>
      <c r="ES630" s="169"/>
      <c r="ET630" s="169"/>
      <c r="EU630" s="169"/>
      <c r="EV630" s="169"/>
      <c r="EW630" s="169"/>
      <c r="EX630" s="169"/>
      <c r="EY630" s="169"/>
      <c r="EZ630" s="169"/>
      <c r="FA630" s="169"/>
      <c r="FB630" s="169"/>
      <c r="FC630" s="169"/>
      <c r="FD630" s="169"/>
      <c r="FE630" s="169"/>
      <c r="FF630" s="169"/>
      <c r="FG630" s="169"/>
      <c r="FH630" s="169"/>
      <c r="FI630" s="169"/>
      <c r="FJ630" s="169"/>
      <c r="FK630" s="169"/>
      <c r="FL630" s="169"/>
      <c r="FM630" s="169"/>
      <c r="FN630" s="169"/>
      <c r="FO630" s="169"/>
      <c r="FP630" s="169"/>
      <c r="FQ630" s="169"/>
      <c r="FR630" s="169"/>
      <c r="FS630" s="169"/>
      <c r="FT630" s="169"/>
      <c r="FU630" s="169"/>
      <c r="FV630" s="169"/>
      <c r="FW630" s="169"/>
      <c r="FX630" s="169"/>
      <c r="FY630" s="169"/>
      <c r="FZ630" s="169"/>
      <c r="GA630" s="169"/>
      <c r="GB630" s="169"/>
      <c r="GC630" s="169"/>
      <c r="GD630" s="169"/>
      <c r="GE630" s="169"/>
      <c r="GF630" s="169"/>
      <c r="GG630" s="169"/>
      <c r="GH630" s="169"/>
      <c r="GI630" s="169"/>
      <c r="GJ630" s="169"/>
      <c r="GK630" s="169"/>
      <c r="GL630" s="169"/>
      <c r="GM630" s="169"/>
      <c r="GN630" s="169"/>
      <c r="GO630" s="169"/>
      <c r="GP630" s="169"/>
      <c r="GQ630" s="169"/>
      <c r="GR630" s="169"/>
      <c r="GS630" s="169"/>
      <c r="GT630" s="169"/>
      <c r="GU630" s="169"/>
      <c r="GV630" s="169"/>
      <c r="GW630" s="169"/>
      <c r="GX630" s="169"/>
      <c r="GY630" s="169"/>
      <c r="GZ630" s="169"/>
      <c r="HA630" s="169"/>
      <c r="HB630" s="169"/>
      <c r="HC630" s="169"/>
      <c r="HD630" s="169"/>
      <c r="HE630" s="169"/>
      <c r="HF630" s="169"/>
      <c r="HG630" s="169"/>
      <c r="HH630" s="169"/>
      <c r="HI630" s="169"/>
      <c r="HJ630" s="169"/>
      <c r="HK630" s="169"/>
      <c r="HL630" s="169"/>
      <c r="HM630" s="169"/>
      <c r="HN630" s="169"/>
      <c r="HO630" s="169"/>
      <c r="HP630" s="169"/>
      <c r="HQ630" s="169"/>
      <c r="HR630" s="169"/>
      <c r="HS630" s="169"/>
      <c r="HT630" s="169"/>
      <c r="HU630" s="169"/>
      <c r="HV630" s="169"/>
      <c r="HW630" s="169"/>
      <c r="HX630" s="169"/>
      <c r="HY630" s="169"/>
      <c r="HZ630" s="169"/>
      <c r="IA630" s="169"/>
      <c r="IB630" s="169"/>
      <c r="IC630" s="169"/>
      <c r="ID630" s="169"/>
      <c r="IE630" s="169"/>
      <c r="IF630" s="169"/>
      <c r="IG630" s="169"/>
      <c r="IH630" s="169"/>
      <c r="II630" s="169"/>
      <c r="IJ630" s="169"/>
      <c r="IK630" s="169"/>
      <c r="IL630" s="169"/>
      <c r="IM630" s="169"/>
      <c r="IN630" s="169"/>
      <c r="IO630" s="169"/>
      <c r="IP630" s="169"/>
      <c r="IQ630" s="169"/>
      <c r="IR630" s="169"/>
      <c r="IS630" s="169"/>
      <c r="IT630" s="169"/>
      <c r="IU630" s="169"/>
      <c r="IV630" s="169"/>
      <c r="IW630" s="169"/>
      <c r="IX630" s="169"/>
      <c r="IY630" s="169"/>
      <c r="IZ630" s="169"/>
      <c r="JA630" s="169"/>
      <c r="JB630" s="169"/>
      <c r="JC630" s="169"/>
      <c r="JD630" s="169"/>
      <c r="JE630" s="169"/>
      <c r="JF630" s="169"/>
      <c r="JG630" s="169"/>
      <c r="JH630" s="169"/>
      <c r="JI630" s="169"/>
      <c r="JJ630" s="169"/>
      <c r="JK630" s="169"/>
      <c r="JL630" s="169"/>
      <c r="JM630" s="169"/>
      <c r="JN630" s="169"/>
      <c r="JO630" s="169"/>
      <c r="JP630" s="169"/>
      <c r="JQ630" s="169"/>
      <c r="JR630" s="169"/>
      <c r="JS630" s="169"/>
      <c r="JT630" s="169"/>
      <c r="JU630" s="169"/>
      <c r="JV630" s="169"/>
      <c r="JW630" s="169"/>
      <c r="JX630" s="169"/>
      <c r="JY630" s="169"/>
      <c r="JZ630" s="169"/>
      <c r="KA630" s="169"/>
      <c r="KB630" s="169"/>
      <c r="KC630" s="169"/>
      <c r="KD630" s="169"/>
      <c r="KE630" s="169"/>
      <c r="KF630" s="169"/>
      <c r="KG630" s="169"/>
      <c r="KH630" s="169"/>
      <c r="KI630" s="169"/>
      <c r="KJ630" s="169"/>
      <c r="KK630" s="169"/>
      <c r="KL630" s="169"/>
      <c r="KM630" s="169"/>
      <c r="KN630" s="169"/>
      <c r="KO630" s="169"/>
      <c r="KP630" s="169"/>
      <c r="KQ630" s="169"/>
      <c r="KR630" s="169"/>
      <c r="KS630" s="169"/>
      <c r="KT630" s="169"/>
      <c r="KU630" s="169"/>
      <c r="KV630" s="169"/>
      <c r="KW630" s="169"/>
      <c r="KX630" s="169"/>
      <c r="KY630" s="169"/>
      <c r="KZ630" s="169"/>
      <c r="LA630" s="169"/>
      <c r="LB630" s="169"/>
      <c r="LC630" s="169"/>
      <c r="LD630" s="169"/>
      <c r="LE630" s="169"/>
      <c r="LF630" s="169"/>
      <c r="LG630" s="169"/>
      <c r="LH630" s="169"/>
      <c r="LI630" s="169"/>
      <c r="LJ630" s="169"/>
      <c r="LK630" s="169"/>
      <c r="LL630" s="169"/>
      <c r="LM630" s="169"/>
      <c r="LN630" s="169"/>
      <c r="LO630" s="169"/>
      <c r="LP630" s="169"/>
      <c r="LQ630" s="169"/>
      <c r="LR630" s="169"/>
      <c r="LS630" s="169"/>
      <c r="LT630" s="169"/>
      <c r="LU630" s="169"/>
      <c r="LV630" s="169"/>
      <c r="LW630" s="169"/>
      <c r="LX630" s="169"/>
      <c r="LY630" s="169"/>
      <c r="LZ630" s="169"/>
      <c r="MA630" s="169"/>
      <c r="MB630" s="169"/>
      <c r="MC630" s="169"/>
      <c r="MD630" s="169"/>
      <c r="ME630" s="169"/>
      <c r="MF630" s="169"/>
      <c r="MG630" s="169"/>
      <c r="MH630" s="169"/>
      <c r="MI630" s="169"/>
      <c r="MJ630" s="169"/>
      <c r="MK630" s="169"/>
      <c r="ML630" s="169"/>
      <c r="MM630" s="169"/>
    </row>
    <row r="631" spans="1:351" s="181" customFormat="1" x14ac:dyDescent="0.25">
      <c r="A631" s="176"/>
      <c r="B631" s="177"/>
      <c r="C631" s="178"/>
      <c r="D631" s="168"/>
      <c r="E631" s="179"/>
      <c r="F631" s="180" t="s">
        <v>157</v>
      </c>
      <c r="G631" s="177" t="s">
        <v>10</v>
      </c>
      <c r="H631" s="178">
        <f>C620*40</f>
        <v>42.400000000000006</v>
      </c>
      <c r="I631" s="168">
        <v>0.19</v>
      </c>
      <c r="J631" s="179">
        <f t="shared" si="115"/>
        <v>8.0560000000000009</v>
      </c>
    </row>
    <row r="632" spans="1:351" s="170" customFormat="1" ht="15" customHeight="1" outlineLevel="1" x14ac:dyDescent="0.25">
      <c r="A632" s="161"/>
      <c r="B632" s="162"/>
      <c r="C632" s="163"/>
      <c r="D632" s="163"/>
      <c r="E632" s="164"/>
      <c r="F632" s="174" t="s">
        <v>158</v>
      </c>
      <c r="G632" s="175" t="s">
        <v>39</v>
      </c>
      <c r="H632" s="167">
        <f>C620*7</f>
        <v>7.42</v>
      </c>
      <c r="I632" s="168">
        <v>0.27</v>
      </c>
      <c r="J632" s="164">
        <f t="shared" si="115"/>
        <v>2.0034000000000001</v>
      </c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169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69"/>
      <c r="CN632" s="169"/>
      <c r="CO632" s="169"/>
      <c r="CP632" s="169"/>
      <c r="CQ632" s="169"/>
      <c r="CR632" s="169"/>
      <c r="CS632" s="169"/>
      <c r="CT632" s="169"/>
      <c r="CU632" s="169"/>
      <c r="CV632" s="169"/>
      <c r="CW632" s="169"/>
      <c r="CX632" s="169"/>
      <c r="CY632" s="169"/>
      <c r="CZ632" s="169"/>
      <c r="DA632" s="169"/>
      <c r="DB632" s="169"/>
      <c r="DC632" s="169"/>
      <c r="DD632" s="169"/>
      <c r="DE632" s="169"/>
      <c r="DF632" s="169"/>
      <c r="DG632" s="169"/>
      <c r="DH632" s="169"/>
      <c r="DI632" s="169"/>
      <c r="DJ632" s="169"/>
      <c r="DK632" s="169"/>
      <c r="DL632" s="169"/>
      <c r="DM632" s="169"/>
      <c r="DN632" s="169"/>
      <c r="DO632" s="169"/>
      <c r="DP632" s="169"/>
      <c r="DQ632" s="169"/>
      <c r="DR632" s="169"/>
      <c r="DS632" s="169"/>
      <c r="DT632" s="169"/>
      <c r="DU632" s="169"/>
      <c r="DV632" s="169"/>
      <c r="DW632" s="169"/>
      <c r="DX632" s="169"/>
      <c r="DY632" s="169"/>
      <c r="DZ632" s="169"/>
      <c r="EA632" s="169"/>
      <c r="EB632" s="169"/>
      <c r="EC632" s="169"/>
      <c r="ED632" s="169"/>
      <c r="EE632" s="169"/>
      <c r="EF632" s="169"/>
      <c r="EG632" s="169"/>
      <c r="EH632" s="169"/>
      <c r="EI632" s="169"/>
      <c r="EJ632" s="169"/>
      <c r="EK632" s="169"/>
      <c r="EL632" s="169"/>
      <c r="EM632" s="169"/>
      <c r="EN632" s="169"/>
      <c r="EO632" s="169"/>
      <c r="EP632" s="169"/>
      <c r="EQ632" s="169"/>
      <c r="ER632" s="169"/>
      <c r="ES632" s="169"/>
      <c r="ET632" s="169"/>
      <c r="EU632" s="169"/>
      <c r="EV632" s="169"/>
      <c r="EW632" s="169"/>
      <c r="EX632" s="169"/>
      <c r="EY632" s="169"/>
      <c r="EZ632" s="169"/>
      <c r="FA632" s="169"/>
      <c r="FB632" s="169"/>
      <c r="FC632" s="169"/>
      <c r="FD632" s="169"/>
      <c r="FE632" s="169"/>
      <c r="FF632" s="169"/>
      <c r="FG632" s="169"/>
      <c r="FH632" s="169"/>
      <c r="FI632" s="169"/>
      <c r="FJ632" s="169"/>
      <c r="FK632" s="169"/>
      <c r="FL632" s="169"/>
      <c r="FM632" s="169"/>
      <c r="FN632" s="169"/>
      <c r="FO632" s="169"/>
      <c r="FP632" s="169"/>
      <c r="FQ632" s="169"/>
      <c r="FR632" s="169"/>
      <c r="FS632" s="169"/>
      <c r="FT632" s="169"/>
      <c r="FU632" s="169"/>
      <c r="FV632" s="169"/>
      <c r="FW632" s="169"/>
      <c r="FX632" s="169"/>
      <c r="FY632" s="169"/>
      <c r="FZ632" s="169"/>
      <c r="GA632" s="169"/>
      <c r="GB632" s="169"/>
      <c r="GC632" s="169"/>
      <c r="GD632" s="169"/>
      <c r="GE632" s="169"/>
      <c r="GF632" s="169"/>
      <c r="GG632" s="169"/>
      <c r="GH632" s="169"/>
      <c r="GI632" s="169"/>
      <c r="GJ632" s="169"/>
      <c r="GK632" s="169"/>
      <c r="GL632" s="169"/>
      <c r="GM632" s="169"/>
      <c r="GN632" s="169"/>
      <c r="GO632" s="169"/>
      <c r="GP632" s="169"/>
      <c r="GQ632" s="169"/>
      <c r="GR632" s="169"/>
      <c r="GS632" s="169"/>
      <c r="GT632" s="169"/>
      <c r="GU632" s="169"/>
      <c r="GV632" s="169"/>
      <c r="GW632" s="169"/>
      <c r="GX632" s="169"/>
      <c r="GY632" s="169"/>
      <c r="GZ632" s="169"/>
      <c r="HA632" s="169"/>
      <c r="HB632" s="169"/>
      <c r="HC632" s="169"/>
      <c r="HD632" s="169"/>
      <c r="HE632" s="169"/>
      <c r="HF632" s="169"/>
      <c r="HG632" s="169"/>
      <c r="HH632" s="169"/>
      <c r="HI632" s="169"/>
      <c r="HJ632" s="169"/>
      <c r="HK632" s="169"/>
      <c r="HL632" s="169"/>
      <c r="HM632" s="169"/>
      <c r="HN632" s="169"/>
      <c r="HO632" s="169"/>
      <c r="HP632" s="169"/>
      <c r="HQ632" s="169"/>
      <c r="HR632" s="169"/>
      <c r="HS632" s="169"/>
      <c r="HT632" s="169"/>
      <c r="HU632" s="169"/>
      <c r="HV632" s="169"/>
      <c r="HW632" s="169"/>
      <c r="HX632" s="169"/>
      <c r="HY632" s="169"/>
      <c r="HZ632" s="169"/>
      <c r="IA632" s="169"/>
      <c r="IB632" s="169"/>
      <c r="IC632" s="169"/>
      <c r="ID632" s="169"/>
      <c r="IE632" s="169"/>
      <c r="IF632" s="169"/>
      <c r="IG632" s="169"/>
      <c r="IH632" s="169"/>
      <c r="II632" s="169"/>
      <c r="IJ632" s="169"/>
      <c r="IK632" s="169"/>
      <c r="IL632" s="169"/>
      <c r="IM632" s="169"/>
      <c r="IN632" s="169"/>
      <c r="IO632" s="169"/>
      <c r="IP632" s="169"/>
      <c r="IQ632" s="169"/>
      <c r="IR632" s="169"/>
      <c r="IS632" s="169"/>
      <c r="IT632" s="169"/>
      <c r="IU632" s="169"/>
      <c r="IV632" s="169"/>
      <c r="IW632" s="169"/>
      <c r="IX632" s="169"/>
      <c r="IY632" s="169"/>
      <c r="IZ632" s="169"/>
      <c r="JA632" s="169"/>
      <c r="JB632" s="169"/>
      <c r="JC632" s="169"/>
      <c r="JD632" s="169"/>
      <c r="JE632" s="169"/>
      <c r="JF632" s="169"/>
      <c r="JG632" s="169"/>
      <c r="JH632" s="169"/>
      <c r="JI632" s="169"/>
      <c r="JJ632" s="169"/>
      <c r="JK632" s="169"/>
      <c r="JL632" s="169"/>
      <c r="JM632" s="169"/>
      <c r="JN632" s="169"/>
      <c r="JO632" s="169"/>
      <c r="JP632" s="169"/>
      <c r="JQ632" s="169"/>
      <c r="JR632" s="169"/>
      <c r="JS632" s="169"/>
      <c r="JT632" s="169"/>
      <c r="JU632" s="169"/>
      <c r="JV632" s="169"/>
      <c r="JW632" s="169"/>
      <c r="JX632" s="169"/>
      <c r="JY632" s="169"/>
      <c r="JZ632" s="169"/>
      <c r="KA632" s="169"/>
      <c r="KB632" s="169"/>
      <c r="KC632" s="169"/>
      <c r="KD632" s="169"/>
      <c r="KE632" s="169"/>
      <c r="KF632" s="169"/>
      <c r="KG632" s="169"/>
      <c r="KH632" s="169"/>
      <c r="KI632" s="169"/>
      <c r="KJ632" s="169"/>
      <c r="KK632" s="169"/>
      <c r="KL632" s="169"/>
      <c r="KM632" s="169"/>
      <c r="KN632" s="169"/>
      <c r="KO632" s="169"/>
      <c r="KP632" s="169"/>
      <c r="KQ632" s="169"/>
      <c r="KR632" s="169"/>
      <c r="KS632" s="169"/>
      <c r="KT632" s="169"/>
      <c r="KU632" s="169"/>
      <c r="KV632" s="169"/>
      <c r="KW632" s="169"/>
      <c r="KX632" s="169"/>
      <c r="KY632" s="169"/>
      <c r="KZ632" s="169"/>
      <c r="LA632" s="169"/>
      <c r="LB632" s="169"/>
      <c r="LC632" s="169"/>
      <c r="LD632" s="169"/>
      <c r="LE632" s="169"/>
      <c r="LF632" s="169"/>
      <c r="LG632" s="169"/>
      <c r="LH632" s="169"/>
      <c r="LI632" s="169"/>
      <c r="LJ632" s="169"/>
      <c r="LK632" s="169"/>
      <c r="LL632" s="169"/>
      <c r="LM632" s="169"/>
      <c r="LN632" s="169"/>
      <c r="LO632" s="169"/>
      <c r="LP632" s="169"/>
      <c r="LQ632" s="169"/>
      <c r="LR632" s="169"/>
      <c r="LS632" s="169"/>
      <c r="LT632" s="169"/>
      <c r="LU632" s="169"/>
      <c r="LV632" s="169"/>
      <c r="LW632" s="169"/>
      <c r="LX632" s="169"/>
      <c r="LY632" s="169"/>
      <c r="LZ632" s="169"/>
      <c r="MA632" s="169"/>
      <c r="MB632" s="169"/>
      <c r="MC632" s="169"/>
      <c r="MD632" s="169"/>
      <c r="ME632" s="169"/>
      <c r="MF632" s="169"/>
      <c r="MG632" s="169"/>
      <c r="MH632" s="169"/>
      <c r="MI632" s="169"/>
      <c r="MJ632" s="169"/>
      <c r="MK632" s="169"/>
      <c r="ML632" s="169"/>
      <c r="MM632" s="169"/>
    </row>
    <row r="633" spans="1:351" s="181" customFormat="1" x14ac:dyDescent="0.25">
      <c r="A633" s="176"/>
      <c r="B633" s="177"/>
      <c r="C633" s="178"/>
      <c r="D633" s="168"/>
      <c r="E633" s="179"/>
      <c r="F633" s="180" t="s">
        <v>160</v>
      </c>
      <c r="G633" s="177" t="s">
        <v>110</v>
      </c>
      <c r="H633" s="182">
        <f>C620*0.5</f>
        <v>0.53</v>
      </c>
      <c r="I633" s="168">
        <v>24.68</v>
      </c>
      <c r="J633" s="179">
        <f t="shared" si="115"/>
        <v>13.080400000000001</v>
      </c>
    </row>
    <row r="634" spans="1:351" s="181" customFormat="1" x14ac:dyDescent="0.25">
      <c r="A634" s="176"/>
      <c r="B634" s="177"/>
      <c r="C634" s="178"/>
      <c r="D634" s="168"/>
      <c r="E634" s="179"/>
      <c r="F634" s="165" t="s">
        <v>161</v>
      </c>
      <c r="G634" s="177" t="s">
        <v>162</v>
      </c>
      <c r="H634" s="178">
        <f>C620*1</f>
        <v>1.06</v>
      </c>
      <c r="I634" s="168">
        <v>1.33</v>
      </c>
      <c r="J634" s="179">
        <f t="shared" si="115"/>
        <v>1.4098000000000002</v>
      </c>
    </row>
    <row r="635" spans="1:351" s="181" customFormat="1" x14ac:dyDescent="0.25">
      <c r="A635" s="176"/>
      <c r="B635" s="177"/>
      <c r="C635" s="178"/>
      <c r="D635" s="168"/>
      <c r="E635" s="179"/>
      <c r="F635" s="180" t="s">
        <v>163</v>
      </c>
      <c r="G635" s="177" t="s">
        <v>12</v>
      </c>
      <c r="H635" s="178">
        <f>C620*0.15</f>
        <v>0.159</v>
      </c>
      <c r="I635" s="168">
        <v>14</v>
      </c>
      <c r="J635" s="179">
        <f t="shared" si="115"/>
        <v>2.226</v>
      </c>
    </row>
    <row r="636" spans="1:351" s="170" customFormat="1" ht="17.25" customHeight="1" outlineLevel="1" x14ac:dyDescent="0.25">
      <c r="A636" s="161" t="s">
        <v>205</v>
      </c>
      <c r="B636" s="162" t="s">
        <v>12</v>
      </c>
      <c r="C636" s="163">
        <v>2.64</v>
      </c>
      <c r="D636" s="163">
        <v>120</v>
      </c>
      <c r="E636" s="164">
        <f>C636*D636</f>
        <v>316.8</v>
      </c>
      <c r="F636" s="165" t="s">
        <v>146</v>
      </c>
      <c r="G636" s="166" t="s">
        <v>15</v>
      </c>
      <c r="H636" s="167">
        <f>C636*1.2</f>
        <v>3.1680000000000001</v>
      </c>
      <c r="I636" s="168">
        <v>30.4</v>
      </c>
      <c r="J636" s="164">
        <f t="shared" si="115"/>
        <v>96.307199999999995</v>
      </c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  <c r="CB636" s="169"/>
      <c r="CC636" s="169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69"/>
      <c r="CN636" s="169"/>
      <c r="CO636" s="169"/>
      <c r="CP636" s="169"/>
      <c r="CQ636" s="169"/>
      <c r="CR636" s="169"/>
      <c r="CS636" s="169"/>
      <c r="CT636" s="169"/>
      <c r="CU636" s="169"/>
      <c r="CV636" s="169"/>
      <c r="CW636" s="169"/>
      <c r="CX636" s="169"/>
      <c r="CY636" s="169"/>
      <c r="CZ636" s="169"/>
      <c r="DA636" s="169"/>
      <c r="DB636" s="169"/>
      <c r="DC636" s="169"/>
      <c r="DD636" s="169"/>
      <c r="DE636" s="169"/>
      <c r="DF636" s="169"/>
      <c r="DG636" s="169"/>
      <c r="DH636" s="169"/>
      <c r="DI636" s="169"/>
      <c r="DJ636" s="169"/>
      <c r="DK636" s="169"/>
      <c r="DL636" s="169"/>
      <c r="DM636" s="169"/>
      <c r="DN636" s="169"/>
      <c r="DO636" s="169"/>
      <c r="DP636" s="169"/>
      <c r="DQ636" s="169"/>
      <c r="DR636" s="169"/>
      <c r="DS636" s="169"/>
      <c r="DT636" s="169"/>
      <c r="DU636" s="169"/>
      <c r="DV636" s="169"/>
      <c r="DW636" s="169"/>
      <c r="DX636" s="169"/>
      <c r="DY636" s="169"/>
      <c r="DZ636" s="169"/>
      <c r="EA636" s="169"/>
      <c r="EB636" s="169"/>
      <c r="EC636" s="169"/>
      <c r="ED636" s="169"/>
      <c r="EE636" s="169"/>
      <c r="EF636" s="169"/>
      <c r="EG636" s="169"/>
      <c r="EH636" s="169"/>
      <c r="EI636" s="169"/>
      <c r="EJ636" s="169"/>
      <c r="EK636" s="169"/>
      <c r="EL636" s="169"/>
      <c r="EM636" s="169"/>
      <c r="EN636" s="169"/>
      <c r="EO636" s="169"/>
      <c r="EP636" s="169"/>
      <c r="EQ636" s="169"/>
      <c r="ER636" s="169"/>
      <c r="ES636" s="169"/>
      <c r="ET636" s="169"/>
      <c r="EU636" s="169"/>
      <c r="EV636" s="169"/>
      <c r="EW636" s="169"/>
      <c r="EX636" s="169"/>
      <c r="EY636" s="169"/>
      <c r="EZ636" s="169"/>
      <c r="FA636" s="169"/>
      <c r="FB636" s="169"/>
      <c r="FC636" s="169"/>
      <c r="FD636" s="169"/>
      <c r="FE636" s="169"/>
      <c r="FF636" s="169"/>
      <c r="FG636" s="169"/>
      <c r="FH636" s="169"/>
      <c r="FI636" s="169"/>
      <c r="FJ636" s="169"/>
      <c r="FK636" s="169"/>
      <c r="FL636" s="169"/>
      <c r="FM636" s="169"/>
      <c r="FN636" s="169"/>
      <c r="FO636" s="169"/>
      <c r="FP636" s="169"/>
      <c r="FQ636" s="169"/>
      <c r="FR636" s="169"/>
      <c r="FS636" s="169"/>
      <c r="FT636" s="169"/>
      <c r="FU636" s="169"/>
      <c r="FV636" s="169"/>
      <c r="FW636" s="169"/>
      <c r="FX636" s="169"/>
      <c r="FY636" s="169"/>
      <c r="FZ636" s="169"/>
      <c r="GA636" s="169"/>
      <c r="GB636" s="169"/>
      <c r="GC636" s="169"/>
      <c r="GD636" s="169"/>
      <c r="GE636" s="169"/>
      <c r="GF636" s="169"/>
      <c r="GG636" s="169"/>
      <c r="GH636" s="169"/>
      <c r="GI636" s="169"/>
      <c r="GJ636" s="169"/>
      <c r="GK636" s="169"/>
      <c r="GL636" s="169"/>
      <c r="GM636" s="169"/>
      <c r="GN636" s="169"/>
      <c r="GO636" s="169"/>
      <c r="GP636" s="169"/>
      <c r="GQ636" s="169"/>
      <c r="GR636" s="169"/>
      <c r="GS636" s="169"/>
      <c r="GT636" s="169"/>
      <c r="GU636" s="169"/>
      <c r="GV636" s="169"/>
      <c r="GW636" s="169"/>
      <c r="GX636" s="169"/>
      <c r="GY636" s="169"/>
      <c r="GZ636" s="169"/>
      <c r="HA636" s="169"/>
      <c r="HB636" s="169"/>
      <c r="HC636" s="169"/>
      <c r="HD636" s="169"/>
      <c r="HE636" s="169"/>
      <c r="HF636" s="169"/>
      <c r="HG636" s="169"/>
      <c r="HH636" s="169"/>
      <c r="HI636" s="169"/>
      <c r="HJ636" s="169"/>
      <c r="HK636" s="169"/>
      <c r="HL636" s="169"/>
      <c r="HM636" s="169"/>
      <c r="HN636" s="169"/>
      <c r="HO636" s="169"/>
      <c r="HP636" s="169"/>
      <c r="HQ636" s="169"/>
      <c r="HR636" s="169"/>
      <c r="HS636" s="169"/>
      <c r="HT636" s="169"/>
      <c r="HU636" s="169"/>
      <c r="HV636" s="169"/>
      <c r="HW636" s="169"/>
      <c r="HX636" s="169"/>
      <c r="HY636" s="169"/>
      <c r="HZ636" s="169"/>
      <c r="IA636" s="169"/>
      <c r="IB636" s="169"/>
      <c r="IC636" s="169"/>
      <c r="ID636" s="169"/>
      <c r="IE636" s="169"/>
      <c r="IF636" s="169"/>
      <c r="IG636" s="169"/>
      <c r="IH636" s="169"/>
      <c r="II636" s="169"/>
      <c r="IJ636" s="169"/>
      <c r="IK636" s="169"/>
      <c r="IL636" s="169"/>
      <c r="IM636" s="169"/>
      <c r="IN636" s="169"/>
      <c r="IO636" s="169"/>
      <c r="IP636" s="169"/>
      <c r="IQ636" s="169"/>
      <c r="IR636" s="169"/>
      <c r="IS636" s="169"/>
      <c r="IT636" s="169"/>
      <c r="IU636" s="169"/>
      <c r="IV636" s="169"/>
      <c r="IW636" s="169"/>
      <c r="IX636" s="169"/>
      <c r="IY636" s="169"/>
      <c r="IZ636" s="169"/>
      <c r="JA636" s="169"/>
      <c r="JB636" s="169"/>
      <c r="JC636" s="169"/>
      <c r="JD636" s="169"/>
      <c r="JE636" s="169"/>
      <c r="JF636" s="169"/>
      <c r="JG636" s="169"/>
      <c r="JH636" s="169"/>
      <c r="JI636" s="169"/>
      <c r="JJ636" s="169"/>
      <c r="JK636" s="169"/>
      <c r="JL636" s="169"/>
      <c r="JM636" s="169"/>
      <c r="JN636" s="169"/>
      <c r="JO636" s="169"/>
      <c r="JP636" s="169"/>
      <c r="JQ636" s="169"/>
      <c r="JR636" s="169"/>
      <c r="JS636" s="169"/>
      <c r="JT636" s="169"/>
      <c r="JU636" s="169"/>
      <c r="JV636" s="169"/>
      <c r="JW636" s="169"/>
      <c r="JX636" s="169"/>
      <c r="JY636" s="169"/>
      <c r="JZ636" s="169"/>
      <c r="KA636" s="169"/>
      <c r="KB636" s="169"/>
      <c r="KC636" s="169"/>
      <c r="KD636" s="169"/>
      <c r="KE636" s="169"/>
      <c r="KF636" s="169"/>
      <c r="KG636" s="169"/>
      <c r="KH636" s="169"/>
      <c r="KI636" s="169"/>
      <c r="KJ636" s="169"/>
      <c r="KK636" s="169"/>
      <c r="KL636" s="169"/>
      <c r="KM636" s="169"/>
      <c r="KN636" s="169"/>
      <c r="KO636" s="169"/>
      <c r="KP636" s="169"/>
      <c r="KQ636" s="169"/>
      <c r="KR636" s="169"/>
      <c r="KS636" s="169"/>
      <c r="KT636" s="169"/>
      <c r="KU636" s="169"/>
      <c r="KV636" s="169"/>
      <c r="KW636" s="169"/>
      <c r="KX636" s="169"/>
      <c r="KY636" s="169"/>
      <c r="KZ636" s="169"/>
      <c r="LA636" s="169"/>
      <c r="LB636" s="169"/>
      <c r="LC636" s="169"/>
      <c r="LD636" s="169"/>
      <c r="LE636" s="169"/>
      <c r="LF636" s="169"/>
      <c r="LG636" s="169"/>
      <c r="LH636" s="169"/>
      <c r="LI636" s="169"/>
      <c r="LJ636" s="169"/>
      <c r="LK636" s="169"/>
      <c r="LL636" s="169"/>
      <c r="LM636" s="169"/>
      <c r="LN636" s="169"/>
      <c r="LO636" s="169"/>
      <c r="LP636" s="169"/>
      <c r="LQ636" s="169"/>
      <c r="LR636" s="169"/>
      <c r="LS636" s="169"/>
      <c r="LT636" s="169"/>
      <c r="LU636" s="169"/>
      <c r="LV636" s="169"/>
      <c r="LW636" s="169"/>
      <c r="LX636" s="169"/>
      <c r="LY636" s="169"/>
      <c r="LZ636" s="169"/>
      <c r="MA636" s="169"/>
      <c r="MB636" s="169"/>
      <c r="MC636" s="169"/>
      <c r="MD636" s="169"/>
      <c r="ME636" s="169"/>
      <c r="MF636" s="169"/>
      <c r="MG636" s="169"/>
      <c r="MH636" s="169"/>
      <c r="MI636" s="169"/>
      <c r="MJ636" s="169"/>
      <c r="MK636" s="169"/>
      <c r="ML636" s="169"/>
      <c r="MM636" s="169"/>
    </row>
    <row r="637" spans="1:351" s="170" customFormat="1" ht="16.5" customHeight="1" outlineLevel="1" x14ac:dyDescent="0.25">
      <c r="A637" s="171"/>
      <c r="B637" s="172"/>
      <c r="C637" s="172"/>
      <c r="D637" s="172"/>
      <c r="E637" s="173"/>
      <c r="F637" s="174" t="s">
        <v>147</v>
      </c>
      <c r="G637" s="175" t="s">
        <v>12</v>
      </c>
      <c r="H637" s="167">
        <f>C636*1</f>
        <v>2.64</v>
      </c>
      <c r="I637" s="168">
        <v>11.64</v>
      </c>
      <c r="J637" s="164">
        <f>H637*I637</f>
        <v>30.729600000000001</v>
      </c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  <c r="CB637" s="169"/>
      <c r="CC637" s="169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69"/>
      <c r="CN637" s="169"/>
      <c r="CO637" s="169"/>
      <c r="CP637" s="169"/>
      <c r="CQ637" s="169"/>
      <c r="CR637" s="169"/>
      <c r="CS637" s="169"/>
      <c r="CT637" s="169"/>
      <c r="CU637" s="169"/>
      <c r="CV637" s="169"/>
      <c r="CW637" s="169"/>
      <c r="CX637" s="169"/>
      <c r="CY637" s="169"/>
      <c r="CZ637" s="169"/>
      <c r="DA637" s="169"/>
      <c r="DB637" s="169"/>
      <c r="DC637" s="169"/>
      <c r="DD637" s="169"/>
      <c r="DE637" s="169"/>
      <c r="DF637" s="169"/>
      <c r="DG637" s="169"/>
      <c r="DH637" s="169"/>
      <c r="DI637" s="169"/>
      <c r="DJ637" s="169"/>
      <c r="DK637" s="169"/>
      <c r="DL637" s="169"/>
      <c r="DM637" s="169"/>
      <c r="DN637" s="169"/>
      <c r="DO637" s="169"/>
      <c r="DP637" s="169"/>
      <c r="DQ637" s="169"/>
      <c r="DR637" s="169"/>
      <c r="DS637" s="169"/>
      <c r="DT637" s="169"/>
      <c r="DU637" s="169"/>
      <c r="DV637" s="169"/>
      <c r="DW637" s="169"/>
      <c r="DX637" s="169"/>
      <c r="DY637" s="169"/>
      <c r="DZ637" s="169"/>
      <c r="EA637" s="169"/>
      <c r="EB637" s="169"/>
      <c r="EC637" s="169"/>
      <c r="ED637" s="169"/>
      <c r="EE637" s="169"/>
      <c r="EF637" s="169"/>
      <c r="EG637" s="169"/>
      <c r="EH637" s="169"/>
      <c r="EI637" s="169"/>
      <c r="EJ637" s="169"/>
      <c r="EK637" s="169"/>
      <c r="EL637" s="169"/>
      <c r="EM637" s="169"/>
      <c r="EN637" s="169"/>
      <c r="EO637" s="169"/>
      <c r="EP637" s="169"/>
      <c r="EQ637" s="169"/>
      <c r="ER637" s="169"/>
      <c r="ES637" s="169"/>
      <c r="ET637" s="169"/>
      <c r="EU637" s="169"/>
      <c r="EV637" s="169"/>
      <c r="EW637" s="169"/>
      <c r="EX637" s="169"/>
      <c r="EY637" s="169"/>
      <c r="EZ637" s="169"/>
      <c r="FA637" s="169"/>
      <c r="FB637" s="169"/>
      <c r="FC637" s="169"/>
      <c r="FD637" s="169"/>
      <c r="FE637" s="169"/>
      <c r="FF637" s="169"/>
      <c r="FG637" s="169"/>
      <c r="FH637" s="169"/>
      <c r="FI637" s="169"/>
      <c r="FJ637" s="169"/>
      <c r="FK637" s="169"/>
      <c r="FL637" s="169"/>
      <c r="FM637" s="169"/>
      <c r="FN637" s="169"/>
      <c r="FO637" s="169"/>
      <c r="FP637" s="169"/>
      <c r="FQ637" s="169"/>
      <c r="FR637" s="169"/>
      <c r="FS637" s="169"/>
      <c r="FT637" s="169"/>
      <c r="FU637" s="169"/>
      <c r="FV637" s="169"/>
      <c r="FW637" s="169"/>
      <c r="FX637" s="169"/>
      <c r="FY637" s="169"/>
      <c r="FZ637" s="169"/>
      <c r="GA637" s="169"/>
      <c r="GB637" s="169"/>
      <c r="GC637" s="169"/>
      <c r="GD637" s="169"/>
      <c r="GE637" s="169"/>
      <c r="GF637" s="169"/>
      <c r="GG637" s="169"/>
      <c r="GH637" s="169"/>
      <c r="GI637" s="169"/>
      <c r="GJ637" s="169"/>
      <c r="GK637" s="169"/>
      <c r="GL637" s="169"/>
      <c r="GM637" s="169"/>
      <c r="GN637" s="169"/>
      <c r="GO637" s="169"/>
      <c r="GP637" s="169"/>
      <c r="GQ637" s="169"/>
      <c r="GR637" s="169"/>
      <c r="GS637" s="169"/>
      <c r="GT637" s="169"/>
      <c r="GU637" s="169"/>
      <c r="GV637" s="169"/>
      <c r="GW637" s="169"/>
      <c r="GX637" s="169"/>
      <c r="GY637" s="169"/>
      <c r="GZ637" s="169"/>
      <c r="HA637" s="169"/>
      <c r="HB637" s="169"/>
      <c r="HC637" s="169"/>
      <c r="HD637" s="169"/>
      <c r="HE637" s="169"/>
      <c r="HF637" s="169"/>
      <c r="HG637" s="169"/>
      <c r="HH637" s="169"/>
      <c r="HI637" s="169"/>
      <c r="HJ637" s="169"/>
      <c r="HK637" s="169"/>
      <c r="HL637" s="169"/>
      <c r="HM637" s="169"/>
      <c r="HN637" s="169"/>
      <c r="HO637" s="169"/>
      <c r="HP637" s="169"/>
      <c r="HQ637" s="169"/>
      <c r="HR637" s="169"/>
      <c r="HS637" s="169"/>
      <c r="HT637" s="169"/>
      <c r="HU637" s="169"/>
      <c r="HV637" s="169"/>
      <c r="HW637" s="169"/>
      <c r="HX637" s="169"/>
      <c r="HY637" s="169"/>
      <c r="HZ637" s="169"/>
      <c r="IA637" s="169"/>
      <c r="IB637" s="169"/>
      <c r="IC637" s="169"/>
      <c r="ID637" s="169"/>
      <c r="IE637" s="169"/>
      <c r="IF637" s="169"/>
      <c r="IG637" s="169"/>
      <c r="IH637" s="169"/>
      <c r="II637" s="169"/>
      <c r="IJ637" s="169"/>
      <c r="IK637" s="169"/>
      <c r="IL637" s="169"/>
      <c r="IM637" s="169"/>
      <c r="IN637" s="169"/>
      <c r="IO637" s="169"/>
      <c r="IP637" s="169"/>
      <c r="IQ637" s="169"/>
      <c r="IR637" s="169"/>
      <c r="IS637" s="169"/>
      <c r="IT637" s="169"/>
      <c r="IU637" s="169"/>
      <c r="IV637" s="169"/>
      <c r="IW637" s="169"/>
      <c r="IX637" s="169"/>
      <c r="IY637" s="169"/>
      <c r="IZ637" s="169"/>
      <c r="JA637" s="169"/>
      <c r="JB637" s="169"/>
      <c r="JC637" s="169"/>
      <c r="JD637" s="169"/>
      <c r="JE637" s="169"/>
      <c r="JF637" s="169"/>
      <c r="JG637" s="169"/>
      <c r="JH637" s="169"/>
      <c r="JI637" s="169"/>
      <c r="JJ637" s="169"/>
      <c r="JK637" s="169"/>
      <c r="JL637" s="169"/>
      <c r="JM637" s="169"/>
      <c r="JN637" s="169"/>
      <c r="JO637" s="169"/>
      <c r="JP637" s="169"/>
      <c r="JQ637" s="169"/>
      <c r="JR637" s="169"/>
      <c r="JS637" s="169"/>
      <c r="JT637" s="169"/>
      <c r="JU637" s="169"/>
      <c r="JV637" s="169"/>
      <c r="JW637" s="169"/>
      <c r="JX637" s="169"/>
      <c r="JY637" s="169"/>
      <c r="JZ637" s="169"/>
      <c r="KA637" s="169"/>
      <c r="KB637" s="169"/>
      <c r="KC637" s="169"/>
      <c r="KD637" s="169"/>
      <c r="KE637" s="169"/>
      <c r="KF637" s="169"/>
      <c r="KG637" s="169"/>
      <c r="KH637" s="169"/>
      <c r="KI637" s="169"/>
      <c r="KJ637" s="169"/>
      <c r="KK637" s="169"/>
      <c r="KL637" s="169"/>
      <c r="KM637" s="169"/>
      <c r="KN637" s="169"/>
      <c r="KO637" s="169"/>
      <c r="KP637" s="169"/>
      <c r="KQ637" s="169"/>
      <c r="KR637" s="169"/>
      <c r="KS637" s="169"/>
      <c r="KT637" s="169"/>
      <c r="KU637" s="169"/>
      <c r="KV637" s="169"/>
      <c r="KW637" s="169"/>
      <c r="KX637" s="169"/>
      <c r="KY637" s="169"/>
      <c r="KZ637" s="169"/>
      <c r="LA637" s="169"/>
      <c r="LB637" s="169"/>
      <c r="LC637" s="169"/>
      <c r="LD637" s="169"/>
      <c r="LE637" s="169"/>
      <c r="LF637" s="169"/>
      <c r="LG637" s="169"/>
      <c r="LH637" s="169"/>
      <c r="LI637" s="169"/>
      <c r="LJ637" s="169"/>
      <c r="LK637" s="169"/>
      <c r="LL637" s="169"/>
      <c r="LM637" s="169"/>
      <c r="LN637" s="169"/>
      <c r="LO637" s="169"/>
      <c r="LP637" s="169"/>
      <c r="LQ637" s="169"/>
      <c r="LR637" s="169"/>
      <c r="LS637" s="169"/>
      <c r="LT637" s="169"/>
      <c r="LU637" s="169"/>
      <c r="LV637" s="169"/>
      <c r="LW637" s="169"/>
      <c r="LX637" s="169"/>
      <c r="LY637" s="169"/>
      <c r="LZ637" s="169"/>
      <c r="MA637" s="169"/>
      <c r="MB637" s="169"/>
      <c r="MC637" s="169"/>
      <c r="MD637" s="169"/>
      <c r="ME637" s="169"/>
      <c r="MF637" s="169"/>
      <c r="MG637" s="169"/>
      <c r="MH637" s="169"/>
      <c r="MI637" s="169"/>
      <c r="MJ637" s="169"/>
      <c r="MK637" s="169"/>
      <c r="ML637" s="169"/>
      <c r="MM637" s="169"/>
    </row>
    <row r="638" spans="1:351" s="191" customFormat="1" ht="14.25" customHeight="1" x14ac:dyDescent="0.2">
      <c r="A638" s="171"/>
      <c r="B638" s="145"/>
      <c r="C638" s="146"/>
      <c r="D638" s="145"/>
      <c r="E638" s="145"/>
      <c r="F638" s="142" t="s">
        <v>206</v>
      </c>
      <c r="G638" s="143" t="s">
        <v>15</v>
      </c>
      <c r="H638" s="144">
        <f>C636*1.1</f>
        <v>2.9040000000000004</v>
      </c>
      <c r="I638" s="144">
        <v>30</v>
      </c>
      <c r="J638" s="144">
        <f>I638*H638</f>
        <v>87.12</v>
      </c>
    </row>
    <row r="639" spans="1:351" s="191" customFormat="1" ht="14.25" customHeight="1" x14ac:dyDescent="0.2">
      <c r="A639" s="171"/>
      <c r="B639" s="145"/>
      <c r="C639" s="146"/>
      <c r="D639" s="145"/>
      <c r="E639" s="145"/>
      <c r="F639" s="142" t="s">
        <v>207</v>
      </c>
      <c r="G639" s="143" t="s">
        <v>12</v>
      </c>
      <c r="H639" s="144">
        <f>C636*1.2</f>
        <v>3.1680000000000001</v>
      </c>
      <c r="I639" s="144">
        <v>5.08</v>
      </c>
      <c r="J639" s="144">
        <f>I639*H639</f>
        <v>16.093440000000001</v>
      </c>
    </row>
    <row r="640" spans="1:351" s="191" customFormat="1" ht="14.25" customHeight="1" x14ac:dyDescent="0.2">
      <c r="A640" s="171"/>
      <c r="B640" s="145"/>
      <c r="C640" s="146"/>
      <c r="D640" s="145"/>
      <c r="E640" s="145"/>
      <c r="F640" s="142" t="s">
        <v>208</v>
      </c>
      <c r="G640" s="143" t="s">
        <v>15</v>
      </c>
      <c r="H640" s="144">
        <f>C636*1.1</f>
        <v>2.9040000000000004</v>
      </c>
      <c r="I640" s="144">
        <v>4.45</v>
      </c>
      <c r="J640" s="144">
        <f>I640*H640</f>
        <v>12.922800000000002</v>
      </c>
    </row>
    <row r="641" spans="1:351" s="170" customFormat="1" ht="15" customHeight="1" outlineLevel="1" x14ac:dyDescent="0.25">
      <c r="A641" s="161"/>
      <c r="B641" s="162"/>
      <c r="C641" s="163"/>
      <c r="D641" s="163"/>
      <c r="E641" s="164"/>
      <c r="F641" s="174" t="s">
        <v>148</v>
      </c>
      <c r="G641" s="175" t="s">
        <v>12</v>
      </c>
      <c r="H641" s="167">
        <f>C636*3.2</f>
        <v>8.4480000000000004</v>
      </c>
      <c r="I641" s="168">
        <v>18.04</v>
      </c>
      <c r="J641" s="164">
        <f>H641*I641</f>
        <v>152.40191999999999</v>
      </c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  <c r="CB641" s="169"/>
      <c r="CC641" s="169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69"/>
      <c r="CN641" s="169"/>
      <c r="CO641" s="169"/>
      <c r="CP641" s="169"/>
      <c r="CQ641" s="169"/>
      <c r="CR641" s="169"/>
      <c r="CS641" s="169"/>
      <c r="CT641" s="169"/>
      <c r="CU641" s="169"/>
      <c r="CV641" s="169"/>
      <c r="CW641" s="169"/>
      <c r="CX641" s="169"/>
      <c r="CY641" s="169"/>
      <c r="CZ641" s="169"/>
      <c r="DA641" s="169"/>
      <c r="DB641" s="169"/>
      <c r="DC641" s="169"/>
      <c r="DD641" s="169"/>
      <c r="DE641" s="169"/>
      <c r="DF641" s="169"/>
      <c r="DG641" s="169"/>
      <c r="DH641" s="169"/>
      <c r="DI641" s="169"/>
      <c r="DJ641" s="169"/>
      <c r="DK641" s="169"/>
      <c r="DL641" s="169"/>
      <c r="DM641" s="169"/>
      <c r="DN641" s="169"/>
      <c r="DO641" s="169"/>
      <c r="DP641" s="169"/>
      <c r="DQ641" s="169"/>
      <c r="DR641" s="169"/>
      <c r="DS641" s="169"/>
      <c r="DT641" s="169"/>
      <c r="DU641" s="169"/>
      <c r="DV641" s="169"/>
      <c r="DW641" s="169"/>
      <c r="DX641" s="169"/>
      <c r="DY641" s="169"/>
      <c r="DZ641" s="169"/>
      <c r="EA641" s="169"/>
      <c r="EB641" s="169"/>
      <c r="EC641" s="169"/>
      <c r="ED641" s="169"/>
      <c r="EE641" s="169"/>
      <c r="EF641" s="169"/>
      <c r="EG641" s="169"/>
      <c r="EH641" s="169"/>
      <c r="EI641" s="169"/>
      <c r="EJ641" s="169"/>
      <c r="EK641" s="169"/>
      <c r="EL641" s="169"/>
      <c r="EM641" s="169"/>
      <c r="EN641" s="169"/>
      <c r="EO641" s="169"/>
      <c r="EP641" s="169"/>
      <c r="EQ641" s="169"/>
      <c r="ER641" s="169"/>
      <c r="ES641" s="169"/>
      <c r="ET641" s="169"/>
      <c r="EU641" s="169"/>
      <c r="EV641" s="169"/>
      <c r="EW641" s="169"/>
      <c r="EX641" s="169"/>
      <c r="EY641" s="169"/>
      <c r="EZ641" s="169"/>
      <c r="FA641" s="169"/>
      <c r="FB641" s="169"/>
      <c r="FC641" s="169"/>
      <c r="FD641" s="169"/>
      <c r="FE641" s="169"/>
      <c r="FF641" s="169"/>
      <c r="FG641" s="169"/>
      <c r="FH641" s="169"/>
      <c r="FI641" s="169"/>
      <c r="FJ641" s="169"/>
      <c r="FK641" s="169"/>
      <c r="FL641" s="169"/>
      <c r="FM641" s="169"/>
      <c r="FN641" s="169"/>
      <c r="FO641" s="169"/>
      <c r="FP641" s="169"/>
      <c r="FQ641" s="169"/>
      <c r="FR641" s="169"/>
      <c r="FS641" s="169"/>
      <c r="FT641" s="169"/>
      <c r="FU641" s="169"/>
      <c r="FV641" s="169"/>
      <c r="FW641" s="169"/>
      <c r="FX641" s="169"/>
      <c r="FY641" s="169"/>
      <c r="FZ641" s="169"/>
      <c r="GA641" s="169"/>
      <c r="GB641" s="169"/>
      <c r="GC641" s="169"/>
      <c r="GD641" s="169"/>
      <c r="GE641" s="169"/>
      <c r="GF641" s="169"/>
      <c r="GG641" s="169"/>
      <c r="GH641" s="169"/>
      <c r="GI641" s="169"/>
      <c r="GJ641" s="169"/>
      <c r="GK641" s="169"/>
      <c r="GL641" s="169"/>
      <c r="GM641" s="169"/>
      <c r="GN641" s="169"/>
      <c r="GO641" s="169"/>
      <c r="GP641" s="169"/>
      <c r="GQ641" s="169"/>
      <c r="GR641" s="169"/>
      <c r="GS641" s="169"/>
      <c r="GT641" s="169"/>
      <c r="GU641" s="169"/>
      <c r="GV641" s="169"/>
      <c r="GW641" s="169"/>
      <c r="GX641" s="169"/>
      <c r="GY641" s="169"/>
      <c r="GZ641" s="169"/>
      <c r="HA641" s="169"/>
      <c r="HB641" s="169"/>
      <c r="HC641" s="169"/>
      <c r="HD641" s="169"/>
      <c r="HE641" s="169"/>
      <c r="HF641" s="169"/>
      <c r="HG641" s="169"/>
      <c r="HH641" s="169"/>
      <c r="HI641" s="169"/>
      <c r="HJ641" s="169"/>
      <c r="HK641" s="169"/>
      <c r="HL641" s="169"/>
      <c r="HM641" s="169"/>
      <c r="HN641" s="169"/>
      <c r="HO641" s="169"/>
      <c r="HP641" s="169"/>
      <c r="HQ641" s="169"/>
      <c r="HR641" s="169"/>
      <c r="HS641" s="169"/>
      <c r="HT641" s="169"/>
      <c r="HU641" s="169"/>
      <c r="HV641" s="169"/>
      <c r="HW641" s="169"/>
      <c r="HX641" s="169"/>
      <c r="HY641" s="169"/>
      <c r="HZ641" s="169"/>
      <c r="IA641" s="169"/>
      <c r="IB641" s="169"/>
      <c r="IC641" s="169"/>
      <c r="ID641" s="169"/>
      <c r="IE641" s="169"/>
      <c r="IF641" s="169"/>
      <c r="IG641" s="169"/>
      <c r="IH641" s="169"/>
      <c r="II641" s="169"/>
      <c r="IJ641" s="169"/>
      <c r="IK641" s="169"/>
      <c r="IL641" s="169"/>
      <c r="IM641" s="169"/>
      <c r="IN641" s="169"/>
      <c r="IO641" s="169"/>
      <c r="IP641" s="169"/>
      <c r="IQ641" s="169"/>
      <c r="IR641" s="169"/>
      <c r="IS641" s="169"/>
      <c r="IT641" s="169"/>
      <c r="IU641" s="169"/>
      <c r="IV641" s="169"/>
      <c r="IW641" s="169"/>
      <c r="IX641" s="169"/>
      <c r="IY641" s="169"/>
      <c r="IZ641" s="169"/>
      <c r="JA641" s="169"/>
      <c r="JB641" s="169"/>
      <c r="JC641" s="169"/>
      <c r="JD641" s="169"/>
      <c r="JE641" s="169"/>
      <c r="JF641" s="169"/>
      <c r="JG641" s="169"/>
      <c r="JH641" s="169"/>
      <c r="JI641" s="169"/>
      <c r="JJ641" s="169"/>
      <c r="JK641" s="169"/>
      <c r="JL641" s="169"/>
      <c r="JM641" s="169"/>
      <c r="JN641" s="169"/>
      <c r="JO641" s="169"/>
      <c r="JP641" s="169"/>
      <c r="JQ641" s="169"/>
      <c r="JR641" s="169"/>
      <c r="JS641" s="169"/>
      <c r="JT641" s="169"/>
      <c r="JU641" s="169"/>
      <c r="JV641" s="169"/>
      <c r="JW641" s="169"/>
      <c r="JX641" s="169"/>
      <c r="JY641" s="169"/>
      <c r="JZ641" s="169"/>
      <c r="KA641" s="169"/>
      <c r="KB641" s="169"/>
      <c r="KC641" s="169"/>
      <c r="KD641" s="169"/>
      <c r="KE641" s="169"/>
      <c r="KF641" s="169"/>
      <c r="KG641" s="169"/>
      <c r="KH641" s="169"/>
      <c r="KI641" s="169"/>
      <c r="KJ641" s="169"/>
      <c r="KK641" s="169"/>
      <c r="KL641" s="169"/>
      <c r="KM641" s="169"/>
      <c r="KN641" s="169"/>
      <c r="KO641" s="169"/>
      <c r="KP641" s="169"/>
      <c r="KQ641" s="169"/>
      <c r="KR641" s="169"/>
      <c r="KS641" s="169"/>
      <c r="KT641" s="169"/>
      <c r="KU641" s="169"/>
      <c r="KV641" s="169"/>
      <c r="KW641" s="169"/>
      <c r="KX641" s="169"/>
      <c r="KY641" s="169"/>
      <c r="KZ641" s="169"/>
      <c r="LA641" s="169"/>
      <c r="LB641" s="169"/>
      <c r="LC641" s="169"/>
      <c r="LD641" s="169"/>
      <c r="LE641" s="169"/>
      <c r="LF641" s="169"/>
      <c r="LG641" s="169"/>
      <c r="LH641" s="169"/>
      <c r="LI641" s="169"/>
      <c r="LJ641" s="169"/>
      <c r="LK641" s="169"/>
      <c r="LL641" s="169"/>
      <c r="LM641" s="169"/>
      <c r="LN641" s="169"/>
      <c r="LO641" s="169"/>
      <c r="LP641" s="169"/>
      <c r="LQ641" s="169"/>
      <c r="LR641" s="169"/>
      <c r="LS641" s="169"/>
      <c r="LT641" s="169"/>
      <c r="LU641" s="169"/>
      <c r="LV641" s="169"/>
      <c r="LW641" s="169"/>
      <c r="LX641" s="169"/>
      <c r="LY641" s="169"/>
      <c r="LZ641" s="169"/>
      <c r="MA641" s="169"/>
      <c r="MB641" s="169"/>
      <c r="MC641" s="169"/>
      <c r="MD641" s="169"/>
      <c r="ME641" s="169"/>
      <c r="MF641" s="169"/>
      <c r="MG641" s="169"/>
      <c r="MH641" s="169"/>
      <c r="MI641" s="169"/>
      <c r="MJ641" s="169"/>
      <c r="MK641" s="169"/>
      <c r="ML641" s="169"/>
      <c r="MM641" s="169"/>
    </row>
    <row r="642" spans="1:351" s="170" customFormat="1" ht="15" customHeight="1" outlineLevel="1" x14ac:dyDescent="0.25">
      <c r="A642" s="161"/>
      <c r="B642" s="162"/>
      <c r="C642" s="163"/>
      <c r="D642" s="163"/>
      <c r="E642" s="164"/>
      <c r="F642" s="174" t="s">
        <v>149</v>
      </c>
      <c r="G642" s="175" t="s">
        <v>39</v>
      </c>
      <c r="H642" s="167">
        <f>C636*0.8</f>
        <v>2.1120000000000001</v>
      </c>
      <c r="I642" s="168">
        <v>3.3</v>
      </c>
      <c r="J642" s="164">
        <f t="shared" ref="J642:J655" si="116">H642*I642</f>
        <v>6.9695999999999998</v>
      </c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  <c r="CB642" s="169"/>
      <c r="CC642" s="169"/>
      <c r="CD642" s="169"/>
      <c r="CE642" s="169"/>
      <c r="CF642" s="169"/>
      <c r="CG642" s="169"/>
      <c r="CH642" s="169"/>
      <c r="CI642" s="169"/>
      <c r="CJ642" s="169"/>
      <c r="CK642" s="169"/>
      <c r="CL642" s="169"/>
      <c r="CM642" s="169"/>
      <c r="CN642" s="169"/>
      <c r="CO642" s="169"/>
      <c r="CP642" s="169"/>
      <c r="CQ642" s="169"/>
      <c r="CR642" s="169"/>
      <c r="CS642" s="169"/>
      <c r="CT642" s="169"/>
      <c r="CU642" s="169"/>
      <c r="CV642" s="169"/>
      <c r="CW642" s="169"/>
      <c r="CX642" s="169"/>
      <c r="CY642" s="169"/>
      <c r="CZ642" s="169"/>
      <c r="DA642" s="169"/>
      <c r="DB642" s="169"/>
      <c r="DC642" s="169"/>
      <c r="DD642" s="169"/>
      <c r="DE642" s="169"/>
      <c r="DF642" s="169"/>
      <c r="DG642" s="169"/>
      <c r="DH642" s="169"/>
      <c r="DI642" s="169"/>
      <c r="DJ642" s="169"/>
      <c r="DK642" s="169"/>
      <c r="DL642" s="169"/>
      <c r="DM642" s="169"/>
      <c r="DN642" s="169"/>
      <c r="DO642" s="169"/>
      <c r="DP642" s="169"/>
      <c r="DQ642" s="169"/>
      <c r="DR642" s="169"/>
      <c r="DS642" s="169"/>
      <c r="DT642" s="169"/>
      <c r="DU642" s="169"/>
      <c r="DV642" s="169"/>
      <c r="DW642" s="169"/>
      <c r="DX642" s="169"/>
      <c r="DY642" s="169"/>
      <c r="DZ642" s="169"/>
      <c r="EA642" s="169"/>
      <c r="EB642" s="169"/>
      <c r="EC642" s="169"/>
      <c r="ED642" s="169"/>
      <c r="EE642" s="169"/>
      <c r="EF642" s="169"/>
      <c r="EG642" s="169"/>
      <c r="EH642" s="169"/>
      <c r="EI642" s="169"/>
      <c r="EJ642" s="169"/>
      <c r="EK642" s="169"/>
      <c r="EL642" s="169"/>
      <c r="EM642" s="169"/>
      <c r="EN642" s="169"/>
      <c r="EO642" s="169"/>
      <c r="EP642" s="169"/>
      <c r="EQ642" s="169"/>
      <c r="ER642" s="169"/>
      <c r="ES642" s="169"/>
      <c r="ET642" s="169"/>
      <c r="EU642" s="169"/>
      <c r="EV642" s="169"/>
      <c r="EW642" s="169"/>
      <c r="EX642" s="169"/>
      <c r="EY642" s="169"/>
      <c r="EZ642" s="169"/>
      <c r="FA642" s="169"/>
      <c r="FB642" s="169"/>
      <c r="FC642" s="169"/>
      <c r="FD642" s="169"/>
      <c r="FE642" s="169"/>
      <c r="FF642" s="169"/>
      <c r="FG642" s="169"/>
      <c r="FH642" s="169"/>
      <c r="FI642" s="169"/>
      <c r="FJ642" s="169"/>
      <c r="FK642" s="169"/>
      <c r="FL642" s="169"/>
      <c r="FM642" s="169"/>
      <c r="FN642" s="169"/>
      <c r="FO642" s="169"/>
      <c r="FP642" s="169"/>
      <c r="FQ642" s="169"/>
      <c r="FR642" s="169"/>
      <c r="FS642" s="169"/>
      <c r="FT642" s="169"/>
      <c r="FU642" s="169"/>
      <c r="FV642" s="169"/>
      <c r="FW642" s="169"/>
      <c r="FX642" s="169"/>
      <c r="FY642" s="169"/>
      <c r="FZ642" s="169"/>
      <c r="GA642" s="169"/>
      <c r="GB642" s="169"/>
      <c r="GC642" s="169"/>
      <c r="GD642" s="169"/>
      <c r="GE642" s="169"/>
      <c r="GF642" s="169"/>
      <c r="GG642" s="169"/>
      <c r="GH642" s="169"/>
      <c r="GI642" s="169"/>
      <c r="GJ642" s="169"/>
      <c r="GK642" s="169"/>
      <c r="GL642" s="169"/>
      <c r="GM642" s="169"/>
      <c r="GN642" s="169"/>
      <c r="GO642" s="169"/>
      <c r="GP642" s="169"/>
      <c r="GQ642" s="169"/>
      <c r="GR642" s="169"/>
      <c r="GS642" s="169"/>
      <c r="GT642" s="169"/>
      <c r="GU642" s="169"/>
      <c r="GV642" s="169"/>
      <c r="GW642" s="169"/>
      <c r="GX642" s="169"/>
      <c r="GY642" s="169"/>
      <c r="GZ642" s="169"/>
      <c r="HA642" s="169"/>
      <c r="HB642" s="169"/>
      <c r="HC642" s="169"/>
      <c r="HD642" s="169"/>
      <c r="HE642" s="169"/>
      <c r="HF642" s="169"/>
      <c r="HG642" s="169"/>
      <c r="HH642" s="169"/>
      <c r="HI642" s="169"/>
      <c r="HJ642" s="169"/>
      <c r="HK642" s="169"/>
      <c r="HL642" s="169"/>
      <c r="HM642" s="169"/>
      <c r="HN642" s="169"/>
      <c r="HO642" s="169"/>
      <c r="HP642" s="169"/>
      <c r="HQ642" s="169"/>
      <c r="HR642" s="169"/>
      <c r="HS642" s="169"/>
      <c r="HT642" s="169"/>
      <c r="HU642" s="169"/>
      <c r="HV642" s="169"/>
      <c r="HW642" s="169"/>
      <c r="HX642" s="169"/>
      <c r="HY642" s="169"/>
      <c r="HZ642" s="169"/>
      <c r="IA642" s="169"/>
      <c r="IB642" s="169"/>
      <c r="IC642" s="169"/>
      <c r="ID642" s="169"/>
      <c r="IE642" s="169"/>
      <c r="IF642" s="169"/>
      <c r="IG642" s="169"/>
      <c r="IH642" s="169"/>
      <c r="II642" s="169"/>
      <c r="IJ642" s="169"/>
      <c r="IK642" s="169"/>
      <c r="IL642" s="169"/>
      <c r="IM642" s="169"/>
      <c r="IN642" s="169"/>
      <c r="IO642" s="169"/>
      <c r="IP642" s="169"/>
      <c r="IQ642" s="169"/>
      <c r="IR642" s="169"/>
      <c r="IS642" s="169"/>
      <c r="IT642" s="169"/>
      <c r="IU642" s="169"/>
      <c r="IV642" s="169"/>
      <c r="IW642" s="169"/>
      <c r="IX642" s="169"/>
      <c r="IY642" s="169"/>
      <c r="IZ642" s="169"/>
      <c r="JA642" s="169"/>
      <c r="JB642" s="169"/>
      <c r="JC642" s="169"/>
      <c r="JD642" s="169"/>
      <c r="JE642" s="169"/>
      <c r="JF642" s="169"/>
      <c r="JG642" s="169"/>
      <c r="JH642" s="169"/>
      <c r="JI642" s="169"/>
      <c r="JJ642" s="169"/>
      <c r="JK642" s="169"/>
      <c r="JL642" s="169"/>
      <c r="JM642" s="169"/>
      <c r="JN642" s="169"/>
      <c r="JO642" s="169"/>
      <c r="JP642" s="169"/>
      <c r="JQ642" s="169"/>
      <c r="JR642" s="169"/>
      <c r="JS642" s="169"/>
      <c r="JT642" s="169"/>
      <c r="JU642" s="169"/>
      <c r="JV642" s="169"/>
      <c r="JW642" s="169"/>
      <c r="JX642" s="169"/>
      <c r="JY642" s="169"/>
      <c r="JZ642" s="169"/>
      <c r="KA642" s="169"/>
      <c r="KB642" s="169"/>
      <c r="KC642" s="169"/>
      <c r="KD642" s="169"/>
      <c r="KE642" s="169"/>
      <c r="KF642" s="169"/>
      <c r="KG642" s="169"/>
      <c r="KH642" s="169"/>
      <c r="KI642" s="169"/>
      <c r="KJ642" s="169"/>
      <c r="KK642" s="169"/>
      <c r="KL642" s="169"/>
      <c r="KM642" s="169"/>
      <c r="KN642" s="169"/>
      <c r="KO642" s="169"/>
      <c r="KP642" s="169"/>
      <c r="KQ642" s="169"/>
      <c r="KR642" s="169"/>
      <c r="KS642" s="169"/>
      <c r="KT642" s="169"/>
      <c r="KU642" s="169"/>
      <c r="KV642" s="169"/>
      <c r="KW642" s="169"/>
      <c r="KX642" s="169"/>
      <c r="KY642" s="169"/>
      <c r="KZ642" s="169"/>
      <c r="LA642" s="169"/>
      <c r="LB642" s="169"/>
      <c r="LC642" s="169"/>
      <c r="LD642" s="169"/>
      <c r="LE642" s="169"/>
      <c r="LF642" s="169"/>
      <c r="LG642" s="169"/>
      <c r="LH642" s="169"/>
      <c r="LI642" s="169"/>
      <c r="LJ642" s="169"/>
      <c r="LK642" s="169"/>
      <c r="LL642" s="169"/>
      <c r="LM642" s="169"/>
      <c r="LN642" s="169"/>
      <c r="LO642" s="169"/>
      <c r="LP642" s="169"/>
      <c r="LQ642" s="169"/>
      <c r="LR642" s="169"/>
      <c r="LS642" s="169"/>
      <c r="LT642" s="169"/>
      <c r="LU642" s="169"/>
      <c r="LV642" s="169"/>
      <c r="LW642" s="169"/>
      <c r="LX642" s="169"/>
      <c r="LY642" s="169"/>
      <c r="LZ642" s="169"/>
      <c r="MA642" s="169"/>
      <c r="MB642" s="169"/>
      <c r="MC642" s="169"/>
      <c r="MD642" s="169"/>
      <c r="ME642" s="169"/>
      <c r="MF642" s="169"/>
      <c r="MG642" s="169"/>
      <c r="MH642" s="169"/>
      <c r="MI642" s="169"/>
      <c r="MJ642" s="169"/>
      <c r="MK642" s="169"/>
      <c r="ML642" s="169"/>
      <c r="MM642" s="169"/>
    </row>
    <row r="643" spans="1:351" s="170" customFormat="1" ht="15" customHeight="1" outlineLevel="1" x14ac:dyDescent="0.25">
      <c r="A643" s="161"/>
      <c r="B643" s="162"/>
      <c r="C643" s="163"/>
      <c r="D643" s="163"/>
      <c r="E643" s="164"/>
      <c r="F643" s="174" t="s">
        <v>150</v>
      </c>
      <c r="G643" s="175" t="s">
        <v>39</v>
      </c>
      <c r="H643" s="167">
        <f>C636*0.8</f>
        <v>2.1120000000000001</v>
      </c>
      <c r="I643" s="168">
        <v>1.5</v>
      </c>
      <c r="J643" s="164">
        <f t="shared" si="116"/>
        <v>3.1680000000000001</v>
      </c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  <c r="CB643" s="169"/>
      <c r="CC643" s="169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69"/>
      <c r="CN643" s="169"/>
      <c r="CO643" s="169"/>
      <c r="CP643" s="169"/>
      <c r="CQ643" s="169"/>
      <c r="CR643" s="169"/>
      <c r="CS643" s="169"/>
      <c r="CT643" s="169"/>
      <c r="CU643" s="169"/>
      <c r="CV643" s="169"/>
      <c r="CW643" s="169"/>
      <c r="CX643" s="169"/>
      <c r="CY643" s="169"/>
      <c r="CZ643" s="169"/>
      <c r="DA643" s="169"/>
      <c r="DB643" s="169"/>
      <c r="DC643" s="169"/>
      <c r="DD643" s="169"/>
      <c r="DE643" s="169"/>
      <c r="DF643" s="169"/>
      <c r="DG643" s="169"/>
      <c r="DH643" s="169"/>
      <c r="DI643" s="169"/>
      <c r="DJ643" s="169"/>
      <c r="DK643" s="169"/>
      <c r="DL643" s="169"/>
      <c r="DM643" s="169"/>
      <c r="DN643" s="169"/>
      <c r="DO643" s="169"/>
      <c r="DP643" s="169"/>
      <c r="DQ643" s="169"/>
      <c r="DR643" s="169"/>
      <c r="DS643" s="169"/>
      <c r="DT643" s="169"/>
      <c r="DU643" s="169"/>
      <c r="DV643" s="169"/>
      <c r="DW643" s="169"/>
      <c r="DX643" s="169"/>
      <c r="DY643" s="169"/>
      <c r="DZ643" s="169"/>
      <c r="EA643" s="169"/>
      <c r="EB643" s="169"/>
      <c r="EC643" s="169"/>
      <c r="ED643" s="169"/>
      <c r="EE643" s="169"/>
      <c r="EF643" s="169"/>
      <c r="EG643" s="169"/>
      <c r="EH643" s="169"/>
      <c r="EI643" s="169"/>
      <c r="EJ643" s="169"/>
      <c r="EK643" s="169"/>
      <c r="EL643" s="169"/>
      <c r="EM643" s="169"/>
      <c r="EN643" s="169"/>
      <c r="EO643" s="169"/>
      <c r="EP643" s="169"/>
      <c r="EQ643" s="169"/>
      <c r="ER643" s="169"/>
      <c r="ES643" s="169"/>
      <c r="ET643" s="169"/>
      <c r="EU643" s="169"/>
      <c r="EV643" s="169"/>
      <c r="EW643" s="169"/>
      <c r="EX643" s="169"/>
      <c r="EY643" s="169"/>
      <c r="EZ643" s="169"/>
      <c r="FA643" s="169"/>
      <c r="FB643" s="169"/>
      <c r="FC643" s="169"/>
      <c r="FD643" s="169"/>
      <c r="FE643" s="169"/>
      <c r="FF643" s="169"/>
      <c r="FG643" s="169"/>
      <c r="FH643" s="169"/>
      <c r="FI643" s="169"/>
      <c r="FJ643" s="169"/>
      <c r="FK643" s="169"/>
      <c r="FL643" s="169"/>
      <c r="FM643" s="169"/>
      <c r="FN643" s="169"/>
      <c r="FO643" s="169"/>
      <c r="FP643" s="169"/>
      <c r="FQ643" s="169"/>
      <c r="FR643" s="169"/>
      <c r="FS643" s="169"/>
      <c r="FT643" s="169"/>
      <c r="FU643" s="169"/>
      <c r="FV643" s="169"/>
      <c r="FW643" s="169"/>
      <c r="FX643" s="169"/>
      <c r="FY643" s="169"/>
      <c r="FZ643" s="169"/>
      <c r="GA643" s="169"/>
      <c r="GB643" s="169"/>
      <c r="GC643" s="169"/>
      <c r="GD643" s="169"/>
      <c r="GE643" s="169"/>
      <c r="GF643" s="169"/>
      <c r="GG643" s="169"/>
      <c r="GH643" s="169"/>
      <c r="GI643" s="169"/>
      <c r="GJ643" s="169"/>
      <c r="GK643" s="169"/>
      <c r="GL643" s="169"/>
      <c r="GM643" s="169"/>
      <c r="GN643" s="169"/>
      <c r="GO643" s="169"/>
      <c r="GP643" s="169"/>
      <c r="GQ643" s="169"/>
      <c r="GR643" s="169"/>
      <c r="GS643" s="169"/>
      <c r="GT643" s="169"/>
      <c r="GU643" s="169"/>
      <c r="GV643" s="169"/>
      <c r="GW643" s="169"/>
      <c r="GX643" s="169"/>
      <c r="GY643" s="169"/>
      <c r="GZ643" s="169"/>
      <c r="HA643" s="169"/>
      <c r="HB643" s="169"/>
      <c r="HC643" s="169"/>
      <c r="HD643" s="169"/>
      <c r="HE643" s="169"/>
      <c r="HF643" s="169"/>
      <c r="HG643" s="169"/>
      <c r="HH643" s="169"/>
      <c r="HI643" s="169"/>
      <c r="HJ643" s="169"/>
      <c r="HK643" s="169"/>
      <c r="HL643" s="169"/>
      <c r="HM643" s="169"/>
      <c r="HN643" s="169"/>
      <c r="HO643" s="169"/>
      <c r="HP643" s="169"/>
      <c r="HQ643" s="169"/>
      <c r="HR643" s="169"/>
      <c r="HS643" s="169"/>
      <c r="HT643" s="169"/>
      <c r="HU643" s="169"/>
      <c r="HV643" s="169"/>
      <c r="HW643" s="169"/>
      <c r="HX643" s="169"/>
      <c r="HY643" s="169"/>
      <c r="HZ643" s="169"/>
      <c r="IA643" s="169"/>
      <c r="IB643" s="169"/>
      <c r="IC643" s="169"/>
      <c r="ID643" s="169"/>
      <c r="IE643" s="169"/>
      <c r="IF643" s="169"/>
      <c r="IG643" s="169"/>
      <c r="IH643" s="169"/>
      <c r="II643" s="169"/>
      <c r="IJ643" s="169"/>
      <c r="IK643" s="169"/>
      <c r="IL643" s="169"/>
      <c r="IM643" s="169"/>
      <c r="IN643" s="169"/>
      <c r="IO643" s="169"/>
      <c r="IP643" s="169"/>
      <c r="IQ643" s="169"/>
      <c r="IR643" s="169"/>
      <c r="IS643" s="169"/>
      <c r="IT643" s="169"/>
      <c r="IU643" s="169"/>
      <c r="IV643" s="169"/>
      <c r="IW643" s="169"/>
      <c r="IX643" s="169"/>
      <c r="IY643" s="169"/>
      <c r="IZ643" s="169"/>
      <c r="JA643" s="169"/>
      <c r="JB643" s="169"/>
      <c r="JC643" s="169"/>
      <c r="JD643" s="169"/>
      <c r="JE643" s="169"/>
      <c r="JF643" s="169"/>
      <c r="JG643" s="169"/>
      <c r="JH643" s="169"/>
      <c r="JI643" s="169"/>
      <c r="JJ643" s="169"/>
      <c r="JK643" s="169"/>
      <c r="JL643" s="169"/>
      <c r="JM643" s="169"/>
      <c r="JN643" s="169"/>
      <c r="JO643" s="169"/>
      <c r="JP643" s="169"/>
      <c r="JQ643" s="169"/>
      <c r="JR643" s="169"/>
      <c r="JS643" s="169"/>
      <c r="JT643" s="169"/>
      <c r="JU643" s="169"/>
      <c r="JV643" s="169"/>
      <c r="JW643" s="169"/>
      <c r="JX643" s="169"/>
      <c r="JY643" s="169"/>
      <c r="JZ643" s="169"/>
      <c r="KA643" s="169"/>
      <c r="KB643" s="169"/>
      <c r="KC643" s="169"/>
      <c r="KD643" s="169"/>
      <c r="KE643" s="169"/>
      <c r="KF643" s="169"/>
      <c r="KG643" s="169"/>
      <c r="KH643" s="169"/>
      <c r="KI643" s="169"/>
      <c r="KJ643" s="169"/>
      <c r="KK643" s="169"/>
      <c r="KL643" s="169"/>
      <c r="KM643" s="169"/>
      <c r="KN643" s="169"/>
      <c r="KO643" s="169"/>
      <c r="KP643" s="169"/>
      <c r="KQ643" s="169"/>
      <c r="KR643" s="169"/>
      <c r="KS643" s="169"/>
      <c r="KT643" s="169"/>
      <c r="KU643" s="169"/>
      <c r="KV643" s="169"/>
      <c r="KW643" s="169"/>
      <c r="KX643" s="169"/>
      <c r="KY643" s="169"/>
      <c r="KZ643" s="169"/>
      <c r="LA643" s="169"/>
      <c r="LB643" s="169"/>
      <c r="LC643" s="169"/>
      <c r="LD643" s="169"/>
      <c r="LE643" s="169"/>
      <c r="LF643" s="169"/>
      <c r="LG643" s="169"/>
      <c r="LH643" s="169"/>
      <c r="LI643" s="169"/>
      <c r="LJ643" s="169"/>
      <c r="LK643" s="169"/>
      <c r="LL643" s="169"/>
      <c r="LM643" s="169"/>
      <c r="LN643" s="169"/>
      <c r="LO643" s="169"/>
      <c r="LP643" s="169"/>
      <c r="LQ643" s="169"/>
      <c r="LR643" s="169"/>
      <c r="LS643" s="169"/>
      <c r="LT643" s="169"/>
      <c r="LU643" s="169"/>
      <c r="LV643" s="169"/>
      <c r="LW643" s="169"/>
      <c r="LX643" s="169"/>
      <c r="LY643" s="169"/>
      <c r="LZ643" s="169"/>
      <c r="MA643" s="169"/>
      <c r="MB643" s="169"/>
      <c r="MC643" s="169"/>
      <c r="MD643" s="169"/>
      <c r="ME643" s="169"/>
      <c r="MF643" s="169"/>
      <c r="MG643" s="169"/>
      <c r="MH643" s="169"/>
      <c r="MI643" s="169"/>
      <c r="MJ643" s="169"/>
      <c r="MK643" s="169"/>
      <c r="ML643" s="169"/>
      <c r="MM643" s="169"/>
    </row>
    <row r="644" spans="1:351" s="170" customFormat="1" ht="15" customHeight="1" outlineLevel="1" x14ac:dyDescent="0.25">
      <c r="A644" s="161"/>
      <c r="B644" s="162"/>
      <c r="C644" s="163"/>
      <c r="D644" s="163"/>
      <c r="E644" s="164"/>
      <c r="F644" s="174" t="s">
        <v>153</v>
      </c>
      <c r="G644" s="175" t="s">
        <v>39</v>
      </c>
      <c r="H644" s="167">
        <f>C636*0.2</f>
        <v>0.52800000000000002</v>
      </c>
      <c r="I644" s="168">
        <v>2.5499999999999998</v>
      </c>
      <c r="J644" s="164">
        <f t="shared" si="116"/>
        <v>1.3464</v>
      </c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  <c r="CB644" s="169"/>
      <c r="CC644" s="169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69"/>
      <c r="CN644" s="169"/>
      <c r="CO644" s="169"/>
      <c r="CP644" s="169"/>
      <c r="CQ644" s="169"/>
      <c r="CR644" s="169"/>
      <c r="CS644" s="169"/>
      <c r="CT644" s="169"/>
      <c r="CU644" s="169"/>
      <c r="CV644" s="169"/>
      <c r="CW644" s="169"/>
      <c r="CX644" s="169"/>
      <c r="CY644" s="169"/>
      <c r="CZ644" s="169"/>
      <c r="DA644" s="169"/>
      <c r="DB644" s="169"/>
      <c r="DC644" s="169"/>
      <c r="DD644" s="169"/>
      <c r="DE644" s="169"/>
      <c r="DF644" s="169"/>
      <c r="DG644" s="169"/>
      <c r="DH644" s="169"/>
      <c r="DI644" s="169"/>
      <c r="DJ644" s="169"/>
      <c r="DK644" s="169"/>
      <c r="DL644" s="169"/>
      <c r="DM644" s="169"/>
      <c r="DN644" s="169"/>
      <c r="DO644" s="169"/>
      <c r="DP644" s="169"/>
      <c r="DQ644" s="169"/>
      <c r="DR644" s="169"/>
      <c r="DS644" s="169"/>
      <c r="DT644" s="169"/>
      <c r="DU644" s="169"/>
      <c r="DV644" s="169"/>
      <c r="DW644" s="169"/>
      <c r="DX644" s="169"/>
      <c r="DY644" s="169"/>
      <c r="DZ644" s="169"/>
      <c r="EA644" s="169"/>
      <c r="EB644" s="169"/>
      <c r="EC644" s="169"/>
      <c r="ED644" s="169"/>
      <c r="EE644" s="169"/>
      <c r="EF644" s="169"/>
      <c r="EG644" s="169"/>
      <c r="EH644" s="169"/>
      <c r="EI644" s="169"/>
      <c r="EJ644" s="169"/>
      <c r="EK644" s="169"/>
      <c r="EL644" s="169"/>
      <c r="EM644" s="169"/>
      <c r="EN644" s="169"/>
      <c r="EO644" s="169"/>
      <c r="EP644" s="169"/>
      <c r="EQ644" s="169"/>
      <c r="ER644" s="169"/>
      <c r="ES644" s="169"/>
      <c r="ET644" s="169"/>
      <c r="EU644" s="169"/>
      <c r="EV644" s="169"/>
      <c r="EW644" s="169"/>
      <c r="EX644" s="169"/>
      <c r="EY644" s="169"/>
      <c r="EZ644" s="169"/>
      <c r="FA644" s="169"/>
      <c r="FB644" s="169"/>
      <c r="FC644" s="169"/>
      <c r="FD644" s="169"/>
      <c r="FE644" s="169"/>
      <c r="FF644" s="169"/>
      <c r="FG644" s="169"/>
      <c r="FH644" s="169"/>
      <c r="FI644" s="169"/>
      <c r="FJ644" s="169"/>
      <c r="FK644" s="169"/>
      <c r="FL644" s="169"/>
      <c r="FM644" s="169"/>
      <c r="FN644" s="169"/>
      <c r="FO644" s="169"/>
      <c r="FP644" s="169"/>
      <c r="FQ644" s="169"/>
      <c r="FR644" s="169"/>
      <c r="FS644" s="169"/>
      <c r="FT644" s="169"/>
      <c r="FU644" s="169"/>
      <c r="FV644" s="169"/>
      <c r="FW644" s="169"/>
      <c r="FX644" s="169"/>
      <c r="FY644" s="169"/>
      <c r="FZ644" s="169"/>
      <c r="GA644" s="169"/>
      <c r="GB644" s="169"/>
      <c r="GC644" s="169"/>
      <c r="GD644" s="169"/>
      <c r="GE644" s="169"/>
      <c r="GF644" s="169"/>
      <c r="GG644" s="169"/>
      <c r="GH644" s="169"/>
      <c r="GI644" s="169"/>
      <c r="GJ644" s="169"/>
      <c r="GK644" s="169"/>
      <c r="GL644" s="169"/>
      <c r="GM644" s="169"/>
      <c r="GN644" s="169"/>
      <c r="GO644" s="169"/>
      <c r="GP644" s="169"/>
      <c r="GQ644" s="169"/>
      <c r="GR644" s="169"/>
      <c r="GS644" s="169"/>
      <c r="GT644" s="169"/>
      <c r="GU644" s="169"/>
      <c r="GV644" s="169"/>
      <c r="GW644" s="169"/>
      <c r="GX644" s="169"/>
      <c r="GY644" s="169"/>
      <c r="GZ644" s="169"/>
      <c r="HA644" s="169"/>
      <c r="HB644" s="169"/>
      <c r="HC644" s="169"/>
      <c r="HD644" s="169"/>
      <c r="HE644" s="169"/>
      <c r="HF644" s="169"/>
      <c r="HG644" s="169"/>
      <c r="HH644" s="169"/>
      <c r="HI644" s="169"/>
      <c r="HJ644" s="169"/>
      <c r="HK644" s="169"/>
      <c r="HL644" s="169"/>
      <c r="HM644" s="169"/>
      <c r="HN644" s="169"/>
      <c r="HO644" s="169"/>
      <c r="HP644" s="169"/>
      <c r="HQ644" s="169"/>
      <c r="HR644" s="169"/>
      <c r="HS644" s="169"/>
      <c r="HT644" s="169"/>
      <c r="HU644" s="169"/>
      <c r="HV644" s="169"/>
      <c r="HW644" s="169"/>
      <c r="HX644" s="169"/>
      <c r="HY644" s="169"/>
      <c r="HZ644" s="169"/>
      <c r="IA644" s="169"/>
      <c r="IB644" s="169"/>
      <c r="IC644" s="169"/>
      <c r="ID644" s="169"/>
      <c r="IE644" s="169"/>
      <c r="IF644" s="169"/>
      <c r="IG644" s="169"/>
      <c r="IH644" s="169"/>
      <c r="II644" s="169"/>
      <c r="IJ644" s="169"/>
      <c r="IK644" s="169"/>
      <c r="IL644" s="169"/>
      <c r="IM644" s="169"/>
      <c r="IN644" s="169"/>
      <c r="IO644" s="169"/>
      <c r="IP644" s="169"/>
      <c r="IQ644" s="169"/>
      <c r="IR644" s="169"/>
      <c r="IS644" s="169"/>
      <c r="IT644" s="169"/>
      <c r="IU644" s="169"/>
      <c r="IV644" s="169"/>
      <c r="IW644" s="169"/>
      <c r="IX644" s="169"/>
      <c r="IY644" s="169"/>
      <c r="IZ644" s="169"/>
      <c r="JA644" s="169"/>
      <c r="JB644" s="169"/>
      <c r="JC644" s="169"/>
      <c r="JD644" s="169"/>
      <c r="JE644" s="169"/>
      <c r="JF644" s="169"/>
      <c r="JG644" s="169"/>
      <c r="JH644" s="169"/>
      <c r="JI644" s="169"/>
      <c r="JJ644" s="169"/>
      <c r="JK644" s="169"/>
      <c r="JL644" s="169"/>
      <c r="JM644" s="169"/>
      <c r="JN644" s="169"/>
      <c r="JO644" s="169"/>
      <c r="JP644" s="169"/>
      <c r="JQ644" s="169"/>
      <c r="JR644" s="169"/>
      <c r="JS644" s="169"/>
      <c r="JT644" s="169"/>
      <c r="JU644" s="169"/>
      <c r="JV644" s="169"/>
      <c r="JW644" s="169"/>
      <c r="JX644" s="169"/>
      <c r="JY644" s="169"/>
      <c r="JZ644" s="169"/>
      <c r="KA644" s="169"/>
      <c r="KB644" s="169"/>
      <c r="KC644" s="169"/>
      <c r="KD644" s="169"/>
      <c r="KE644" s="169"/>
      <c r="KF644" s="169"/>
      <c r="KG644" s="169"/>
      <c r="KH644" s="169"/>
      <c r="KI644" s="169"/>
      <c r="KJ644" s="169"/>
      <c r="KK644" s="169"/>
      <c r="KL644" s="169"/>
      <c r="KM644" s="169"/>
      <c r="KN644" s="169"/>
      <c r="KO644" s="169"/>
      <c r="KP644" s="169"/>
      <c r="KQ644" s="169"/>
      <c r="KR644" s="169"/>
      <c r="KS644" s="169"/>
      <c r="KT644" s="169"/>
      <c r="KU644" s="169"/>
      <c r="KV644" s="169"/>
      <c r="KW644" s="169"/>
      <c r="KX644" s="169"/>
      <c r="KY644" s="169"/>
      <c r="KZ644" s="169"/>
      <c r="LA644" s="169"/>
      <c r="LB644" s="169"/>
      <c r="LC644" s="169"/>
      <c r="LD644" s="169"/>
      <c r="LE644" s="169"/>
      <c r="LF644" s="169"/>
      <c r="LG644" s="169"/>
      <c r="LH644" s="169"/>
      <c r="LI644" s="169"/>
      <c r="LJ644" s="169"/>
      <c r="LK644" s="169"/>
      <c r="LL644" s="169"/>
      <c r="LM644" s="169"/>
      <c r="LN644" s="169"/>
      <c r="LO644" s="169"/>
      <c r="LP644" s="169"/>
      <c r="LQ644" s="169"/>
      <c r="LR644" s="169"/>
      <c r="LS644" s="169"/>
      <c r="LT644" s="169"/>
      <c r="LU644" s="169"/>
      <c r="LV644" s="169"/>
      <c r="LW644" s="169"/>
      <c r="LX644" s="169"/>
      <c r="LY644" s="169"/>
      <c r="LZ644" s="169"/>
      <c r="MA644" s="169"/>
      <c r="MB644" s="169"/>
      <c r="MC644" s="169"/>
      <c r="MD644" s="169"/>
      <c r="ME644" s="169"/>
      <c r="MF644" s="169"/>
      <c r="MG644" s="169"/>
      <c r="MH644" s="169"/>
      <c r="MI644" s="169"/>
      <c r="MJ644" s="169"/>
      <c r="MK644" s="169"/>
      <c r="ML644" s="169"/>
      <c r="MM644" s="169"/>
    </row>
    <row r="645" spans="1:351" s="170" customFormat="1" ht="15" customHeight="1" outlineLevel="1" x14ac:dyDescent="0.25">
      <c r="A645" s="161"/>
      <c r="B645" s="162"/>
      <c r="C645" s="163"/>
      <c r="D645" s="163"/>
      <c r="E645" s="164"/>
      <c r="F645" s="174" t="s">
        <v>154</v>
      </c>
      <c r="G645" s="175" t="s">
        <v>39</v>
      </c>
      <c r="H645" s="167">
        <f>C636*0.8</f>
        <v>2.1120000000000001</v>
      </c>
      <c r="I645" s="168">
        <v>3</v>
      </c>
      <c r="J645" s="164">
        <f t="shared" si="116"/>
        <v>6.3360000000000003</v>
      </c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  <c r="CB645" s="169"/>
      <c r="CC645" s="169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69"/>
      <c r="CN645" s="169"/>
      <c r="CO645" s="169"/>
      <c r="CP645" s="169"/>
      <c r="CQ645" s="169"/>
      <c r="CR645" s="169"/>
      <c r="CS645" s="169"/>
      <c r="CT645" s="169"/>
      <c r="CU645" s="169"/>
      <c r="CV645" s="169"/>
      <c r="CW645" s="169"/>
      <c r="CX645" s="169"/>
      <c r="CY645" s="169"/>
      <c r="CZ645" s="169"/>
      <c r="DA645" s="169"/>
      <c r="DB645" s="169"/>
      <c r="DC645" s="169"/>
      <c r="DD645" s="169"/>
      <c r="DE645" s="169"/>
      <c r="DF645" s="169"/>
      <c r="DG645" s="169"/>
      <c r="DH645" s="169"/>
      <c r="DI645" s="169"/>
      <c r="DJ645" s="169"/>
      <c r="DK645" s="169"/>
      <c r="DL645" s="169"/>
      <c r="DM645" s="169"/>
      <c r="DN645" s="169"/>
      <c r="DO645" s="169"/>
      <c r="DP645" s="169"/>
      <c r="DQ645" s="169"/>
      <c r="DR645" s="169"/>
      <c r="DS645" s="169"/>
      <c r="DT645" s="169"/>
      <c r="DU645" s="169"/>
      <c r="DV645" s="169"/>
      <c r="DW645" s="169"/>
      <c r="DX645" s="169"/>
      <c r="DY645" s="169"/>
      <c r="DZ645" s="169"/>
      <c r="EA645" s="169"/>
      <c r="EB645" s="169"/>
      <c r="EC645" s="169"/>
      <c r="ED645" s="169"/>
      <c r="EE645" s="169"/>
      <c r="EF645" s="169"/>
      <c r="EG645" s="169"/>
      <c r="EH645" s="169"/>
      <c r="EI645" s="169"/>
      <c r="EJ645" s="169"/>
      <c r="EK645" s="169"/>
      <c r="EL645" s="169"/>
      <c r="EM645" s="169"/>
      <c r="EN645" s="169"/>
      <c r="EO645" s="169"/>
      <c r="EP645" s="169"/>
      <c r="EQ645" s="169"/>
      <c r="ER645" s="169"/>
      <c r="ES645" s="169"/>
      <c r="ET645" s="169"/>
      <c r="EU645" s="169"/>
      <c r="EV645" s="169"/>
      <c r="EW645" s="169"/>
      <c r="EX645" s="169"/>
      <c r="EY645" s="169"/>
      <c r="EZ645" s="169"/>
      <c r="FA645" s="169"/>
      <c r="FB645" s="169"/>
      <c r="FC645" s="169"/>
      <c r="FD645" s="169"/>
      <c r="FE645" s="169"/>
      <c r="FF645" s="169"/>
      <c r="FG645" s="169"/>
      <c r="FH645" s="169"/>
      <c r="FI645" s="169"/>
      <c r="FJ645" s="169"/>
      <c r="FK645" s="169"/>
      <c r="FL645" s="169"/>
      <c r="FM645" s="169"/>
      <c r="FN645" s="169"/>
      <c r="FO645" s="169"/>
      <c r="FP645" s="169"/>
      <c r="FQ645" s="169"/>
      <c r="FR645" s="169"/>
      <c r="FS645" s="169"/>
      <c r="FT645" s="169"/>
      <c r="FU645" s="169"/>
      <c r="FV645" s="169"/>
      <c r="FW645" s="169"/>
      <c r="FX645" s="169"/>
      <c r="FY645" s="169"/>
      <c r="FZ645" s="169"/>
      <c r="GA645" s="169"/>
      <c r="GB645" s="169"/>
      <c r="GC645" s="169"/>
      <c r="GD645" s="169"/>
      <c r="GE645" s="169"/>
      <c r="GF645" s="169"/>
      <c r="GG645" s="169"/>
      <c r="GH645" s="169"/>
      <c r="GI645" s="169"/>
      <c r="GJ645" s="169"/>
      <c r="GK645" s="169"/>
      <c r="GL645" s="169"/>
      <c r="GM645" s="169"/>
      <c r="GN645" s="169"/>
      <c r="GO645" s="169"/>
      <c r="GP645" s="169"/>
      <c r="GQ645" s="169"/>
      <c r="GR645" s="169"/>
      <c r="GS645" s="169"/>
      <c r="GT645" s="169"/>
      <c r="GU645" s="169"/>
      <c r="GV645" s="169"/>
      <c r="GW645" s="169"/>
      <c r="GX645" s="169"/>
      <c r="GY645" s="169"/>
      <c r="GZ645" s="169"/>
      <c r="HA645" s="169"/>
      <c r="HB645" s="169"/>
      <c r="HC645" s="169"/>
      <c r="HD645" s="169"/>
      <c r="HE645" s="169"/>
      <c r="HF645" s="169"/>
      <c r="HG645" s="169"/>
      <c r="HH645" s="169"/>
      <c r="HI645" s="169"/>
      <c r="HJ645" s="169"/>
      <c r="HK645" s="169"/>
      <c r="HL645" s="169"/>
      <c r="HM645" s="169"/>
      <c r="HN645" s="169"/>
      <c r="HO645" s="169"/>
      <c r="HP645" s="169"/>
      <c r="HQ645" s="169"/>
      <c r="HR645" s="169"/>
      <c r="HS645" s="169"/>
      <c r="HT645" s="169"/>
      <c r="HU645" s="169"/>
      <c r="HV645" s="169"/>
      <c r="HW645" s="169"/>
      <c r="HX645" s="169"/>
      <c r="HY645" s="169"/>
      <c r="HZ645" s="169"/>
      <c r="IA645" s="169"/>
      <c r="IB645" s="169"/>
      <c r="IC645" s="169"/>
      <c r="ID645" s="169"/>
      <c r="IE645" s="169"/>
      <c r="IF645" s="169"/>
      <c r="IG645" s="169"/>
      <c r="IH645" s="169"/>
      <c r="II645" s="169"/>
      <c r="IJ645" s="169"/>
      <c r="IK645" s="169"/>
      <c r="IL645" s="169"/>
      <c r="IM645" s="169"/>
      <c r="IN645" s="169"/>
      <c r="IO645" s="169"/>
      <c r="IP645" s="169"/>
      <c r="IQ645" s="169"/>
      <c r="IR645" s="169"/>
      <c r="IS645" s="169"/>
      <c r="IT645" s="169"/>
      <c r="IU645" s="169"/>
      <c r="IV645" s="169"/>
      <c r="IW645" s="169"/>
      <c r="IX645" s="169"/>
      <c r="IY645" s="169"/>
      <c r="IZ645" s="169"/>
      <c r="JA645" s="169"/>
      <c r="JB645" s="169"/>
      <c r="JC645" s="169"/>
      <c r="JD645" s="169"/>
      <c r="JE645" s="169"/>
      <c r="JF645" s="169"/>
      <c r="JG645" s="169"/>
      <c r="JH645" s="169"/>
      <c r="JI645" s="169"/>
      <c r="JJ645" s="169"/>
      <c r="JK645" s="169"/>
      <c r="JL645" s="169"/>
      <c r="JM645" s="169"/>
      <c r="JN645" s="169"/>
      <c r="JO645" s="169"/>
      <c r="JP645" s="169"/>
      <c r="JQ645" s="169"/>
      <c r="JR645" s="169"/>
      <c r="JS645" s="169"/>
      <c r="JT645" s="169"/>
      <c r="JU645" s="169"/>
      <c r="JV645" s="169"/>
      <c r="JW645" s="169"/>
      <c r="JX645" s="169"/>
      <c r="JY645" s="169"/>
      <c r="JZ645" s="169"/>
      <c r="KA645" s="169"/>
      <c r="KB645" s="169"/>
      <c r="KC645" s="169"/>
      <c r="KD645" s="169"/>
      <c r="KE645" s="169"/>
      <c r="KF645" s="169"/>
      <c r="KG645" s="169"/>
      <c r="KH645" s="169"/>
      <c r="KI645" s="169"/>
      <c r="KJ645" s="169"/>
      <c r="KK645" s="169"/>
      <c r="KL645" s="169"/>
      <c r="KM645" s="169"/>
      <c r="KN645" s="169"/>
      <c r="KO645" s="169"/>
      <c r="KP645" s="169"/>
      <c r="KQ645" s="169"/>
      <c r="KR645" s="169"/>
      <c r="KS645" s="169"/>
      <c r="KT645" s="169"/>
      <c r="KU645" s="169"/>
      <c r="KV645" s="169"/>
      <c r="KW645" s="169"/>
      <c r="KX645" s="169"/>
      <c r="KY645" s="169"/>
      <c r="KZ645" s="169"/>
      <c r="LA645" s="169"/>
      <c r="LB645" s="169"/>
      <c r="LC645" s="169"/>
      <c r="LD645" s="169"/>
      <c r="LE645" s="169"/>
      <c r="LF645" s="169"/>
      <c r="LG645" s="169"/>
      <c r="LH645" s="169"/>
      <c r="LI645" s="169"/>
      <c r="LJ645" s="169"/>
      <c r="LK645" s="169"/>
      <c r="LL645" s="169"/>
      <c r="LM645" s="169"/>
      <c r="LN645" s="169"/>
      <c r="LO645" s="169"/>
      <c r="LP645" s="169"/>
      <c r="LQ645" s="169"/>
      <c r="LR645" s="169"/>
      <c r="LS645" s="169"/>
      <c r="LT645" s="169"/>
      <c r="LU645" s="169"/>
      <c r="LV645" s="169"/>
      <c r="LW645" s="169"/>
      <c r="LX645" s="169"/>
      <c r="LY645" s="169"/>
      <c r="LZ645" s="169"/>
      <c r="MA645" s="169"/>
      <c r="MB645" s="169"/>
      <c r="MC645" s="169"/>
      <c r="MD645" s="169"/>
      <c r="ME645" s="169"/>
      <c r="MF645" s="169"/>
      <c r="MG645" s="169"/>
      <c r="MH645" s="169"/>
      <c r="MI645" s="169"/>
      <c r="MJ645" s="169"/>
      <c r="MK645" s="169"/>
      <c r="ML645" s="169"/>
      <c r="MM645" s="169"/>
    </row>
    <row r="646" spans="1:351" s="170" customFormat="1" ht="15" customHeight="1" outlineLevel="1" x14ac:dyDescent="0.25">
      <c r="A646" s="161"/>
      <c r="B646" s="162"/>
      <c r="C646" s="163"/>
      <c r="D646" s="163"/>
      <c r="E646" s="164"/>
      <c r="F646" s="174" t="s">
        <v>155</v>
      </c>
      <c r="G646" s="175" t="s">
        <v>39</v>
      </c>
      <c r="H646" s="167">
        <f>C636*7</f>
        <v>18.48</v>
      </c>
      <c r="I646" s="168">
        <v>0.12</v>
      </c>
      <c r="J646" s="164">
        <f t="shared" si="116"/>
        <v>2.2176</v>
      </c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  <c r="CB646" s="169"/>
      <c r="CC646" s="169"/>
      <c r="CD646" s="169"/>
      <c r="CE646" s="169"/>
      <c r="CF646" s="169"/>
      <c r="CG646" s="169"/>
      <c r="CH646" s="169"/>
      <c r="CI646" s="169"/>
      <c r="CJ646" s="169"/>
      <c r="CK646" s="169"/>
      <c r="CL646" s="169"/>
      <c r="CM646" s="169"/>
      <c r="CN646" s="169"/>
      <c r="CO646" s="169"/>
      <c r="CP646" s="169"/>
      <c r="CQ646" s="169"/>
      <c r="CR646" s="169"/>
      <c r="CS646" s="169"/>
      <c r="CT646" s="169"/>
      <c r="CU646" s="169"/>
      <c r="CV646" s="169"/>
      <c r="CW646" s="169"/>
      <c r="CX646" s="169"/>
      <c r="CY646" s="169"/>
      <c r="CZ646" s="169"/>
      <c r="DA646" s="169"/>
      <c r="DB646" s="169"/>
      <c r="DC646" s="169"/>
      <c r="DD646" s="169"/>
      <c r="DE646" s="169"/>
      <c r="DF646" s="169"/>
      <c r="DG646" s="169"/>
      <c r="DH646" s="169"/>
      <c r="DI646" s="169"/>
      <c r="DJ646" s="169"/>
      <c r="DK646" s="169"/>
      <c r="DL646" s="169"/>
      <c r="DM646" s="169"/>
      <c r="DN646" s="169"/>
      <c r="DO646" s="169"/>
      <c r="DP646" s="169"/>
      <c r="DQ646" s="169"/>
      <c r="DR646" s="169"/>
      <c r="DS646" s="169"/>
      <c r="DT646" s="169"/>
      <c r="DU646" s="169"/>
      <c r="DV646" s="169"/>
      <c r="DW646" s="169"/>
      <c r="DX646" s="169"/>
      <c r="DY646" s="169"/>
      <c r="DZ646" s="169"/>
      <c r="EA646" s="169"/>
      <c r="EB646" s="169"/>
      <c r="EC646" s="169"/>
      <c r="ED646" s="169"/>
      <c r="EE646" s="169"/>
      <c r="EF646" s="169"/>
      <c r="EG646" s="169"/>
      <c r="EH646" s="169"/>
      <c r="EI646" s="169"/>
      <c r="EJ646" s="169"/>
      <c r="EK646" s="169"/>
      <c r="EL646" s="169"/>
      <c r="EM646" s="169"/>
      <c r="EN646" s="169"/>
      <c r="EO646" s="169"/>
      <c r="EP646" s="169"/>
      <c r="EQ646" s="169"/>
      <c r="ER646" s="169"/>
      <c r="ES646" s="169"/>
      <c r="ET646" s="169"/>
      <c r="EU646" s="169"/>
      <c r="EV646" s="169"/>
      <c r="EW646" s="169"/>
      <c r="EX646" s="169"/>
      <c r="EY646" s="169"/>
      <c r="EZ646" s="169"/>
      <c r="FA646" s="169"/>
      <c r="FB646" s="169"/>
      <c r="FC646" s="169"/>
      <c r="FD646" s="169"/>
      <c r="FE646" s="169"/>
      <c r="FF646" s="169"/>
      <c r="FG646" s="169"/>
      <c r="FH646" s="169"/>
      <c r="FI646" s="169"/>
      <c r="FJ646" s="169"/>
      <c r="FK646" s="169"/>
      <c r="FL646" s="169"/>
      <c r="FM646" s="169"/>
      <c r="FN646" s="169"/>
      <c r="FO646" s="169"/>
      <c r="FP646" s="169"/>
      <c r="FQ646" s="169"/>
      <c r="FR646" s="169"/>
      <c r="FS646" s="169"/>
      <c r="FT646" s="169"/>
      <c r="FU646" s="169"/>
      <c r="FV646" s="169"/>
      <c r="FW646" s="169"/>
      <c r="FX646" s="169"/>
      <c r="FY646" s="169"/>
      <c r="FZ646" s="169"/>
      <c r="GA646" s="169"/>
      <c r="GB646" s="169"/>
      <c r="GC646" s="169"/>
      <c r="GD646" s="169"/>
      <c r="GE646" s="169"/>
      <c r="GF646" s="169"/>
      <c r="GG646" s="169"/>
      <c r="GH646" s="169"/>
      <c r="GI646" s="169"/>
      <c r="GJ646" s="169"/>
      <c r="GK646" s="169"/>
      <c r="GL646" s="169"/>
      <c r="GM646" s="169"/>
      <c r="GN646" s="169"/>
      <c r="GO646" s="169"/>
      <c r="GP646" s="169"/>
      <c r="GQ646" s="169"/>
      <c r="GR646" s="169"/>
      <c r="GS646" s="169"/>
      <c r="GT646" s="169"/>
      <c r="GU646" s="169"/>
      <c r="GV646" s="169"/>
      <c r="GW646" s="169"/>
      <c r="GX646" s="169"/>
      <c r="GY646" s="169"/>
      <c r="GZ646" s="169"/>
      <c r="HA646" s="169"/>
      <c r="HB646" s="169"/>
      <c r="HC646" s="169"/>
      <c r="HD646" s="169"/>
      <c r="HE646" s="169"/>
      <c r="HF646" s="169"/>
      <c r="HG646" s="169"/>
      <c r="HH646" s="169"/>
      <c r="HI646" s="169"/>
      <c r="HJ646" s="169"/>
      <c r="HK646" s="169"/>
      <c r="HL646" s="169"/>
      <c r="HM646" s="169"/>
      <c r="HN646" s="169"/>
      <c r="HO646" s="169"/>
      <c r="HP646" s="169"/>
      <c r="HQ646" s="169"/>
      <c r="HR646" s="169"/>
      <c r="HS646" s="169"/>
      <c r="HT646" s="169"/>
      <c r="HU646" s="169"/>
      <c r="HV646" s="169"/>
      <c r="HW646" s="169"/>
      <c r="HX646" s="169"/>
      <c r="HY646" s="169"/>
      <c r="HZ646" s="169"/>
      <c r="IA646" s="169"/>
      <c r="IB646" s="169"/>
      <c r="IC646" s="169"/>
      <c r="ID646" s="169"/>
      <c r="IE646" s="169"/>
      <c r="IF646" s="169"/>
      <c r="IG646" s="169"/>
      <c r="IH646" s="169"/>
      <c r="II646" s="169"/>
      <c r="IJ646" s="169"/>
      <c r="IK646" s="169"/>
      <c r="IL646" s="169"/>
      <c r="IM646" s="169"/>
      <c r="IN646" s="169"/>
      <c r="IO646" s="169"/>
      <c r="IP646" s="169"/>
      <c r="IQ646" s="169"/>
      <c r="IR646" s="169"/>
      <c r="IS646" s="169"/>
      <c r="IT646" s="169"/>
      <c r="IU646" s="169"/>
      <c r="IV646" s="169"/>
      <c r="IW646" s="169"/>
      <c r="IX646" s="169"/>
      <c r="IY646" s="169"/>
      <c r="IZ646" s="169"/>
      <c r="JA646" s="169"/>
      <c r="JB646" s="169"/>
      <c r="JC646" s="169"/>
      <c r="JD646" s="169"/>
      <c r="JE646" s="169"/>
      <c r="JF646" s="169"/>
      <c r="JG646" s="169"/>
      <c r="JH646" s="169"/>
      <c r="JI646" s="169"/>
      <c r="JJ646" s="169"/>
      <c r="JK646" s="169"/>
      <c r="JL646" s="169"/>
      <c r="JM646" s="169"/>
      <c r="JN646" s="169"/>
      <c r="JO646" s="169"/>
      <c r="JP646" s="169"/>
      <c r="JQ646" s="169"/>
      <c r="JR646" s="169"/>
      <c r="JS646" s="169"/>
      <c r="JT646" s="169"/>
      <c r="JU646" s="169"/>
      <c r="JV646" s="169"/>
      <c r="JW646" s="169"/>
      <c r="JX646" s="169"/>
      <c r="JY646" s="169"/>
      <c r="JZ646" s="169"/>
      <c r="KA646" s="169"/>
      <c r="KB646" s="169"/>
      <c r="KC646" s="169"/>
      <c r="KD646" s="169"/>
      <c r="KE646" s="169"/>
      <c r="KF646" s="169"/>
      <c r="KG646" s="169"/>
      <c r="KH646" s="169"/>
      <c r="KI646" s="169"/>
      <c r="KJ646" s="169"/>
      <c r="KK646" s="169"/>
      <c r="KL646" s="169"/>
      <c r="KM646" s="169"/>
      <c r="KN646" s="169"/>
      <c r="KO646" s="169"/>
      <c r="KP646" s="169"/>
      <c r="KQ646" s="169"/>
      <c r="KR646" s="169"/>
      <c r="KS646" s="169"/>
      <c r="KT646" s="169"/>
      <c r="KU646" s="169"/>
      <c r="KV646" s="169"/>
      <c r="KW646" s="169"/>
      <c r="KX646" s="169"/>
      <c r="KY646" s="169"/>
      <c r="KZ646" s="169"/>
      <c r="LA646" s="169"/>
      <c r="LB646" s="169"/>
      <c r="LC646" s="169"/>
      <c r="LD646" s="169"/>
      <c r="LE646" s="169"/>
      <c r="LF646" s="169"/>
      <c r="LG646" s="169"/>
      <c r="LH646" s="169"/>
      <c r="LI646" s="169"/>
      <c r="LJ646" s="169"/>
      <c r="LK646" s="169"/>
      <c r="LL646" s="169"/>
      <c r="LM646" s="169"/>
      <c r="LN646" s="169"/>
      <c r="LO646" s="169"/>
      <c r="LP646" s="169"/>
      <c r="LQ646" s="169"/>
      <c r="LR646" s="169"/>
      <c r="LS646" s="169"/>
      <c r="LT646" s="169"/>
      <c r="LU646" s="169"/>
      <c r="LV646" s="169"/>
      <c r="LW646" s="169"/>
      <c r="LX646" s="169"/>
      <c r="LY646" s="169"/>
      <c r="LZ646" s="169"/>
      <c r="MA646" s="169"/>
      <c r="MB646" s="169"/>
      <c r="MC646" s="169"/>
      <c r="MD646" s="169"/>
      <c r="ME646" s="169"/>
      <c r="MF646" s="169"/>
      <c r="MG646" s="169"/>
      <c r="MH646" s="169"/>
      <c r="MI646" s="169"/>
      <c r="MJ646" s="169"/>
      <c r="MK646" s="169"/>
      <c r="ML646" s="169"/>
      <c r="MM646" s="169"/>
    </row>
    <row r="647" spans="1:351" s="170" customFormat="1" ht="15" customHeight="1" outlineLevel="1" x14ac:dyDescent="0.25">
      <c r="A647" s="161"/>
      <c r="B647" s="162"/>
      <c r="C647" s="163"/>
      <c r="D647" s="163"/>
      <c r="E647" s="164"/>
      <c r="F647" s="174" t="s">
        <v>156</v>
      </c>
      <c r="G647" s="175" t="s">
        <v>39</v>
      </c>
      <c r="H647" s="167">
        <f>C636*0.8</f>
        <v>2.1120000000000001</v>
      </c>
      <c r="I647" s="168">
        <v>1.77</v>
      </c>
      <c r="J647" s="164">
        <f t="shared" si="116"/>
        <v>3.7382400000000002</v>
      </c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  <c r="CB647" s="169"/>
      <c r="CC647" s="169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69"/>
      <c r="CN647" s="169"/>
      <c r="CO647" s="169"/>
      <c r="CP647" s="169"/>
      <c r="CQ647" s="169"/>
      <c r="CR647" s="169"/>
      <c r="CS647" s="169"/>
      <c r="CT647" s="169"/>
      <c r="CU647" s="169"/>
      <c r="CV647" s="169"/>
      <c r="CW647" s="169"/>
      <c r="CX647" s="169"/>
      <c r="CY647" s="169"/>
      <c r="CZ647" s="169"/>
      <c r="DA647" s="169"/>
      <c r="DB647" s="169"/>
      <c r="DC647" s="169"/>
      <c r="DD647" s="169"/>
      <c r="DE647" s="169"/>
      <c r="DF647" s="169"/>
      <c r="DG647" s="169"/>
      <c r="DH647" s="169"/>
      <c r="DI647" s="169"/>
      <c r="DJ647" s="169"/>
      <c r="DK647" s="169"/>
      <c r="DL647" s="169"/>
      <c r="DM647" s="169"/>
      <c r="DN647" s="169"/>
      <c r="DO647" s="169"/>
      <c r="DP647" s="169"/>
      <c r="DQ647" s="169"/>
      <c r="DR647" s="169"/>
      <c r="DS647" s="169"/>
      <c r="DT647" s="169"/>
      <c r="DU647" s="169"/>
      <c r="DV647" s="169"/>
      <c r="DW647" s="169"/>
      <c r="DX647" s="169"/>
      <c r="DY647" s="169"/>
      <c r="DZ647" s="169"/>
      <c r="EA647" s="169"/>
      <c r="EB647" s="169"/>
      <c r="EC647" s="169"/>
      <c r="ED647" s="169"/>
      <c r="EE647" s="169"/>
      <c r="EF647" s="169"/>
      <c r="EG647" s="169"/>
      <c r="EH647" s="169"/>
      <c r="EI647" s="169"/>
      <c r="EJ647" s="169"/>
      <c r="EK647" s="169"/>
      <c r="EL647" s="169"/>
      <c r="EM647" s="169"/>
      <c r="EN647" s="169"/>
      <c r="EO647" s="169"/>
      <c r="EP647" s="169"/>
      <c r="EQ647" s="169"/>
      <c r="ER647" s="169"/>
      <c r="ES647" s="169"/>
      <c r="ET647" s="169"/>
      <c r="EU647" s="169"/>
      <c r="EV647" s="169"/>
      <c r="EW647" s="169"/>
      <c r="EX647" s="169"/>
      <c r="EY647" s="169"/>
      <c r="EZ647" s="169"/>
      <c r="FA647" s="169"/>
      <c r="FB647" s="169"/>
      <c r="FC647" s="169"/>
      <c r="FD647" s="169"/>
      <c r="FE647" s="169"/>
      <c r="FF647" s="169"/>
      <c r="FG647" s="169"/>
      <c r="FH647" s="169"/>
      <c r="FI647" s="169"/>
      <c r="FJ647" s="169"/>
      <c r="FK647" s="169"/>
      <c r="FL647" s="169"/>
      <c r="FM647" s="169"/>
      <c r="FN647" s="169"/>
      <c r="FO647" s="169"/>
      <c r="FP647" s="169"/>
      <c r="FQ647" s="169"/>
      <c r="FR647" s="169"/>
      <c r="FS647" s="169"/>
      <c r="FT647" s="169"/>
      <c r="FU647" s="169"/>
      <c r="FV647" s="169"/>
      <c r="FW647" s="169"/>
      <c r="FX647" s="169"/>
      <c r="FY647" s="169"/>
      <c r="FZ647" s="169"/>
      <c r="GA647" s="169"/>
      <c r="GB647" s="169"/>
      <c r="GC647" s="169"/>
      <c r="GD647" s="169"/>
      <c r="GE647" s="169"/>
      <c r="GF647" s="169"/>
      <c r="GG647" s="169"/>
      <c r="GH647" s="169"/>
      <c r="GI647" s="169"/>
      <c r="GJ647" s="169"/>
      <c r="GK647" s="169"/>
      <c r="GL647" s="169"/>
      <c r="GM647" s="169"/>
      <c r="GN647" s="169"/>
      <c r="GO647" s="169"/>
      <c r="GP647" s="169"/>
      <c r="GQ647" s="169"/>
      <c r="GR647" s="169"/>
      <c r="GS647" s="169"/>
      <c r="GT647" s="169"/>
      <c r="GU647" s="169"/>
      <c r="GV647" s="169"/>
      <c r="GW647" s="169"/>
      <c r="GX647" s="169"/>
      <c r="GY647" s="169"/>
      <c r="GZ647" s="169"/>
      <c r="HA647" s="169"/>
      <c r="HB647" s="169"/>
      <c r="HC647" s="169"/>
      <c r="HD647" s="169"/>
      <c r="HE647" s="169"/>
      <c r="HF647" s="169"/>
      <c r="HG647" s="169"/>
      <c r="HH647" s="169"/>
      <c r="HI647" s="169"/>
      <c r="HJ647" s="169"/>
      <c r="HK647" s="169"/>
      <c r="HL647" s="169"/>
      <c r="HM647" s="169"/>
      <c r="HN647" s="169"/>
      <c r="HO647" s="169"/>
      <c r="HP647" s="169"/>
      <c r="HQ647" s="169"/>
      <c r="HR647" s="169"/>
      <c r="HS647" s="169"/>
      <c r="HT647" s="169"/>
      <c r="HU647" s="169"/>
      <c r="HV647" s="169"/>
      <c r="HW647" s="169"/>
      <c r="HX647" s="169"/>
      <c r="HY647" s="169"/>
      <c r="HZ647" s="169"/>
      <c r="IA647" s="169"/>
      <c r="IB647" s="169"/>
      <c r="IC647" s="169"/>
      <c r="ID647" s="169"/>
      <c r="IE647" s="169"/>
      <c r="IF647" s="169"/>
      <c r="IG647" s="169"/>
      <c r="IH647" s="169"/>
      <c r="II647" s="169"/>
      <c r="IJ647" s="169"/>
      <c r="IK647" s="169"/>
      <c r="IL647" s="169"/>
      <c r="IM647" s="169"/>
      <c r="IN647" s="169"/>
      <c r="IO647" s="169"/>
      <c r="IP647" s="169"/>
      <c r="IQ647" s="169"/>
      <c r="IR647" s="169"/>
      <c r="IS647" s="169"/>
      <c r="IT647" s="169"/>
      <c r="IU647" s="169"/>
      <c r="IV647" s="169"/>
      <c r="IW647" s="169"/>
      <c r="IX647" s="169"/>
      <c r="IY647" s="169"/>
      <c r="IZ647" s="169"/>
      <c r="JA647" s="169"/>
      <c r="JB647" s="169"/>
      <c r="JC647" s="169"/>
      <c r="JD647" s="169"/>
      <c r="JE647" s="169"/>
      <c r="JF647" s="169"/>
      <c r="JG647" s="169"/>
      <c r="JH647" s="169"/>
      <c r="JI647" s="169"/>
      <c r="JJ647" s="169"/>
      <c r="JK647" s="169"/>
      <c r="JL647" s="169"/>
      <c r="JM647" s="169"/>
      <c r="JN647" s="169"/>
      <c r="JO647" s="169"/>
      <c r="JP647" s="169"/>
      <c r="JQ647" s="169"/>
      <c r="JR647" s="169"/>
      <c r="JS647" s="169"/>
      <c r="JT647" s="169"/>
      <c r="JU647" s="169"/>
      <c r="JV647" s="169"/>
      <c r="JW647" s="169"/>
      <c r="JX647" s="169"/>
      <c r="JY647" s="169"/>
      <c r="JZ647" s="169"/>
      <c r="KA647" s="169"/>
      <c r="KB647" s="169"/>
      <c r="KC647" s="169"/>
      <c r="KD647" s="169"/>
      <c r="KE647" s="169"/>
      <c r="KF647" s="169"/>
      <c r="KG647" s="169"/>
      <c r="KH647" s="169"/>
      <c r="KI647" s="169"/>
      <c r="KJ647" s="169"/>
      <c r="KK647" s="169"/>
      <c r="KL647" s="169"/>
      <c r="KM647" s="169"/>
      <c r="KN647" s="169"/>
      <c r="KO647" s="169"/>
      <c r="KP647" s="169"/>
      <c r="KQ647" s="169"/>
      <c r="KR647" s="169"/>
      <c r="KS647" s="169"/>
      <c r="KT647" s="169"/>
      <c r="KU647" s="169"/>
      <c r="KV647" s="169"/>
      <c r="KW647" s="169"/>
      <c r="KX647" s="169"/>
      <c r="KY647" s="169"/>
      <c r="KZ647" s="169"/>
      <c r="LA647" s="169"/>
      <c r="LB647" s="169"/>
      <c r="LC647" s="169"/>
      <c r="LD647" s="169"/>
      <c r="LE647" s="169"/>
      <c r="LF647" s="169"/>
      <c r="LG647" s="169"/>
      <c r="LH647" s="169"/>
      <c r="LI647" s="169"/>
      <c r="LJ647" s="169"/>
      <c r="LK647" s="169"/>
      <c r="LL647" s="169"/>
      <c r="LM647" s="169"/>
      <c r="LN647" s="169"/>
      <c r="LO647" s="169"/>
      <c r="LP647" s="169"/>
      <c r="LQ647" s="169"/>
      <c r="LR647" s="169"/>
      <c r="LS647" s="169"/>
      <c r="LT647" s="169"/>
      <c r="LU647" s="169"/>
      <c r="LV647" s="169"/>
      <c r="LW647" s="169"/>
      <c r="LX647" s="169"/>
      <c r="LY647" s="169"/>
      <c r="LZ647" s="169"/>
      <c r="MA647" s="169"/>
      <c r="MB647" s="169"/>
      <c r="MC647" s="169"/>
      <c r="MD647" s="169"/>
      <c r="ME647" s="169"/>
      <c r="MF647" s="169"/>
      <c r="MG647" s="169"/>
      <c r="MH647" s="169"/>
      <c r="MI647" s="169"/>
      <c r="MJ647" s="169"/>
      <c r="MK647" s="169"/>
      <c r="ML647" s="169"/>
      <c r="MM647" s="169"/>
    </row>
    <row r="648" spans="1:351" s="181" customFormat="1" x14ac:dyDescent="0.25">
      <c r="A648" s="176"/>
      <c r="B648" s="177"/>
      <c r="C648" s="178"/>
      <c r="D648" s="168"/>
      <c r="E648" s="179"/>
      <c r="F648" s="180" t="s">
        <v>157</v>
      </c>
      <c r="G648" s="177" t="s">
        <v>10</v>
      </c>
      <c r="H648" s="178">
        <f>C636*40</f>
        <v>105.60000000000001</v>
      </c>
      <c r="I648" s="168">
        <v>0.19</v>
      </c>
      <c r="J648" s="179">
        <f t="shared" si="116"/>
        <v>20.064000000000004</v>
      </c>
    </row>
    <row r="649" spans="1:351" s="170" customFormat="1" ht="15" customHeight="1" outlineLevel="1" x14ac:dyDescent="0.25">
      <c r="A649" s="161"/>
      <c r="B649" s="162"/>
      <c r="C649" s="163"/>
      <c r="D649" s="163"/>
      <c r="E649" s="164"/>
      <c r="F649" s="174" t="s">
        <v>158</v>
      </c>
      <c r="G649" s="175" t="s">
        <v>39</v>
      </c>
      <c r="H649" s="167">
        <f>C636*7</f>
        <v>18.48</v>
      </c>
      <c r="I649" s="168">
        <v>0.27</v>
      </c>
      <c r="J649" s="164">
        <f t="shared" si="116"/>
        <v>4.9896000000000003</v>
      </c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  <c r="CB649" s="169"/>
      <c r="CC649" s="169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69"/>
      <c r="CN649" s="169"/>
      <c r="CO649" s="169"/>
      <c r="CP649" s="169"/>
      <c r="CQ649" s="169"/>
      <c r="CR649" s="169"/>
      <c r="CS649" s="169"/>
      <c r="CT649" s="169"/>
      <c r="CU649" s="169"/>
      <c r="CV649" s="169"/>
      <c r="CW649" s="169"/>
      <c r="CX649" s="169"/>
      <c r="CY649" s="169"/>
      <c r="CZ649" s="169"/>
      <c r="DA649" s="169"/>
      <c r="DB649" s="169"/>
      <c r="DC649" s="169"/>
      <c r="DD649" s="169"/>
      <c r="DE649" s="169"/>
      <c r="DF649" s="169"/>
      <c r="DG649" s="169"/>
      <c r="DH649" s="169"/>
      <c r="DI649" s="169"/>
      <c r="DJ649" s="169"/>
      <c r="DK649" s="169"/>
      <c r="DL649" s="169"/>
      <c r="DM649" s="169"/>
      <c r="DN649" s="169"/>
      <c r="DO649" s="169"/>
      <c r="DP649" s="169"/>
      <c r="DQ649" s="169"/>
      <c r="DR649" s="169"/>
      <c r="DS649" s="169"/>
      <c r="DT649" s="169"/>
      <c r="DU649" s="169"/>
      <c r="DV649" s="169"/>
      <c r="DW649" s="169"/>
      <c r="DX649" s="169"/>
      <c r="DY649" s="169"/>
      <c r="DZ649" s="169"/>
      <c r="EA649" s="169"/>
      <c r="EB649" s="169"/>
      <c r="EC649" s="169"/>
      <c r="ED649" s="169"/>
      <c r="EE649" s="169"/>
      <c r="EF649" s="169"/>
      <c r="EG649" s="169"/>
      <c r="EH649" s="169"/>
      <c r="EI649" s="169"/>
      <c r="EJ649" s="169"/>
      <c r="EK649" s="169"/>
      <c r="EL649" s="169"/>
      <c r="EM649" s="169"/>
      <c r="EN649" s="169"/>
      <c r="EO649" s="169"/>
      <c r="EP649" s="169"/>
      <c r="EQ649" s="169"/>
      <c r="ER649" s="169"/>
      <c r="ES649" s="169"/>
      <c r="ET649" s="169"/>
      <c r="EU649" s="169"/>
      <c r="EV649" s="169"/>
      <c r="EW649" s="169"/>
      <c r="EX649" s="169"/>
      <c r="EY649" s="169"/>
      <c r="EZ649" s="169"/>
      <c r="FA649" s="169"/>
      <c r="FB649" s="169"/>
      <c r="FC649" s="169"/>
      <c r="FD649" s="169"/>
      <c r="FE649" s="169"/>
      <c r="FF649" s="169"/>
      <c r="FG649" s="169"/>
      <c r="FH649" s="169"/>
      <c r="FI649" s="169"/>
      <c r="FJ649" s="169"/>
      <c r="FK649" s="169"/>
      <c r="FL649" s="169"/>
      <c r="FM649" s="169"/>
      <c r="FN649" s="169"/>
      <c r="FO649" s="169"/>
      <c r="FP649" s="169"/>
      <c r="FQ649" s="169"/>
      <c r="FR649" s="169"/>
      <c r="FS649" s="169"/>
      <c r="FT649" s="169"/>
      <c r="FU649" s="169"/>
      <c r="FV649" s="169"/>
      <c r="FW649" s="169"/>
      <c r="FX649" s="169"/>
      <c r="FY649" s="169"/>
      <c r="FZ649" s="169"/>
      <c r="GA649" s="169"/>
      <c r="GB649" s="169"/>
      <c r="GC649" s="169"/>
      <c r="GD649" s="169"/>
      <c r="GE649" s="169"/>
      <c r="GF649" s="169"/>
      <c r="GG649" s="169"/>
      <c r="GH649" s="169"/>
      <c r="GI649" s="169"/>
      <c r="GJ649" s="169"/>
      <c r="GK649" s="169"/>
      <c r="GL649" s="169"/>
      <c r="GM649" s="169"/>
      <c r="GN649" s="169"/>
      <c r="GO649" s="169"/>
      <c r="GP649" s="169"/>
      <c r="GQ649" s="169"/>
      <c r="GR649" s="169"/>
      <c r="GS649" s="169"/>
      <c r="GT649" s="169"/>
      <c r="GU649" s="169"/>
      <c r="GV649" s="169"/>
      <c r="GW649" s="169"/>
      <c r="GX649" s="169"/>
      <c r="GY649" s="169"/>
      <c r="GZ649" s="169"/>
      <c r="HA649" s="169"/>
      <c r="HB649" s="169"/>
      <c r="HC649" s="169"/>
      <c r="HD649" s="169"/>
      <c r="HE649" s="169"/>
      <c r="HF649" s="169"/>
      <c r="HG649" s="169"/>
      <c r="HH649" s="169"/>
      <c r="HI649" s="169"/>
      <c r="HJ649" s="169"/>
      <c r="HK649" s="169"/>
      <c r="HL649" s="169"/>
      <c r="HM649" s="169"/>
      <c r="HN649" s="169"/>
      <c r="HO649" s="169"/>
      <c r="HP649" s="169"/>
      <c r="HQ649" s="169"/>
      <c r="HR649" s="169"/>
      <c r="HS649" s="169"/>
      <c r="HT649" s="169"/>
      <c r="HU649" s="169"/>
      <c r="HV649" s="169"/>
      <c r="HW649" s="169"/>
      <c r="HX649" s="169"/>
      <c r="HY649" s="169"/>
      <c r="HZ649" s="169"/>
      <c r="IA649" s="169"/>
      <c r="IB649" s="169"/>
      <c r="IC649" s="169"/>
      <c r="ID649" s="169"/>
      <c r="IE649" s="169"/>
      <c r="IF649" s="169"/>
      <c r="IG649" s="169"/>
      <c r="IH649" s="169"/>
      <c r="II649" s="169"/>
      <c r="IJ649" s="169"/>
      <c r="IK649" s="169"/>
      <c r="IL649" s="169"/>
      <c r="IM649" s="169"/>
      <c r="IN649" s="169"/>
      <c r="IO649" s="169"/>
      <c r="IP649" s="169"/>
      <c r="IQ649" s="169"/>
      <c r="IR649" s="169"/>
      <c r="IS649" s="169"/>
      <c r="IT649" s="169"/>
      <c r="IU649" s="169"/>
      <c r="IV649" s="169"/>
      <c r="IW649" s="169"/>
      <c r="IX649" s="169"/>
      <c r="IY649" s="169"/>
      <c r="IZ649" s="169"/>
      <c r="JA649" s="169"/>
      <c r="JB649" s="169"/>
      <c r="JC649" s="169"/>
      <c r="JD649" s="169"/>
      <c r="JE649" s="169"/>
      <c r="JF649" s="169"/>
      <c r="JG649" s="169"/>
      <c r="JH649" s="169"/>
      <c r="JI649" s="169"/>
      <c r="JJ649" s="169"/>
      <c r="JK649" s="169"/>
      <c r="JL649" s="169"/>
      <c r="JM649" s="169"/>
      <c r="JN649" s="169"/>
      <c r="JO649" s="169"/>
      <c r="JP649" s="169"/>
      <c r="JQ649" s="169"/>
      <c r="JR649" s="169"/>
      <c r="JS649" s="169"/>
      <c r="JT649" s="169"/>
      <c r="JU649" s="169"/>
      <c r="JV649" s="169"/>
      <c r="JW649" s="169"/>
      <c r="JX649" s="169"/>
      <c r="JY649" s="169"/>
      <c r="JZ649" s="169"/>
      <c r="KA649" s="169"/>
      <c r="KB649" s="169"/>
      <c r="KC649" s="169"/>
      <c r="KD649" s="169"/>
      <c r="KE649" s="169"/>
      <c r="KF649" s="169"/>
      <c r="KG649" s="169"/>
      <c r="KH649" s="169"/>
      <c r="KI649" s="169"/>
      <c r="KJ649" s="169"/>
      <c r="KK649" s="169"/>
      <c r="KL649" s="169"/>
      <c r="KM649" s="169"/>
      <c r="KN649" s="169"/>
      <c r="KO649" s="169"/>
      <c r="KP649" s="169"/>
      <c r="KQ649" s="169"/>
      <c r="KR649" s="169"/>
      <c r="KS649" s="169"/>
      <c r="KT649" s="169"/>
      <c r="KU649" s="169"/>
      <c r="KV649" s="169"/>
      <c r="KW649" s="169"/>
      <c r="KX649" s="169"/>
      <c r="KY649" s="169"/>
      <c r="KZ649" s="169"/>
      <c r="LA649" s="169"/>
      <c r="LB649" s="169"/>
      <c r="LC649" s="169"/>
      <c r="LD649" s="169"/>
      <c r="LE649" s="169"/>
      <c r="LF649" s="169"/>
      <c r="LG649" s="169"/>
      <c r="LH649" s="169"/>
      <c r="LI649" s="169"/>
      <c r="LJ649" s="169"/>
      <c r="LK649" s="169"/>
      <c r="LL649" s="169"/>
      <c r="LM649" s="169"/>
      <c r="LN649" s="169"/>
      <c r="LO649" s="169"/>
      <c r="LP649" s="169"/>
      <c r="LQ649" s="169"/>
      <c r="LR649" s="169"/>
      <c r="LS649" s="169"/>
      <c r="LT649" s="169"/>
      <c r="LU649" s="169"/>
      <c r="LV649" s="169"/>
      <c r="LW649" s="169"/>
      <c r="LX649" s="169"/>
      <c r="LY649" s="169"/>
      <c r="LZ649" s="169"/>
      <c r="MA649" s="169"/>
      <c r="MB649" s="169"/>
      <c r="MC649" s="169"/>
      <c r="MD649" s="169"/>
      <c r="ME649" s="169"/>
      <c r="MF649" s="169"/>
      <c r="MG649" s="169"/>
      <c r="MH649" s="169"/>
      <c r="MI649" s="169"/>
      <c r="MJ649" s="169"/>
      <c r="MK649" s="169"/>
      <c r="ML649" s="169"/>
      <c r="MM649" s="169"/>
    </row>
    <row r="650" spans="1:351" s="79" customFormat="1" ht="14.25" customHeight="1" x14ac:dyDescent="0.2">
      <c r="A650" s="32"/>
      <c r="B650" s="33"/>
      <c r="C650" s="28"/>
      <c r="D650" s="28"/>
      <c r="E650" s="28"/>
      <c r="F650" s="37" t="s">
        <v>16</v>
      </c>
      <c r="G650" s="31" t="s">
        <v>17</v>
      </c>
      <c r="H650" s="56">
        <f>C636*0.15/10</f>
        <v>3.9600000000000003E-2</v>
      </c>
      <c r="I650" s="55">
        <v>235.68</v>
      </c>
      <c r="J650" s="94">
        <f t="shared" si="116"/>
        <v>9.3329280000000008</v>
      </c>
    </row>
    <row r="651" spans="1:351" s="181" customFormat="1" x14ac:dyDescent="0.25">
      <c r="A651" s="176"/>
      <c r="B651" s="177"/>
      <c r="C651" s="178"/>
      <c r="D651" s="168"/>
      <c r="E651" s="179"/>
      <c r="F651" s="180" t="s">
        <v>160</v>
      </c>
      <c r="G651" s="177" t="s">
        <v>110</v>
      </c>
      <c r="H651" s="182">
        <f>C636*0.5</f>
        <v>1.32</v>
      </c>
      <c r="I651" s="168">
        <v>24.68</v>
      </c>
      <c r="J651" s="179">
        <f t="shared" si="116"/>
        <v>32.577600000000004</v>
      </c>
    </row>
    <row r="652" spans="1:351" s="181" customFormat="1" x14ac:dyDescent="0.25">
      <c r="A652" s="176"/>
      <c r="B652" s="177"/>
      <c r="C652" s="178"/>
      <c r="D652" s="168"/>
      <c r="E652" s="179"/>
      <c r="F652" s="165" t="s">
        <v>161</v>
      </c>
      <c r="G652" s="177" t="s">
        <v>162</v>
      </c>
      <c r="H652" s="178">
        <f>C636*1</f>
        <v>2.64</v>
      </c>
      <c r="I652" s="168">
        <v>1.33</v>
      </c>
      <c r="J652" s="179">
        <f t="shared" si="116"/>
        <v>3.5112000000000005</v>
      </c>
    </row>
    <row r="653" spans="1:351" s="181" customFormat="1" x14ac:dyDescent="0.25">
      <c r="A653" s="176"/>
      <c r="B653" s="177"/>
      <c r="C653" s="178"/>
      <c r="D653" s="168"/>
      <c r="E653" s="179"/>
      <c r="F653" s="180" t="s">
        <v>163</v>
      </c>
      <c r="G653" s="177" t="s">
        <v>12</v>
      </c>
      <c r="H653" s="178">
        <f>C636*0.15</f>
        <v>0.39600000000000002</v>
      </c>
      <c r="I653" s="168">
        <v>14</v>
      </c>
      <c r="J653" s="179">
        <f t="shared" si="116"/>
        <v>5.5440000000000005</v>
      </c>
    </row>
    <row r="654" spans="1:351" ht="14.25" customHeight="1" x14ac:dyDescent="0.2">
      <c r="A654" s="32" t="s">
        <v>119</v>
      </c>
      <c r="B654" s="33" t="s">
        <v>12</v>
      </c>
      <c r="C654" s="28">
        <v>1.06</v>
      </c>
      <c r="D654" s="28">
        <v>25</v>
      </c>
      <c r="E654" s="28">
        <f>C654*D654</f>
        <v>26.5</v>
      </c>
      <c r="F654" s="32" t="s">
        <v>19</v>
      </c>
      <c r="G654" s="33" t="s">
        <v>12</v>
      </c>
      <c r="H654" s="28">
        <f>C654*1.2</f>
        <v>1.272</v>
      </c>
      <c r="I654" s="28">
        <v>5.63</v>
      </c>
      <c r="J654" s="80">
        <f t="shared" si="116"/>
        <v>7.1613600000000002</v>
      </c>
    </row>
    <row r="655" spans="1:351" ht="14.25" customHeight="1" x14ac:dyDescent="0.2">
      <c r="A655" s="32"/>
      <c r="B655" s="33"/>
      <c r="C655" s="28"/>
      <c r="D655" s="83"/>
      <c r="E655" s="84"/>
      <c r="F655" s="32" t="s">
        <v>20</v>
      </c>
      <c r="G655" s="33" t="s">
        <v>11</v>
      </c>
      <c r="H655" s="56">
        <f>C654*0.2/25</f>
        <v>8.4800000000000014E-3</v>
      </c>
      <c r="I655" s="83">
        <v>108</v>
      </c>
      <c r="J655" s="82">
        <f t="shared" si="116"/>
        <v>0.91584000000000021</v>
      </c>
    </row>
    <row r="656" spans="1:351" ht="14.25" customHeight="1" x14ac:dyDescent="0.2">
      <c r="A656" s="32" t="s">
        <v>167</v>
      </c>
      <c r="B656" s="33" t="s">
        <v>12</v>
      </c>
      <c r="C656" s="28">
        <v>1.06</v>
      </c>
      <c r="D656" s="28">
        <v>8</v>
      </c>
      <c r="E656" s="28">
        <f>C656*D656</f>
        <v>8.48</v>
      </c>
      <c r="F656" s="37" t="s">
        <v>16</v>
      </c>
      <c r="G656" s="31" t="s">
        <v>17</v>
      </c>
      <c r="H656" s="56">
        <f>C656*0.1/10</f>
        <v>1.0600000000000002E-2</v>
      </c>
      <c r="I656" s="55">
        <v>235.68</v>
      </c>
      <c r="J656" s="80">
        <f>H656*I656</f>
        <v>2.4982080000000004</v>
      </c>
    </row>
    <row r="657" spans="1:10" s="86" customFormat="1" ht="14.25" customHeight="1" x14ac:dyDescent="0.2">
      <c r="A657" s="87" t="s">
        <v>168</v>
      </c>
      <c r="B657" s="33" t="s">
        <v>12</v>
      </c>
      <c r="C657" s="56">
        <f>C656</f>
        <v>1.06</v>
      </c>
      <c r="D657" s="83">
        <v>45</v>
      </c>
      <c r="E657" s="84">
        <f>C657*D657</f>
        <v>47.7</v>
      </c>
      <c r="F657" s="32" t="s">
        <v>102</v>
      </c>
      <c r="G657" s="33" t="s">
        <v>18</v>
      </c>
      <c r="H657" s="56">
        <f>C657*5/30</f>
        <v>0.17666666666666669</v>
      </c>
      <c r="I657" s="83">
        <v>130</v>
      </c>
      <c r="J657" s="82">
        <f>H657*I657</f>
        <v>22.966666666666669</v>
      </c>
    </row>
    <row r="658" spans="1:10" ht="14.25" customHeight="1" x14ac:dyDescent="0.2">
      <c r="A658" s="32" t="s">
        <v>169</v>
      </c>
      <c r="B658" s="33" t="s">
        <v>12</v>
      </c>
      <c r="C658" s="28">
        <f>C656</f>
        <v>1.06</v>
      </c>
      <c r="D658" s="83">
        <v>50</v>
      </c>
      <c r="E658" s="84">
        <f>C658*D658</f>
        <v>53</v>
      </c>
      <c r="F658" s="32" t="s">
        <v>20</v>
      </c>
      <c r="G658" s="33" t="s">
        <v>11</v>
      </c>
      <c r="H658" s="56">
        <f>C658*0.8/25</f>
        <v>3.3920000000000006E-2</v>
      </c>
      <c r="I658" s="83">
        <v>108</v>
      </c>
      <c r="J658" s="82">
        <f t="shared" ref="J658:J672" si="117">H658*I658</f>
        <v>3.6633600000000008</v>
      </c>
    </row>
    <row r="659" spans="1:10" ht="14.25" customHeight="1" x14ac:dyDescent="0.2">
      <c r="A659" s="32"/>
      <c r="B659" s="33"/>
      <c r="C659" s="28"/>
      <c r="D659" s="83"/>
      <c r="E659" s="84"/>
      <c r="F659" s="32" t="s">
        <v>22</v>
      </c>
      <c r="G659" s="33" t="s">
        <v>11</v>
      </c>
      <c r="H659" s="56">
        <f>C658*0.8/25</f>
        <v>3.3920000000000006E-2</v>
      </c>
      <c r="I659" s="83">
        <v>183.45</v>
      </c>
      <c r="J659" s="82">
        <f t="shared" si="117"/>
        <v>6.2226240000000006</v>
      </c>
    </row>
    <row r="660" spans="1:10" ht="14.25" customHeight="1" x14ac:dyDescent="0.2">
      <c r="A660" s="32" t="s">
        <v>170</v>
      </c>
      <c r="B660" s="33" t="s">
        <v>12</v>
      </c>
      <c r="C660" s="28">
        <f>C656</f>
        <v>1.06</v>
      </c>
      <c r="D660" s="83">
        <v>25</v>
      </c>
      <c r="E660" s="84">
        <f t="shared" ref="E660:E662" si="118">C660*D660</f>
        <v>26.5</v>
      </c>
      <c r="F660" s="32" t="s">
        <v>24</v>
      </c>
      <c r="G660" s="177" t="s">
        <v>12</v>
      </c>
      <c r="H660" s="178">
        <f>C660*0.15</f>
        <v>0.159</v>
      </c>
      <c r="I660" s="168">
        <v>14</v>
      </c>
      <c r="J660" s="85">
        <f t="shared" si="117"/>
        <v>2.226</v>
      </c>
    </row>
    <row r="661" spans="1:10" ht="14.25" customHeight="1" x14ac:dyDescent="0.2">
      <c r="A661" s="32" t="s">
        <v>171</v>
      </c>
      <c r="B661" s="33" t="s">
        <v>12</v>
      </c>
      <c r="C661" s="28">
        <f>C656</f>
        <v>1.06</v>
      </c>
      <c r="D661" s="28">
        <v>5</v>
      </c>
      <c r="E661" s="28">
        <f t="shared" si="118"/>
        <v>5.3000000000000007</v>
      </c>
      <c r="F661" s="37" t="s">
        <v>16</v>
      </c>
      <c r="G661" s="31" t="s">
        <v>17</v>
      </c>
      <c r="H661" s="56">
        <f>C661*0.1/10</f>
        <v>1.0600000000000002E-2</v>
      </c>
      <c r="I661" s="55">
        <v>235.68</v>
      </c>
      <c r="J661" s="80">
        <f t="shared" si="117"/>
        <v>2.4982080000000004</v>
      </c>
    </row>
    <row r="662" spans="1:10" s="79" customFormat="1" ht="14.25" customHeight="1" x14ac:dyDescent="0.2">
      <c r="A662" s="87" t="s">
        <v>172</v>
      </c>
      <c r="B662" s="33" t="s">
        <v>12</v>
      </c>
      <c r="C662" s="28">
        <f>C660</f>
        <v>1.06</v>
      </c>
      <c r="D662" s="28">
        <v>35</v>
      </c>
      <c r="E662" s="28">
        <f t="shared" si="118"/>
        <v>37.1</v>
      </c>
      <c r="F662" s="32" t="s">
        <v>111</v>
      </c>
      <c r="G662" s="33" t="s">
        <v>26</v>
      </c>
      <c r="H662" s="28">
        <f>C662*0.15</f>
        <v>0.159</v>
      </c>
      <c r="I662" s="28">
        <v>296.74</v>
      </c>
      <c r="J662" s="80">
        <f t="shared" si="117"/>
        <v>47.181660000000001</v>
      </c>
    </row>
    <row r="663" spans="1:10" s="79" customFormat="1" ht="14.25" customHeight="1" x14ac:dyDescent="0.2">
      <c r="A663" s="32" t="s">
        <v>164</v>
      </c>
      <c r="B663" s="33" t="s">
        <v>12</v>
      </c>
      <c r="C663" s="56">
        <v>7.12</v>
      </c>
      <c r="D663" s="83">
        <v>25</v>
      </c>
      <c r="E663" s="84">
        <f>C663*D663</f>
        <v>178</v>
      </c>
      <c r="F663" s="32" t="s">
        <v>165</v>
      </c>
      <c r="G663" s="33" t="s">
        <v>12</v>
      </c>
      <c r="H663" s="56">
        <f>C663*1.2</f>
        <v>8.5440000000000005</v>
      </c>
      <c r="I663" s="83">
        <v>8.94</v>
      </c>
      <c r="J663" s="160">
        <f t="shared" si="117"/>
        <v>76.383359999999996</v>
      </c>
    </row>
    <row r="664" spans="1:10" s="79" customFormat="1" ht="14.25" customHeight="1" x14ac:dyDescent="0.2">
      <c r="A664" s="32"/>
      <c r="B664" s="33"/>
      <c r="C664" s="28"/>
      <c r="D664" s="28"/>
      <c r="E664" s="84"/>
      <c r="F664" s="32" t="s">
        <v>20</v>
      </c>
      <c r="G664" s="33" t="s">
        <v>11</v>
      </c>
      <c r="H664" s="56">
        <f>C663*0.2/25</f>
        <v>5.6960000000000004E-2</v>
      </c>
      <c r="I664" s="83">
        <v>108</v>
      </c>
      <c r="J664" s="80">
        <f t="shared" si="117"/>
        <v>6.1516800000000007</v>
      </c>
    </row>
    <row r="665" spans="1:10" s="79" customFormat="1" ht="14.25" customHeight="1" x14ac:dyDescent="0.2">
      <c r="A665" s="32" t="s">
        <v>166</v>
      </c>
      <c r="B665" s="33" t="s">
        <v>12</v>
      </c>
      <c r="C665" s="28">
        <f>C663</f>
        <v>7.12</v>
      </c>
      <c r="D665" s="28">
        <v>30</v>
      </c>
      <c r="E665" s="28">
        <f>C665*D665</f>
        <v>213.6</v>
      </c>
      <c r="F665" s="32" t="s">
        <v>111</v>
      </c>
      <c r="G665" s="33" t="s">
        <v>26</v>
      </c>
      <c r="H665" s="28">
        <f>C665*0.1</f>
        <v>0.71200000000000008</v>
      </c>
      <c r="I665" s="28">
        <v>296.74</v>
      </c>
      <c r="J665" s="80">
        <f t="shared" si="117"/>
        <v>211.27888000000004</v>
      </c>
    </row>
    <row r="666" spans="1:10" s="79" customFormat="1" ht="14.25" customHeight="1" x14ac:dyDescent="0.2">
      <c r="A666" s="32" t="s">
        <v>43</v>
      </c>
      <c r="B666" s="33" t="s">
        <v>15</v>
      </c>
      <c r="C666" s="28">
        <v>2.64</v>
      </c>
      <c r="D666" s="28">
        <v>10</v>
      </c>
      <c r="E666" s="28">
        <f t="shared" ref="E666:E668" si="119">C666*D666</f>
        <v>26.400000000000002</v>
      </c>
      <c r="F666" s="37" t="s">
        <v>16</v>
      </c>
      <c r="G666" s="31" t="s">
        <v>17</v>
      </c>
      <c r="H666" s="56">
        <f>C666*0.15/10</f>
        <v>3.9600000000000003E-2</v>
      </c>
      <c r="I666" s="55">
        <v>235.68</v>
      </c>
      <c r="J666" s="94">
        <f t="shared" si="117"/>
        <v>9.3329280000000008</v>
      </c>
    </row>
    <row r="667" spans="1:10" s="40" customFormat="1" ht="14.25" customHeight="1" x14ac:dyDescent="0.25">
      <c r="A667" s="87" t="s">
        <v>40</v>
      </c>
      <c r="B667" s="33" t="s">
        <v>15</v>
      </c>
      <c r="C667" s="56">
        <v>2.64</v>
      </c>
      <c r="D667" s="83">
        <v>45</v>
      </c>
      <c r="E667" s="84">
        <f t="shared" si="119"/>
        <v>118.80000000000001</v>
      </c>
      <c r="F667" s="32" t="s">
        <v>102</v>
      </c>
      <c r="G667" s="33" t="s">
        <v>18</v>
      </c>
      <c r="H667" s="56">
        <f>C667*7/30</f>
        <v>0.61599999999999999</v>
      </c>
      <c r="I667" s="83">
        <v>130</v>
      </c>
      <c r="J667" s="82">
        <f t="shared" si="117"/>
        <v>80.08</v>
      </c>
    </row>
    <row r="668" spans="1:10" ht="14.25" customHeight="1" x14ac:dyDescent="0.2">
      <c r="A668" s="87" t="s">
        <v>41</v>
      </c>
      <c r="B668" s="33" t="s">
        <v>15</v>
      </c>
      <c r="C668" s="56">
        <f>C667</f>
        <v>2.64</v>
      </c>
      <c r="D668" s="83">
        <v>50</v>
      </c>
      <c r="E668" s="84">
        <f t="shared" si="119"/>
        <v>132</v>
      </c>
      <c r="F668" s="32" t="s">
        <v>20</v>
      </c>
      <c r="G668" s="33" t="s">
        <v>11</v>
      </c>
      <c r="H668" s="56">
        <f>C667*1.2/25</f>
        <v>0.12672</v>
      </c>
      <c r="I668" s="83">
        <v>108</v>
      </c>
      <c r="J668" s="82">
        <f t="shared" si="117"/>
        <v>13.68576</v>
      </c>
    </row>
    <row r="669" spans="1:10" s="79" customFormat="1" ht="14.25" customHeight="1" x14ac:dyDescent="0.2">
      <c r="A669" s="32"/>
      <c r="B669" s="33"/>
      <c r="C669" s="28"/>
      <c r="D669" s="83"/>
      <c r="E669" s="84"/>
      <c r="F669" s="32" t="s">
        <v>22</v>
      </c>
      <c r="G669" s="33" t="s">
        <v>11</v>
      </c>
      <c r="H669" s="56">
        <f>C668*0.9/25</f>
        <v>9.5040000000000013E-2</v>
      </c>
      <c r="I669" s="83">
        <v>183.45</v>
      </c>
      <c r="J669" s="82">
        <f t="shared" si="117"/>
        <v>17.435088</v>
      </c>
    </row>
    <row r="670" spans="1:10" s="93" customFormat="1" ht="14.25" customHeight="1" x14ac:dyDescent="0.25">
      <c r="A670" s="87" t="s">
        <v>42</v>
      </c>
      <c r="B670" s="33" t="s">
        <v>15</v>
      </c>
      <c r="C670" s="28">
        <f>C668</f>
        <v>2.64</v>
      </c>
      <c r="D670" s="83">
        <v>25</v>
      </c>
      <c r="E670" s="84">
        <f t="shared" ref="E670:E671" si="120">C670*D670</f>
        <v>66</v>
      </c>
      <c r="F670" s="32" t="s">
        <v>24</v>
      </c>
      <c r="G670" s="177" t="s">
        <v>12</v>
      </c>
      <c r="H670" s="178">
        <f>C670*0.15</f>
        <v>0.39600000000000002</v>
      </c>
      <c r="I670" s="168">
        <v>14</v>
      </c>
      <c r="J670" s="82">
        <f t="shared" si="117"/>
        <v>5.5440000000000005</v>
      </c>
    </row>
    <row r="671" spans="1:10" s="79" customFormat="1" ht="14.25" customHeight="1" x14ac:dyDescent="0.2">
      <c r="A671" s="32" t="s">
        <v>43</v>
      </c>
      <c r="B671" s="33" t="s">
        <v>15</v>
      </c>
      <c r="C671" s="28">
        <f>C670</f>
        <v>2.64</v>
      </c>
      <c r="D671" s="28">
        <v>10</v>
      </c>
      <c r="E671" s="28">
        <f t="shared" si="120"/>
        <v>26.400000000000002</v>
      </c>
      <c r="F671" s="37" t="s">
        <v>16</v>
      </c>
      <c r="G671" s="31" t="s">
        <v>17</v>
      </c>
      <c r="H671" s="56">
        <f>C671*0.15/10</f>
        <v>3.9600000000000003E-2</v>
      </c>
      <c r="I671" s="55">
        <v>235.68</v>
      </c>
      <c r="J671" s="94">
        <f t="shared" si="117"/>
        <v>9.3329280000000008</v>
      </c>
    </row>
    <row r="672" spans="1:10" s="79" customFormat="1" ht="14.25" customHeight="1" x14ac:dyDescent="0.2">
      <c r="A672" s="32" t="s">
        <v>44</v>
      </c>
      <c r="B672" s="33" t="s">
        <v>15</v>
      </c>
      <c r="C672" s="28">
        <f>C671</f>
        <v>2.64</v>
      </c>
      <c r="D672" s="28">
        <v>50</v>
      </c>
      <c r="E672" s="28">
        <f>C672*D672</f>
        <v>132</v>
      </c>
      <c r="F672" s="32" t="s">
        <v>111</v>
      </c>
      <c r="G672" s="33" t="s">
        <v>26</v>
      </c>
      <c r="H672" s="28">
        <f>C672*0.3</f>
        <v>0.79200000000000004</v>
      </c>
      <c r="I672" s="28">
        <v>296.74</v>
      </c>
      <c r="J672" s="80">
        <f t="shared" si="117"/>
        <v>235.01808000000003</v>
      </c>
    </row>
    <row r="673" spans="1:10" s="79" customFormat="1" ht="14.25" customHeight="1" x14ac:dyDescent="0.2">
      <c r="A673" s="26" t="s">
        <v>13</v>
      </c>
      <c r="B673" s="41"/>
      <c r="C673" s="42"/>
      <c r="D673" s="42"/>
      <c r="E673" s="42">
        <f>SUM(E620:E672)</f>
        <v>1541.7800000000002</v>
      </c>
      <c r="F673" s="29" t="s">
        <v>13</v>
      </c>
      <c r="G673" s="41"/>
      <c r="H673" s="42"/>
      <c r="I673" s="42"/>
      <c r="J673" s="43">
        <f>SUM(J620:J672)</f>
        <v>1327.4571186666672</v>
      </c>
    </row>
    <row r="674" spans="1:10" s="79" customFormat="1" ht="14.25" customHeight="1" x14ac:dyDescent="0.2">
      <c r="A674" s="214" t="s">
        <v>45</v>
      </c>
      <c r="B674" s="215"/>
      <c r="C674" s="215"/>
      <c r="D674" s="215"/>
      <c r="E674" s="215"/>
      <c r="F674" s="215"/>
      <c r="G674" s="215"/>
      <c r="H674" s="215"/>
      <c r="I674" s="215"/>
      <c r="J674" s="223"/>
    </row>
    <row r="675" spans="1:10" s="79" customFormat="1" ht="14.25" customHeight="1" x14ac:dyDescent="0.2">
      <c r="A675" s="37" t="s">
        <v>46</v>
      </c>
      <c r="B675" s="31" t="s">
        <v>15</v>
      </c>
      <c r="C675" s="55">
        <v>2.64</v>
      </c>
      <c r="D675" s="55">
        <v>10</v>
      </c>
      <c r="E675" s="55">
        <f t="shared" ref="E675:E680" si="121">C675*D675</f>
        <v>26.400000000000002</v>
      </c>
      <c r="F675" s="37" t="s">
        <v>16</v>
      </c>
      <c r="G675" s="31" t="s">
        <v>17</v>
      </c>
      <c r="H675" s="56">
        <f>C675*0.15/10</f>
        <v>3.9600000000000003E-2</v>
      </c>
      <c r="I675" s="55">
        <v>235.68</v>
      </c>
      <c r="J675" s="80">
        <f>H675*I675</f>
        <v>9.3329280000000008</v>
      </c>
    </row>
    <row r="676" spans="1:10" s="86" customFormat="1" ht="15" x14ac:dyDescent="0.25">
      <c r="A676" s="21" t="s">
        <v>244</v>
      </c>
      <c r="B676" s="22" t="s">
        <v>15</v>
      </c>
      <c r="C676" s="55">
        <v>3.71</v>
      </c>
      <c r="D676" s="24">
        <v>80</v>
      </c>
      <c r="E676" s="24">
        <f t="shared" si="121"/>
        <v>296.8</v>
      </c>
      <c r="F676" s="21" t="s">
        <v>245</v>
      </c>
      <c r="G676" s="78" t="s">
        <v>11</v>
      </c>
      <c r="H676" s="95">
        <f>C676*8/25</f>
        <v>1.1872</v>
      </c>
      <c r="I676" s="55">
        <v>304.5</v>
      </c>
      <c r="J676" s="80">
        <f>H676*I676</f>
        <v>361.50240000000002</v>
      </c>
    </row>
    <row r="677" spans="1:10" s="86" customFormat="1" ht="15" x14ac:dyDescent="0.25">
      <c r="A677" s="21" t="s">
        <v>241</v>
      </c>
      <c r="B677" s="22" t="s">
        <v>15</v>
      </c>
      <c r="C677" s="55">
        <v>2.64</v>
      </c>
      <c r="D677" s="24">
        <v>15</v>
      </c>
      <c r="E677" s="24">
        <f t="shared" si="121"/>
        <v>39.6</v>
      </c>
      <c r="F677" s="21" t="s">
        <v>242</v>
      </c>
      <c r="G677" s="78" t="s">
        <v>15</v>
      </c>
      <c r="H677" s="95">
        <f>C677*1.1</f>
        <v>2.9040000000000004</v>
      </c>
      <c r="I677" s="55">
        <v>16.2</v>
      </c>
      <c r="J677" s="80">
        <f>H677*I677</f>
        <v>47.044800000000002</v>
      </c>
    </row>
    <row r="678" spans="1:10" s="86" customFormat="1" ht="15" x14ac:dyDescent="0.25">
      <c r="A678" s="21" t="s">
        <v>243</v>
      </c>
      <c r="B678" s="22" t="s">
        <v>15</v>
      </c>
      <c r="C678" s="55">
        <f>C675</f>
        <v>2.64</v>
      </c>
      <c r="D678" s="24">
        <v>80</v>
      </c>
      <c r="E678" s="24">
        <f t="shared" si="121"/>
        <v>211.20000000000002</v>
      </c>
      <c r="F678" s="21" t="s">
        <v>47</v>
      </c>
      <c r="G678" s="78" t="s">
        <v>11</v>
      </c>
      <c r="H678" s="95">
        <f>C678*80/25</f>
        <v>8.4480000000000004</v>
      </c>
      <c r="I678" s="55">
        <v>168</v>
      </c>
      <c r="J678" s="80">
        <f>H678*I678</f>
        <v>1419.2640000000001</v>
      </c>
    </row>
    <row r="679" spans="1:10" s="79" customFormat="1" ht="12.75" customHeight="1" x14ac:dyDescent="0.2">
      <c r="A679" s="37" t="s">
        <v>70</v>
      </c>
      <c r="B679" s="31" t="s">
        <v>15</v>
      </c>
      <c r="C679" s="55">
        <v>2.64</v>
      </c>
      <c r="D679" s="55">
        <v>7</v>
      </c>
      <c r="E679" s="55">
        <f t="shared" si="121"/>
        <v>18.48</v>
      </c>
      <c r="F679" s="37" t="s">
        <v>16</v>
      </c>
      <c r="G679" s="31" t="s">
        <v>17</v>
      </c>
      <c r="H679" s="138">
        <f>C679*0.2/10</f>
        <v>5.28E-2</v>
      </c>
      <c r="I679" s="55">
        <v>235.68</v>
      </c>
      <c r="J679" s="80">
        <f t="shared" ref="J679:J683" si="122">H679*I679</f>
        <v>12.443904</v>
      </c>
    </row>
    <row r="680" spans="1:10" s="40" customFormat="1" ht="18" customHeight="1" x14ac:dyDescent="0.25">
      <c r="A680" s="21" t="s">
        <v>112</v>
      </c>
      <c r="B680" s="22" t="s">
        <v>15</v>
      </c>
      <c r="C680" s="99">
        <v>2.64</v>
      </c>
      <c r="D680" s="99">
        <v>180</v>
      </c>
      <c r="E680" s="99">
        <f t="shared" si="121"/>
        <v>475.20000000000005</v>
      </c>
      <c r="F680" s="37" t="s">
        <v>51</v>
      </c>
      <c r="G680" s="31" t="s">
        <v>15</v>
      </c>
      <c r="H680" s="100">
        <f>C680*1.2</f>
        <v>3.1680000000000001</v>
      </c>
      <c r="I680" s="100">
        <v>280</v>
      </c>
      <c r="J680" s="101">
        <f t="shared" si="122"/>
        <v>887.04000000000008</v>
      </c>
    </row>
    <row r="681" spans="1:10" s="40" customFormat="1" ht="17.25" customHeight="1" x14ac:dyDescent="0.25">
      <c r="A681" s="21"/>
      <c r="B681" s="22"/>
      <c r="C681" s="99"/>
      <c r="D681" s="99"/>
      <c r="E681" s="99"/>
      <c r="F681" s="37" t="s">
        <v>58</v>
      </c>
      <c r="G681" s="33" t="s">
        <v>26</v>
      </c>
      <c r="H681" s="100">
        <f>H682*0.5</f>
        <v>0.27456000000000003</v>
      </c>
      <c r="I681" s="100">
        <v>81</v>
      </c>
      <c r="J681" s="101">
        <f t="shared" si="122"/>
        <v>22.239360000000001</v>
      </c>
    </row>
    <row r="682" spans="1:10" s="8" customFormat="1" x14ac:dyDescent="0.2">
      <c r="A682" s="21"/>
      <c r="B682" s="22"/>
      <c r="C682" s="99"/>
      <c r="D682" s="99"/>
      <c r="E682" s="99"/>
      <c r="F682" s="37" t="s">
        <v>52</v>
      </c>
      <c r="G682" s="33" t="s">
        <v>11</v>
      </c>
      <c r="H682" s="100">
        <f>C680*5.2/25</f>
        <v>0.54912000000000005</v>
      </c>
      <c r="I682" s="100">
        <v>91.5</v>
      </c>
      <c r="J682" s="101">
        <f t="shared" si="122"/>
        <v>50.244480000000003</v>
      </c>
    </row>
    <row r="683" spans="1:10" s="116" customFormat="1" ht="15" x14ac:dyDescent="0.2">
      <c r="A683" s="122"/>
      <c r="B683" s="123"/>
      <c r="C683" s="124"/>
      <c r="D683" s="124"/>
      <c r="E683" s="124"/>
      <c r="F683" s="89" t="s">
        <v>53</v>
      </c>
      <c r="G683" s="32" t="s">
        <v>39</v>
      </c>
      <c r="H683" s="100">
        <f>C680*11</f>
        <v>29.040000000000003</v>
      </c>
      <c r="I683" s="129">
        <v>0.18</v>
      </c>
      <c r="J683" s="101">
        <f t="shared" si="122"/>
        <v>5.2272000000000007</v>
      </c>
    </row>
    <row r="684" spans="1:10" s="116" customFormat="1" x14ac:dyDescent="0.2">
      <c r="A684" s="19" t="s">
        <v>113</v>
      </c>
      <c r="B684" s="38" t="s">
        <v>12</v>
      </c>
      <c r="C684" s="23">
        <v>3.66</v>
      </c>
      <c r="D684" s="34">
        <v>55</v>
      </c>
      <c r="E684" s="35">
        <f>C684*D684</f>
        <v>201.3</v>
      </c>
      <c r="F684" s="19"/>
      <c r="G684" s="38"/>
      <c r="H684" s="23"/>
      <c r="I684" s="34"/>
      <c r="J684" s="36"/>
    </row>
    <row r="685" spans="1:10" ht="14.25" customHeight="1" x14ac:dyDescent="0.2">
      <c r="A685" s="37" t="s">
        <v>48</v>
      </c>
      <c r="B685" s="77" t="s">
        <v>12</v>
      </c>
      <c r="C685" s="55">
        <v>0.8</v>
      </c>
      <c r="D685" s="55">
        <v>40</v>
      </c>
      <c r="E685" s="55">
        <f>C685*D685</f>
        <v>32</v>
      </c>
      <c r="F685" s="37" t="s">
        <v>49</v>
      </c>
      <c r="G685" s="77" t="s">
        <v>12</v>
      </c>
      <c r="H685" s="56">
        <f>C685*1.1</f>
        <v>0.88000000000000012</v>
      </c>
      <c r="I685" s="56">
        <v>50</v>
      </c>
      <c r="J685" s="96">
        <f t="shared" ref="J685:J687" si="123">H685*I685</f>
        <v>44.000000000000007</v>
      </c>
    </row>
    <row r="686" spans="1:10" ht="14.25" customHeight="1" x14ac:dyDescent="0.2">
      <c r="A686" s="91"/>
      <c r="B686" s="92"/>
      <c r="C686" s="74"/>
      <c r="D686" s="74"/>
      <c r="E686" s="74"/>
      <c r="F686" s="89" t="s">
        <v>50</v>
      </c>
      <c r="G686" s="98" t="s">
        <v>39</v>
      </c>
      <c r="H686" s="56">
        <f>C685*10</f>
        <v>8</v>
      </c>
      <c r="I686" s="90">
        <v>0.27</v>
      </c>
      <c r="J686" s="96">
        <f t="shared" si="123"/>
        <v>2.16</v>
      </c>
    </row>
    <row r="687" spans="1:10" s="8" customFormat="1" x14ac:dyDescent="0.2">
      <c r="A687" s="21" t="s">
        <v>54</v>
      </c>
      <c r="B687" s="22" t="s">
        <v>15</v>
      </c>
      <c r="C687" s="99">
        <f>C680</f>
        <v>2.64</v>
      </c>
      <c r="D687" s="99">
        <v>20</v>
      </c>
      <c r="E687" s="99">
        <f>C687*D687</f>
        <v>52.800000000000004</v>
      </c>
      <c r="F687" s="21" t="s">
        <v>55</v>
      </c>
      <c r="G687" s="22" t="s">
        <v>56</v>
      </c>
      <c r="H687" s="63">
        <f>C687*0.3</f>
        <v>0.79200000000000004</v>
      </c>
      <c r="I687" s="63">
        <v>69</v>
      </c>
      <c r="J687" s="128">
        <f t="shared" si="123"/>
        <v>54.648000000000003</v>
      </c>
    </row>
    <row r="688" spans="1:10" ht="14.25" customHeight="1" x14ac:dyDescent="0.2">
      <c r="A688" s="26" t="s">
        <v>13</v>
      </c>
      <c r="B688" s="39"/>
      <c r="C688" s="27"/>
      <c r="D688" s="42"/>
      <c r="E688" s="27">
        <f>SUM(E675:E687)</f>
        <v>1353.78</v>
      </c>
      <c r="F688" s="29" t="s">
        <v>13</v>
      </c>
      <c r="G688" s="39"/>
      <c r="H688" s="27"/>
      <c r="I688" s="27"/>
      <c r="J688" s="30">
        <f>SUM(J675:J687)</f>
        <v>2915.1470719999998</v>
      </c>
    </row>
    <row r="689" spans="1:10" s="40" customFormat="1" ht="17.25" customHeight="1" x14ac:dyDescent="0.25">
      <c r="A689" s="44" t="s">
        <v>240</v>
      </c>
      <c r="B689" s="45"/>
      <c r="C689" s="46"/>
      <c r="D689" s="47"/>
      <c r="E689" s="46">
        <f>E688+E673+E618</f>
        <v>8783</v>
      </c>
      <c r="F689" s="48" t="s">
        <v>13</v>
      </c>
      <c r="G689" s="45"/>
      <c r="H689" s="46"/>
      <c r="I689" s="46"/>
      <c r="J689" s="49">
        <f>J688+J673+J618</f>
        <v>14264.857491999999</v>
      </c>
    </row>
    <row r="690" spans="1:10" s="40" customFormat="1" ht="17.25" customHeight="1" thickBot="1" x14ac:dyDescent="0.3">
      <c r="A690" s="50"/>
      <c r="B690" s="51"/>
      <c r="C690" s="52"/>
      <c r="D690" s="53"/>
      <c r="E690" s="52"/>
      <c r="F690" s="54"/>
      <c r="G690" s="51"/>
      <c r="H690" s="52"/>
      <c r="I690" s="52"/>
      <c r="J690" s="52"/>
    </row>
    <row r="691" spans="1:10" ht="20.25" customHeight="1" x14ac:dyDescent="0.25">
      <c r="A691" s="15"/>
      <c r="B691" s="16"/>
      <c r="C691" s="17"/>
      <c r="D691" s="213" t="s">
        <v>246</v>
      </c>
      <c r="E691" s="213"/>
      <c r="F691" s="213"/>
      <c r="G691" s="16"/>
      <c r="H691" s="17"/>
      <c r="I691" s="17"/>
      <c r="J691" s="18"/>
    </row>
    <row r="692" spans="1:10" ht="14.25" customHeight="1" x14ac:dyDescent="0.2">
      <c r="A692" s="214" t="s">
        <v>14</v>
      </c>
      <c r="B692" s="215"/>
      <c r="C692" s="215"/>
      <c r="D692" s="215"/>
      <c r="E692" s="215"/>
      <c r="F692" s="215"/>
      <c r="G692" s="215"/>
      <c r="H692" s="215"/>
      <c r="I692" s="215"/>
      <c r="J692" s="216"/>
    </row>
    <row r="693" spans="1:10" s="86" customFormat="1" ht="14.25" customHeight="1" x14ac:dyDescent="0.2">
      <c r="A693" s="32" t="s">
        <v>27</v>
      </c>
      <c r="B693" s="33" t="s">
        <v>15</v>
      </c>
      <c r="C693" s="56">
        <v>0.83</v>
      </c>
      <c r="D693" s="83">
        <v>10</v>
      </c>
      <c r="E693" s="84">
        <f t="shared" ref="E693:E694" si="124">C693*D693</f>
        <v>8.2999999999999989</v>
      </c>
      <c r="F693" s="37" t="s">
        <v>73</v>
      </c>
      <c r="G693" s="31" t="s">
        <v>74</v>
      </c>
      <c r="H693" s="56">
        <f>C693*0.25/10</f>
        <v>2.0749999999999998E-2</v>
      </c>
      <c r="I693" s="55">
        <v>402</v>
      </c>
      <c r="J693" s="80">
        <f t="shared" ref="J693:J704" si="125">H693*I693</f>
        <v>8.3414999999999999</v>
      </c>
    </row>
    <row r="694" spans="1:10" s="86" customFormat="1" ht="14.25" customHeight="1" x14ac:dyDescent="0.2">
      <c r="A694" s="87" t="s">
        <v>143</v>
      </c>
      <c r="B694" s="33" t="s">
        <v>15</v>
      </c>
      <c r="C694" s="56">
        <v>0.83</v>
      </c>
      <c r="D694" s="83">
        <v>50</v>
      </c>
      <c r="E694" s="84">
        <f t="shared" si="124"/>
        <v>41.5</v>
      </c>
      <c r="F694" s="32" t="s">
        <v>102</v>
      </c>
      <c r="G694" s="33" t="s">
        <v>18</v>
      </c>
      <c r="H694" s="56">
        <f>C694*10/30</f>
        <v>0.27666666666666662</v>
      </c>
      <c r="I694" s="83">
        <v>130</v>
      </c>
      <c r="J694" s="82">
        <f t="shared" si="125"/>
        <v>35.966666666666661</v>
      </c>
    </row>
    <row r="695" spans="1:10" s="79" customFormat="1" ht="14.25" customHeight="1" x14ac:dyDescent="0.2">
      <c r="A695" s="87" t="s">
        <v>28</v>
      </c>
      <c r="B695" s="33" t="s">
        <v>15</v>
      </c>
      <c r="C695" s="56">
        <f>C694</f>
        <v>0.83</v>
      </c>
      <c r="D695" s="83">
        <v>55</v>
      </c>
      <c r="E695" s="84">
        <f>C695*D695</f>
        <v>45.65</v>
      </c>
      <c r="F695" s="32" t="s">
        <v>20</v>
      </c>
      <c r="G695" s="33" t="s">
        <v>11</v>
      </c>
      <c r="H695" s="56">
        <f>C695*1.2/25</f>
        <v>3.9839999999999993E-2</v>
      </c>
      <c r="I695" s="83">
        <v>108</v>
      </c>
      <c r="J695" s="82">
        <f t="shared" si="125"/>
        <v>4.302719999999999</v>
      </c>
    </row>
    <row r="696" spans="1:10" ht="14.25" customHeight="1" x14ac:dyDescent="0.2">
      <c r="A696" s="32"/>
      <c r="B696" s="33"/>
      <c r="C696" s="28"/>
      <c r="D696" s="83"/>
      <c r="E696" s="84"/>
      <c r="F696" s="32" t="s">
        <v>22</v>
      </c>
      <c r="G696" s="33" t="s">
        <v>11</v>
      </c>
      <c r="H696" s="56">
        <f>C695*0.8/25</f>
        <v>2.656E-2</v>
      </c>
      <c r="I696" s="83">
        <v>183.45</v>
      </c>
      <c r="J696" s="82">
        <f t="shared" si="125"/>
        <v>4.8724319999999999</v>
      </c>
    </row>
    <row r="697" spans="1:10" s="86" customFormat="1" ht="14.25" customHeight="1" x14ac:dyDescent="0.2">
      <c r="A697" s="87" t="s">
        <v>29</v>
      </c>
      <c r="B697" s="33" t="s">
        <v>15</v>
      </c>
      <c r="C697" s="56">
        <f>C695</f>
        <v>0.83</v>
      </c>
      <c r="D697" s="83">
        <v>20</v>
      </c>
      <c r="E697" s="84">
        <f>C697*D697</f>
        <v>16.599999999999998</v>
      </c>
      <c r="F697" s="32" t="s">
        <v>24</v>
      </c>
      <c r="G697" s="177" t="s">
        <v>12</v>
      </c>
      <c r="H697" s="178">
        <f>C697*0.15</f>
        <v>0.12449999999999999</v>
      </c>
      <c r="I697" s="168">
        <v>14</v>
      </c>
      <c r="J697" s="85">
        <f t="shared" si="125"/>
        <v>1.7429999999999999</v>
      </c>
    </row>
    <row r="698" spans="1:10" ht="14.25" customHeight="1" x14ac:dyDescent="0.2">
      <c r="A698" s="87" t="s">
        <v>30</v>
      </c>
      <c r="B698" s="33" t="s">
        <v>15</v>
      </c>
      <c r="C698" s="28">
        <f>C697</f>
        <v>0.83</v>
      </c>
      <c r="D698" s="83">
        <v>8</v>
      </c>
      <c r="E698" s="84">
        <f>C698*D698</f>
        <v>6.64</v>
      </c>
      <c r="F698" s="37" t="s">
        <v>16</v>
      </c>
      <c r="G698" s="31" t="s">
        <v>17</v>
      </c>
      <c r="H698" s="56">
        <f>C698*0.15/10</f>
        <v>1.2449999999999999E-2</v>
      </c>
      <c r="I698" s="55">
        <v>235.68</v>
      </c>
      <c r="J698" s="85">
        <f t="shared" si="125"/>
        <v>2.9342159999999997</v>
      </c>
    </row>
    <row r="699" spans="1:10" s="79" customFormat="1" ht="14.25" customHeight="1" x14ac:dyDescent="0.2">
      <c r="A699" s="87" t="s">
        <v>201</v>
      </c>
      <c r="B699" s="33" t="s">
        <v>15</v>
      </c>
      <c r="C699" s="28">
        <v>0.83</v>
      </c>
      <c r="D699" s="28">
        <v>50</v>
      </c>
      <c r="E699" s="28">
        <f>C699*D699</f>
        <v>41.5</v>
      </c>
      <c r="F699" s="32" t="s">
        <v>111</v>
      </c>
      <c r="G699" s="33" t="s">
        <v>26</v>
      </c>
      <c r="H699" s="28">
        <f>C699*0.3</f>
        <v>0.24899999999999997</v>
      </c>
      <c r="I699" s="28">
        <v>296.74</v>
      </c>
      <c r="J699" s="80">
        <f t="shared" si="125"/>
        <v>73.888259999999988</v>
      </c>
    </row>
    <row r="700" spans="1:10" ht="13.5" customHeight="1" x14ac:dyDescent="0.2">
      <c r="A700" s="87" t="s">
        <v>30</v>
      </c>
      <c r="B700" s="33" t="s">
        <v>15</v>
      </c>
      <c r="C700" s="75">
        <v>26.34</v>
      </c>
      <c r="D700" s="119">
        <v>10</v>
      </c>
      <c r="E700" s="120">
        <f>C700*D700</f>
        <v>263.39999999999998</v>
      </c>
      <c r="F700" s="37" t="s">
        <v>73</v>
      </c>
      <c r="G700" s="31" t="s">
        <v>74</v>
      </c>
      <c r="H700" s="56">
        <f>C700*0.25/10</f>
        <v>0.65849999999999997</v>
      </c>
      <c r="I700" s="55">
        <v>312</v>
      </c>
      <c r="J700" s="121">
        <f t="shared" si="125"/>
        <v>205.452</v>
      </c>
    </row>
    <row r="701" spans="1:10" ht="14.25" customHeight="1" x14ac:dyDescent="0.2">
      <c r="A701" s="21" t="s">
        <v>120</v>
      </c>
      <c r="B701" s="22" t="s">
        <v>15</v>
      </c>
      <c r="C701" s="99">
        <f>C700</f>
        <v>26.34</v>
      </c>
      <c r="D701" s="99">
        <v>180</v>
      </c>
      <c r="E701" s="99">
        <f>C701*D701</f>
        <v>4741.2</v>
      </c>
      <c r="F701" s="37" t="s">
        <v>51</v>
      </c>
      <c r="G701" s="31" t="s">
        <v>15</v>
      </c>
      <c r="H701" s="100">
        <f>C701*1.2</f>
        <v>31.607999999999997</v>
      </c>
      <c r="I701" s="193">
        <v>480</v>
      </c>
      <c r="J701" s="101">
        <f t="shared" si="125"/>
        <v>15171.839999999998</v>
      </c>
    </row>
    <row r="702" spans="1:10" ht="14.25" customHeight="1" x14ac:dyDescent="0.2">
      <c r="A702" s="21"/>
      <c r="B702" s="22"/>
      <c r="C702" s="99"/>
      <c r="D702" s="99"/>
      <c r="E702" s="99"/>
      <c r="F702" s="37" t="s">
        <v>58</v>
      </c>
      <c r="G702" s="33" t="s">
        <v>26</v>
      </c>
      <c r="H702" s="100">
        <f>H703*0.3</f>
        <v>3.1607999999999996</v>
      </c>
      <c r="I702" s="100">
        <v>81</v>
      </c>
      <c r="J702" s="101">
        <f t="shared" si="125"/>
        <v>256.02479999999997</v>
      </c>
    </row>
    <row r="703" spans="1:10" ht="14.25" customHeight="1" x14ac:dyDescent="0.2">
      <c r="A703" s="21"/>
      <c r="B703" s="22"/>
      <c r="C703" s="99"/>
      <c r="D703" s="99"/>
      <c r="E703" s="99"/>
      <c r="F703" s="21" t="s">
        <v>57</v>
      </c>
      <c r="G703" s="22" t="s">
        <v>11</v>
      </c>
      <c r="H703" s="63">
        <f>C701*10/25</f>
        <v>10.536</v>
      </c>
      <c r="I703" s="194">
        <v>91.5</v>
      </c>
      <c r="J703" s="99">
        <f t="shared" si="125"/>
        <v>964.04399999999998</v>
      </c>
    </row>
    <row r="704" spans="1:10" s="40" customFormat="1" ht="14.25" customHeight="1" x14ac:dyDescent="0.25">
      <c r="A704" s="122"/>
      <c r="B704" s="123"/>
      <c r="C704" s="124"/>
      <c r="D704" s="124"/>
      <c r="E704" s="124"/>
      <c r="F704" s="125" t="s">
        <v>53</v>
      </c>
      <c r="G704" s="126" t="s">
        <v>39</v>
      </c>
      <c r="H704" s="63">
        <f>C701*11</f>
        <v>289.74</v>
      </c>
      <c r="I704" s="127">
        <v>0.18</v>
      </c>
      <c r="J704" s="99">
        <f t="shared" si="125"/>
        <v>52.153199999999998</v>
      </c>
    </row>
    <row r="705" spans="1:351" ht="14.25" customHeight="1" x14ac:dyDescent="0.2">
      <c r="A705" s="19" t="s">
        <v>113</v>
      </c>
      <c r="B705" s="38" t="s">
        <v>12</v>
      </c>
      <c r="C705" s="23">
        <v>28.62</v>
      </c>
      <c r="D705" s="34">
        <v>55</v>
      </c>
      <c r="E705" s="35">
        <f>C705*D705</f>
        <v>1574.1000000000001</v>
      </c>
      <c r="F705" s="19"/>
      <c r="G705" s="38"/>
      <c r="H705" s="23"/>
      <c r="I705" s="34"/>
      <c r="J705" s="36"/>
    </row>
    <row r="706" spans="1:351" s="79" customFormat="1" ht="14.25" customHeight="1" x14ac:dyDescent="0.2">
      <c r="A706" s="19" t="s">
        <v>121</v>
      </c>
      <c r="B706" s="38" t="s">
        <v>10</v>
      </c>
      <c r="C706" s="23">
        <v>12</v>
      </c>
      <c r="D706" s="34">
        <v>75</v>
      </c>
      <c r="E706" s="35">
        <f>C706*D706</f>
        <v>900</v>
      </c>
      <c r="F706" s="19"/>
      <c r="G706" s="38"/>
      <c r="H706" s="23"/>
      <c r="I706" s="34"/>
      <c r="J706" s="36"/>
    </row>
    <row r="707" spans="1:351" s="93" customFormat="1" ht="14.25" customHeight="1" x14ac:dyDescent="0.25">
      <c r="A707" s="21" t="s">
        <v>71</v>
      </c>
      <c r="B707" s="22" t="s">
        <v>15</v>
      </c>
      <c r="C707" s="99">
        <f>C701</f>
        <v>26.34</v>
      </c>
      <c r="D707" s="99">
        <v>20</v>
      </c>
      <c r="E707" s="99">
        <f>C707*D707</f>
        <v>526.79999999999995</v>
      </c>
      <c r="F707" s="21" t="s">
        <v>55</v>
      </c>
      <c r="G707" s="22" t="s">
        <v>56</v>
      </c>
      <c r="H707" s="63">
        <f>C707*0.3</f>
        <v>7.9019999999999992</v>
      </c>
      <c r="I707" s="63">
        <v>69</v>
      </c>
      <c r="J707" s="128">
        <f t="shared" ref="J707:J711" si="126">H707*I707</f>
        <v>545.23799999999994</v>
      </c>
    </row>
    <row r="708" spans="1:351" ht="13.5" customHeight="1" x14ac:dyDescent="0.2">
      <c r="A708" s="81" t="s">
        <v>31</v>
      </c>
      <c r="B708" s="38" t="s">
        <v>10</v>
      </c>
      <c r="C708" s="23">
        <v>1</v>
      </c>
      <c r="D708" s="34">
        <v>650</v>
      </c>
      <c r="E708" s="35">
        <f>C708*D708</f>
        <v>650</v>
      </c>
      <c r="F708" s="19" t="s">
        <v>32</v>
      </c>
      <c r="G708" s="38" t="s">
        <v>10</v>
      </c>
      <c r="H708" s="23">
        <f>C708</f>
        <v>1</v>
      </c>
      <c r="I708" s="192">
        <v>2700</v>
      </c>
      <c r="J708" s="36">
        <f t="shared" si="126"/>
        <v>2700</v>
      </c>
    </row>
    <row r="709" spans="1:351" ht="13.5" customHeight="1" x14ac:dyDescent="0.2">
      <c r="A709" s="81"/>
      <c r="B709" s="38"/>
      <c r="C709" s="23"/>
      <c r="D709" s="34"/>
      <c r="E709" s="35"/>
      <c r="F709" s="19" t="s">
        <v>33</v>
      </c>
      <c r="G709" s="38" t="s">
        <v>10</v>
      </c>
      <c r="H709" s="20">
        <f>C708*1.2</f>
        <v>1.2</v>
      </c>
      <c r="I709" s="20">
        <v>138.9</v>
      </c>
      <c r="J709" s="25">
        <f t="shared" si="126"/>
        <v>166.68</v>
      </c>
    </row>
    <row r="710" spans="1:351" ht="13.5" customHeight="1" x14ac:dyDescent="0.2">
      <c r="A710" s="19" t="s">
        <v>34</v>
      </c>
      <c r="B710" s="38" t="s">
        <v>12</v>
      </c>
      <c r="C710" s="23">
        <f>(2.1+2.1+1)*(C708)*2</f>
        <v>10.4</v>
      </c>
      <c r="D710" s="34">
        <v>25</v>
      </c>
      <c r="E710" s="35">
        <f>C710*D710</f>
        <v>260</v>
      </c>
      <c r="F710" s="19" t="s">
        <v>35</v>
      </c>
      <c r="G710" s="38" t="s">
        <v>12</v>
      </c>
      <c r="H710" s="23">
        <f>(2.1+2.1+0.9)*C708*2</f>
        <v>10.200000000000001</v>
      </c>
      <c r="I710" s="192">
        <v>79</v>
      </c>
      <c r="J710" s="36">
        <f t="shared" si="126"/>
        <v>805.80000000000007</v>
      </c>
    </row>
    <row r="711" spans="1:351" ht="13.5" customHeight="1" x14ac:dyDescent="0.2">
      <c r="A711" s="19" t="s">
        <v>36</v>
      </c>
      <c r="B711" s="38" t="s">
        <v>10</v>
      </c>
      <c r="C711" s="23">
        <v>1</v>
      </c>
      <c r="D711" s="34">
        <v>220</v>
      </c>
      <c r="E711" s="35">
        <f>C711*D711</f>
        <v>220</v>
      </c>
      <c r="F711" s="19" t="s">
        <v>37</v>
      </c>
      <c r="G711" s="38" t="s">
        <v>10</v>
      </c>
      <c r="H711" s="23">
        <f>C711</f>
        <v>1</v>
      </c>
      <c r="I711" s="192">
        <v>712.13</v>
      </c>
      <c r="J711" s="36">
        <f t="shared" si="126"/>
        <v>712.13</v>
      </c>
    </row>
    <row r="712" spans="1:351" ht="14.25" customHeight="1" x14ac:dyDescent="0.2">
      <c r="A712" s="26" t="s">
        <v>13</v>
      </c>
      <c r="B712" s="39"/>
      <c r="C712" s="27"/>
      <c r="D712" s="28"/>
      <c r="E712" s="27">
        <f>SUM(E693:E711)</f>
        <v>9295.69</v>
      </c>
      <c r="F712" s="29" t="s">
        <v>13</v>
      </c>
      <c r="G712" s="39"/>
      <c r="H712" s="27"/>
      <c r="I712" s="27"/>
      <c r="J712" s="30">
        <f>SUM(J693:J711)</f>
        <v>21711.410794666666</v>
      </c>
    </row>
    <row r="713" spans="1:351" ht="14.25" customHeight="1" x14ac:dyDescent="0.2">
      <c r="A713" s="214" t="s">
        <v>38</v>
      </c>
      <c r="B713" s="215"/>
      <c r="C713" s="215"/>
      <c r="D713" s="215"/>
      <c r="E713" s="215"/>
      <c r="F713" s="215"/>
      <c r="G713" s="215"/>
      <c r="H713" s="215"/>
      <c r="I713" s="215"/>
      <c r="J713" s="223"/>
    </row>
    <row r="714" spans="1:351" s="170" customFormat="1" ht="28.5" outlineLevel="1" x14ac:dyDescent="0.25">
      <c r="A714" s="161" t="s">
        <v>210</v>
      </c>
      <c r="B714" s="162" t="s">
        <v>12</v>
      </c>
      <c r="C714" s="163">
        <v>2.2400000000000002</v>
      </c>
      <c r="D714" s="163">
        <v>120</v>
      </c>
      <c r="E714" s="164">
        <f>C714*D714</f>
        <v>268.8</v>
      </c>
      <c r="F714" s="165" t="s">
        <v>146</v>
      </c>
      <c r="G714" s="166" t="s">
        <v>15</v>
      </c>
      <c r="H714" s="167">
        <f>C714*0.3</f>
        <v>0.67200000000000004</v>
      </c>
      <c r="I714" s="168">
        <v>30.4</v>
      </c>
      <c r="J714" s="164">
        <f t="shared" ref="J714" si="127">H714*I714</f>
        <v>20.428799999999999</v>
      </c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  <c r="CB714" s="169"/>
      <c r="CC714" s="169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69"/>
      <c r="CN714" s="169"/>
      <c r="CO714" s="169"/>
      <c r="CP714" s="169"/>
      <c r="CQ714" s="169"/>
      <c r="CR714" s="169"/>
      <c r="CS714" s="169"/>
      <c r="CT714" s="169"/>
      <c r="CU714" s="169"/>
      <c r="CV714" s="169"/>
      <c r="CW714" s="169"/>
      <c r="CX714" s="169"/>
      <c r="CY714" s="169"/>
      <c r="CZ714" s="169"/>
      <c r="DA714" s="169"/>
      <c r="DB714" s="169"/>
      <c r="DC714" s="169"/>
      <c r="DD714" s="169"/>
      <c r="DE714" s="169"/>
      <c r="DF714" s="169"/>
      <c r="DG714" s="169"/>
      <c r="DH714" s="169"/>
      <c r="DI714" s="169"/>
      <c r="DJ714" s="169"/>
      <c r="DK714" s="169"/>
      <c r="DL714" s="169"/>
      <c r="DM714" s="169"/>
      <c r="DN714" s="169"/>
      <c r="DO714" s="169"/>
      <c r="DP714" s="169"/>
      <c r="DQ714" s="169"/>
      <c r="DR714" s="169"/>
      <c r="DS714" s="169"/>
      <c r="DT714" s="169"/>
      <c r="DU714" s="169"/>
      <c r="DV714" s="169"/>
      <c r="DW714" s="169"/>
      <c r="DX714" s="169"/>
      <c r="DY714" s="169"/>
      <c r="DZ714" s="169"/>
      <c r="EA714" s="169"/>
      <c r="EB714" s="169"/>
      <c r="EC714" s="169"/>
      <c r="ED714" s="169"/>
      <c r="EE714" s="169"/>
      <c r="EF714" s="169"/>
      <c r="EG714" s="169"/>
      <c r="EH714" s="169"/>
      <c r="EI714" s="169"/>
      <c r="EJ714" s="169"/>
      <c r="EK714" s="169"/>
      <c r="EL714" s="169"/>
      <c r="EM714" s="169"/>
      <c r="EN714" s="169"/>
      <c r="EO714" s="169"/>
      <c r="EP714" s="169"/>
      <c r="EQ714" s="169"/>
      <c r="ER714" s="169"/>
      <c r="ES714" s="169"/>
      <c r="ET714" s="169"/>
      <c r="EU714" s="169"/>
      <c r="EV714" s="169"/>
      <c r="EW714" s="169"/>
      <c r="EX714" s="169"/>
      <c r="EY714" s="169"/>
      <c r="EZ714" s="169"/>
      <c r="FA714" s="169"/>
      <c r="FB714" s="169"/>
      <c r="FC714" s="169"/>
      <c r="FD714" s="169"/>
      <c r="FE714" s="169"/>
      <c r="FF714" s="169"/>
      <c r="FG714" s="169"/>
      <c r="FH714" s="169"/>
      <c r="FI714" s="169"/>
      <c r="FJ714" s="169"/>
      <c r="FK714" s="169"/>
      <c r="FL714" s="169"/>
      <c r="FM714" s="169"/>
      <c r="FN714" s="169"/>
      <c r="FO714" s="169"/>
      <c r="FP714" s="169"/>
      <c r="FQ714" s="169"/>
      <c r="FR714" s="169"/>
      <c r="FS714" s="169"/>
      <c r="FT714" s="169"/>
      <c r="FU714" s="169"/>
      <c r="FV714" s="169"/>
      <c r="FW714" s="169"/>
      <c r="FX714" s="169"/>
      <c r="FY714" s="169"/>
      <c r="FZ714" s="169"/>
      <c r="GA714" s="169"/>
      <c r="GB714" s="169"/>
      <c r="GC714" s="169"/>
      <c r="GD714" s="169"/>
      <c r="GE714" s="169"/>
      <c r="GF714" s="169"/>
      <c r="GG714" s="169"/>
      <c r="GH714" s="169"/>
      <c r="GI714" s="169"/>
      <c r="GJ714" s="169"/>
      <c r="GK714" s="169"/>
      <c r="GL714" s="169"/>
      <c r="GM714" s="169"/>
      <c r="GN714" s="169"/>
      <c r="GO714" s="169"/>
      <c r="GP714" s="169"/>
      <c r="GQ714" s="169"/>
      <c r="GR714" s="169"/>
      <c r="GS714" s="169"/>
      <c r="GT714" s="169"/>
      <c r="GU714" s="169"/>
      <c r="GV714" s="169"/>
      <c r="GW714" s="169"/>
      <c r="GX714" s="169"/>
      <c r="GY714" s="169"/>
      <c r="GZ714" s="169"/>
      <c r="HA714" s="169"/>
      <c r="HB714" s="169"/>
      <c r="HC714" s="169"/>
      <c r="HD714" s="169"/>
      <c r="HE714" s="169"/>
      <c r="HF714" s="169"/>
      <c r="HG714" s="169"/>
      <c r="HH714" s="169"/>
      <c r="HI714" s="169"/>
      <c r="HJ714" s="169"/>
      <c r="HK714" s="169"/>
      <c r="HL714" s="169"/>
      <c r="HM714" s="169"/>
      <c r="HN714" s="169"/>
      <c r="HO714" s="169"/>
      <c r="HP714" s="169"/>
      <c r="HQ714" s="169"/>
      <c r="HR714" s="169"/>
      <c r="HS714" s="169"/>
      <c r="HT714" s="169"/>
      <c r="HU714" s="169"/>
      <c r="HV714" s="169"/>
      <c r="HW714" s="169"/>
      <c r="HX714" s="169"/>
      <c r="HY714" s="169"/>
      <c r="HZ714" s="169"/>
      <c r="IA714" s="169"/>
      <c r="IB714" s="169"/>
      <c r="IC714" s="169"/>
      <c r="ID714" s="169"/>
      <c r="IE714" s="169"/>
      <c r="IF714" s="169"/>
      <c r="IG714" s="169"/>
      <c r="IH714" s="169"/>
      <c r="II714" s="169"/>
      <c r="IJ714" s="169"/>
      <c r="IK714" s="169"/>
      <c r="IL714" s="169"/>
      <c r="IM714" s="169"/>
      <c r="IN714" s="169"/>
      <c r="IO714" s="169"/>
      <c r="IP714" s="169"/>
      <c r="IQ714" s="169"/>
      <c r="IR714" s="169"/>
      <c r="IS714" s="169"/>
      <c r="IT714" s="169"/>
      <c r="IU714" s="169"/>
      <c r="IV714" s="169"/>
      <c r="IW714" s="169"/>
      <c r="IX714" s="169"/>
      <c r="IY714" s="169"/>
      <c r="IZ714" s="169"/>
      <c r="JA714" s="169"/>
      <c r="JB714" s="169"/>
      <c r="JC714" s="169"/>
      <c r="JD714" s="169"/>
      <c r="JE714" s="169"/>
      <c r="JF714" s="169"/>
      <c r="JG714" s="169"/>
      <c r="JH714" s="169"/>
      <c r="JI714" s="169"/>
      <c r="JJ714" s="169"/>
      <c r="JK714" s="169"/>
      <c r="JL714" s="169"/>
      <c r="JM714" s="169"/>
      <c r="JN714" s="169"/>
      <c r="JO714" s="169"/>
      <c r="JP714" s="169"/>
      <c r="JQ714" s="169"/>
      <c r="JR714" s="169"/>
      <c r="JS714" s="169"/>
      <c r="JT714" s="169"/>
      <c r="JU714" s="169"/>
      <c r="JV714" s="169"/>
      <c r="JW714" s="169"/>
      <c r="JX714" s="169"/>
      <c r="JY714" s="169"/>
      <c r="JZ714" s="169"/>
      <c r="KA714" s="169"/>
      <c r="KB714" s="169"/>
      <c r="KC714" s="169"/>
      <c r="KD714" s="169"/>
      <c r="KE714" s="169"/>
      <c r="KF714" s="169"/>
      <c r="KG714" s="169"/>
      <c r="KH714" s="169"/>
      <c r="KI714" s="169"/>
      <c r="KJ714" s="169"/>
      <c r="KK714" s="169"/>
      <c r="KL714" s="169"/>
      <c r="KM714" s="169"/>
      <c r="KN714" s="169"/>
      <c r="KO714" s="169"/>
      <c r="KP714" s="169"/>
      <c r="KQ714" s="169"/>
      <c r="KR714" s="169"/>
      <c r="KS714" s="169"/>
      <c r="KT714" s="169"/>
      <c r="KU714" s="169"/>
      <c r="KV714" s="169"/>
      <c r="KW714" s="169"/>
      <c r="KX714" s="169"/>
      <c r="KY714" s="169"/>
      <c r="KZ714" s="169"/>
      <c r="LA714" s="169"/>
      <c r="LB714" s="169"/>
      <c r="LC714" s="169"/>
      <c r="LD714" s="169"/>
      <c r="LE714" s="169"/>
      <c r="LF714" s="169"/>
      <c r="LG714" s="169"/>
      <c r="LH714" s="169"/>
      <c r="LI714" s="169"/>
      <c r="LJ714" s="169"/>
      <c r="LK714" s="169"/>
      <c r="LL714" s="169"/>
      <c r="LM714" s="169"/>
      <c r="LN714" s="169"/>
      <c r="LO714" s="169"/>
      <c r="LP714" s="169"/>
      <c r="LQ714" s="169"/>
      <c r="LR714" s="169"/>
      <c r="LS714" s="169"/>
      <c r="LT714" s="169"/>
      <c r="LU714" s="169"/>
      <c r="LV714" s="169"/>
      <c r="LW714" s="169"/>
      <c r="LX714" s="169"/>
      <c r="LY714" s="169"/>
      <c r="LZ714" s="169"/>
      <c r="MA714" s="169"/>
      <c r="MB714" s="169"/>
      <c r="MC714" s="169"/>
      <c r="MD714" s="169"/>
      <c r="ME714" s="169"/>
      <c r="MF714" s="169"/>
      <c r="MG714" s="169"/>
      <c r="MH714" s="169"/>
      <c r="MI714" s="169"/>
      <c r="MJ714" s="169"/>
      <c r="MK714" s="169"/>
      <c r="ML714" s="169"/>
      <c r="MM714" s="169"/>
    </row>
    <row r="715" spans="1:351" s="170" customFormat="1" ht="24.75" customHeight="1" outlineLevel="1" x14ac:dyDescent="0.25">
      <c r="A715" s="171"/>
      <c r="B715" s="172"/>
      <c r="C715" s="172"/>
      <c r="D715" s="172"/>
      <c r="E715" s="173"/>
      <c r="F715" s="174" t="s">
        <v>147</v>
      </c>
      <c r="G715" s="175" t="s">
        <v>12</v>
      </c>
      <c r="H715" s="167">
        <f>C714*0.6</f>
        <v>1.3440000000000001</v>
      </c>
      <c r="I715" s="168">
        <v>11.64</v>
      </c>
      <c r="J715" s="164">
        <f>H715*I715</f>
        <v>15.644160000000001</v>
      </c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69"/>
      <c r="CO715" s="169"/>
      <c r="CP715" s="169"/>
      <c r="CQ715" s="169"/>
      <c r="CR715" s="169"/>
      <c r="CS715" s="169"/>
      <c r="CT715" s="169"/>
      <c r="CU715" s="169"/>
      <c r="CV715" s="169"/>
      <c r="CW715" s="169"/>
      <c r="CX715" s="169"/>
      <c r="CY715" s="169"/>
      <c r="CZ715" s="169"/>
      <c r="DA715" s="169"/>
      <c r="DB715" s="169"/>
      <c r="DC715" s="169"/>
      <c r="DD715" s="169"/>
      <c r="DE715" s="169"/>
      <c r="DF715" s="169"/>
      <c r="DG715" s="169"/>
      <c r="DH715" s="169"/>
      <c r="DI715" s="169"/>
      <c r="DJ715" s="169"/>
      <c r="DK715" s="169"/>
      <c r="DL715" s="169"/>
      <c r="DM715" s="169"/>
      <c r="DN715" s="169"/>
      <c r="DO715" s="169"/>
      <c r="DP715" s="169"/>
      <c r="DQ715" s="169"/>
      <c r="DR715" s="169"/>
      <c r="DS715" s="169"/>
      <c r="DT715" s="169"/>
      <c r="DU715" s="169"/>
      <c r="DV715" s="169"/>
      <c r="DW715" s="169"/>
      <c r="DX715" s="169"/>
      <c r="DY715" s="169"/>
      <c r="DZ715" s="169"/>
      <c r="EA715" s="169"/>
      <c r="EB715" s="169"/>
      <c r="EC715" s="169"/>
      <c r="ED715" s="169"/>
      <c r="EE715" s="169"/>
      <c r="EF715" s="169"/>
      <c r="EG715" s="169"/>
      <c r="EH715" s="169"/>
      <c r="EI715" s="169"/>
      <c r="EJ715" s="169"/>
      <c r="EK715" s="169"/>
      <c r="EL715" s="169"/>
      <c r="EM715" s="169"/>
      <c r="EN715" s="169"/>
      <c r="EO715" s="169"/>
      <c r="EP715" s="169"/>
      <c r="EQ715" s="169"/>
      <c r="ER715" s="169"/>
      <c r="ES715" s="169"/>
      <c r="ET715" s="169"/>
      <c r="EU715" s="169"/>
      <c r="EV715" s="169"/>
      <c r="EW715" s="169"/>
      <c r="EX715" s="169"/>
      <c r="EY715" s="169"/>
      <c r="EZ715" s="169"/>
      <c r="FA715" s="169"/>
      <c r="FB715" s="169"/>
      <c r="FC715" s="169"/>
      <c r="FD715" s="169"/>
      <c r="FE715" s="169"/>
      <c r="FF715" s="169"/>
      <c r="FG715" s="169"/>
      <c r="FH715" s="169"/>
      <c r="FI715" s="169"/>
      <c r="FJ715" s="169"/>
      <c r="FK715" s="169"/>
      <c r="FL715" s="169"/>
      <c r="FM715" s="169"/>
      <c r="FN715" s="169"/>
      <c r="FO715" s="169"/>
      <c r="FP715" s="169"/>
      <c r="FQ715" s="169"/>
      <c r="FR715" s="169"/>
      <c r="FS715" s="169"/>
      <c r="FT715" s="169"/>
      <c r="FU715" s="169"/>
      <c r="FV715" s="169"/>
      <c r="FW715" s="169"/>
      <c r="FX715" s="169"/>
      <c r="FY715" s="169"/>
      <c r="FZ715" s="169"/>
      <c r="GA715" s="169"/>
      <c r="GB715" s="169"/>
      <c r="GC715" s="169"/>
      <c r="GD715" s="169"/>
      <c r="GE715" s="169"/>
      <c r="GF715" s="169"/>
      <c r="GG715" s="169"/>
      <c r="GH715" s="169"/>
      <c r="GI715" s="169"/>
      <c r="GJ715" s="169"/>
      <c r="GK715" s="169"/>
      <c r="GL715" s="169"/>
      <c r="GM715" s="169"/>
      <c r="GN715" s="169"/>
      <c r="GO715" s="169"/>
      <c r="GP715" s="169"/>
      <c r="GQ715" s="169"/>
      <c r="GR715" s="169"/>
      <c r="GS715" s="169"/>
      <c r="GT715" s="169"/>
      <c r="GU715" s="169"/>
      <c r="GV715" s="169"/>
      <c r="GW715" s="169"/>
      <c r="GX715" s="169"/>
      <c r="GY715" s="169"/>
      <c r="GZ715" s="169"/>
      <c r="HA715" s="169"/>
      <c r="HB715" s="169"/>
      <c r="HC715" s="169"/>
      <c r="HD715" s="169"/>
      <c r="HE715" s="169"/>
      <c r="HF715" s="169"/>
      <c r="HG715" s="169"/>
      <c r="HH715" s="169"/>
      <c r="HI715" s="169"/>
      <c r="HJ715" s="169"/>
      <c r="HK715" s="169"/>
      <c r="HL715" s="169"/>
      <c r="HM715" s="169"/>
      <c r="HN715" s="169"/>
      <c r="HO715" s="169"/>
      <c r="HP715" s="169"/>
      <c r="HQ715" s="169"/>
      <c r="HR715" s="169"/>
      <c r="HS715" s="169"/>
      <c r="HT715" s="169"/>
      <c r="HU715" s="169"/>
      <c r="HV715" s="169"/>
      <c r="HW715" s="169"/>
      <c r="HX715" s="169"/>
      <c r="HY715" s="169"/>
      <c r="HZ715" s="169"/>
      <c r="IA715" s="169"/>
      <c r="IB715" s="169"/>
      <c r="IC715" s="169"/>
      <c r="ID715" s="169"/>
      <c r="IE715" s="169"/>
      <c r="IF715" s="169"/>
      <c r="IG715" s="169"/>
      <c r="IH715" s="169"/>
      <c r="II715" s="169"/>
      <c r="IJ715" s="169"/>
      <c r="IK715" s="169"/>
      <c r="IL715" s="169"/>
      <c r="IM715" s="169"/>
      <c r="IN715" s="169"/>
      <c r="IO715" s="169"/>
      <c r="IP715" s="169"/>
      <c r="IQ715" s="169"/>
      <c r="IR715" s="169"/>
      <c r="IS715" s="169"/>
      <c r="IT715" s="169"/>
      <c r="IU715" s="169"/>
      <c r="IV715" s="169"/>
      <c r="IW715" s="169"/>
      <c r="IX715" s="169"/>
      <c r="IY715" s="169"/>
      <c r="IZ715" s="169"/>
      <c r="JA715" s="169"/>
      <c r="JB715" s="169"/>
      <c r="JC715" s="169"/>
      <c r="JD715" s="169"/>
      <c r="JE715" s="169"/>
      <c r="JF715" s="169"/>
      <c r="JG715" s="169"/>
      <c r="JH715" s="169"/>
      <c r="JI715" s="169"/>
      <c r="JJ715" s="169"/>
      <c r="JK715" s="169"/>
      <c r="JL715" s="169"/>
      <c r="JM715" s="169"/>
      <c r="JN715" s="169"/>
      <c r="JO715" s="169"/>
      <c r="JP715" s="169"/>
      <c r="JQ715" s="169"/>
      <c r="JR715" s="169"/>
      <c r="JS715" s="169"/>
      <c r="JT715" s="169"/>
      <c r="JU715" s="169"/>
      <c r="JV715" s="169"/>
      <c r="JW715" s="169"/>
      <c r="JX715" s="169"/>
      <c r="JY715" s="169"/>
      <c r="JZ715" s="169"/>
      <c r="KA715" s="169"/>
      <c r="KB715" s="169"/>
      <c r="KC715" s="169"/>
      <c r="KD715" s="169"/>
      <c r="KE715" s="169"/>
      <c r="KF715" s="169"/>
      <c r="KG715" s="169"/>
      <c r="KH715" s="169"/>
      <c r="KI715" s="169"/>
      <c r="KJ715" s="169"/>
      <c r="KK715" s="169"/>
      <c r="KL715" s="169"/>
      <c r="KM715" s="169"/>
      <c r="KN715" s="169"/>
      <c r="KO715" s="169"/>
      <c r="KP715" s="169"/>
      <c r="KQ715" s="169"/>
      <c r="KR715" s="169"/>
      <c r="KS715" s="169"/>
      <c r="KT715" s="169"/>
      <c r="KU715" s="169"/>
      <c r="KV715" s="169"/>
      <c r="KW715" s="169"/>
      <c r="KX715" s="169"/>
      <c r="KY715" s="169"/>
      <c r="KZ715" s="169"/>
      <c r="LA715" s="169"/>
      <c r="LB715" s="169"/>
      <c r="LC715" s="169"/>
      <c r="LD715" s="169"/>
      <c r="LE715" s="169"/>
      <c r="LF715" s="169"/>
      <c r="LG715" s="169"/>
      <c r="LH715" s="169"/>
      <c r="LI715" s="169"/>
      <c r="LJ715" s="169"/>
      <c r="LK715" s="169"/>
      <c r="LL715" s="169"/>
      <c r="LM715" s="169"/>
      <c r="LN715" s="169"/>
      <c r="LO715" s="169"/>
      <c r="LP715" s="169"/>
      <c r="LQ715" s="169"/>
      <c r="LR715" s="169"/>
      <c r="LS715" s="169"/>
      <c r="LT715" s="169"/>
      <c r="LU715" s="169"/>
      <c r="LV715" s="169"/>
      <c r="LW715" s="169"/>
      <c r="LX715" s="169"/>
      <c r="LY715" s="169"/>
      <c r="LZ715" s="169"/>
      <c r="MA715" s="169"/>
      <c r="MB715" s="169"/>
      <c r="MC715" s="169"/>
      <c r="MD715" s="169"/>
      <c r="ME715" s="169"/>
      <c r="MF715" s="169"/>
      <c r="MG715" s="169"/>
      <c r="MH715" s="169"/>
      <c r="MI715" s="169"/>
      <c r="MJ715" s="169"/>
      <c r="MK715" s="169"/>
      <c r="ML715" s="169"/>
      <c r="MM715" s="169"/>
    </row>
    <row r="716" spans="1:351" s="170" customFormat="1" ht="15" customHeight="1" outlineLevel="1" x14ac:dyDescent="0.25">
      <c r="A716" s="161"/>
      <c r="B716" s="162"/>
      <c r="C716" s="163"/>
      <c r="D716" s="163"/>
      <c r="E716" s="164"/>
      <c r="F716" s="174" t="s">
        <v>148</v>
      </c>
      <c r="G716" s="175" t="s">
        <v>12</v>
      </c>
      <c r="H716" s="167">
        <f>C714*0.9</f>
        <v>2.0160000000000005</v>
      </c>
      <c r="I716" s="168">
        <v>18.04</v>
      </c>
      <c r="J716" s="164">
        <f>H716*I716</f>
        <v>36.368640000000006</v>
      </c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  <c r="CB716" s="169"/>
      <c r="CC716" s="169"/>
      <c r="CD716" s="169"/>
      <c r="CE716" s="169"/>
      <c r="CF716" s="169"/>
      <c r="CG716" s="169"/>
      <c r="CH716" s="169"/>
      <c r="CI716" s="169"/>
      <c r="CJ716" s="169"/>
      <c r="CK716" s="169"/>
      <c r="CL716" s="169"/>
      <c r="CM716" s="169"/>
      <c r="CN716" s="169"/>
      <c r="CO716" s="169"/>
      <c r="CP716" s="169"/>
      <c r="CQ716" s="169"/>
      <c r="CR716" s="169"/>
      <c r="CS716" s="169"/>
      <c r="CT716" s="169"/>
      <c r="CU716" s="169"/>
      <c r="CV716" s="169"/>
      <c r="CW716" s="169"/>
      <c r="CX716" s="169"/>
      <c r="CY716" s="169"/>
      <c r="CZ716" s="169"/>
      <c r="DA716" s="169"/>
      <c r="DB716" s="169"/>
      <c r="DC716" s="169"/>
      <c r="DD716" s="169"/>
      <c r="DE716" s="169"/>
      <c r="DF716" s="169"/>
      <c r="DG716" s="169"/>
      <c r="DH716" s="169"/>
      <c r="DI716" s="169"/>
      <c r="DJ716" s="169"/>
      <c r="DK716" s="169"/>
      <c r="DL716" s="169"/>
      <c r="DM716" s="169"/>
      <c r="DN716" s="169"/>
      <c r="DO716" s="169"/>
      <c r="DP716" s="169"/>
      <c r="DQ716" s="169"/>
      <c r="DR716" s="169"/>
      <c r="DS716" s="169"/>
      <c r="DT716" s="169"/>
      <c r="DU716" s="169"/>
      <c r="DV716" s="169"/>
      <c r="DW716" s="169"/>
      <c r="DX716" s="169"/>
      <c r="DY716" s="169"/>
      <c r="DZ716" s="169"/>
      <c r="EA716" s="169"/>
      <c r="EB716" s="169"/>
      <c r="EC716" s="169"/>
      <c r="ED716" s="169"/>
      <c r="EE716" s="169"/>
      <c r="EF716" s="169"/>
      <c r="EG716" s="169"/>
      <c r="EH716" s="169"/>
      <c r="EI716" s="169"/>
      <c r="EJ716" s="169"/>
      <c r="EK716" s="169"/>
      <c r="EL716" s="169"/>
      <c r="EM716" s="169"/>
      <c r="EN716" s="169"/>
      <c r="EO716" s="169"/>
      <c r="EP716" s="169"/>
      <c r="EQ716" s="169"/>
      <c r="ER716" s="169"/>
      <c r="ES716" s="169"/>
      <c r="ET716" s="169"/>
      <c r="EU716" s="169"/>
      <c r="EV716" s="169"/>
      <c r="EW716" s="169"/>
      <c r="EX716" s="169"/>
      <c r="EY716" s="169"/>
      <c r="EZ716" s="169"/>
      <c r="FA716" s="169"/>
      <c r="FB716" s="169"/>
      <c r="FC716" s="169"/>
      <c r="FD716" s="169"/>
      <c r="FE716" s="169"/>
      <c r="FF716" s="169"/>
      <c r="FG716" s="169"/>
      <c r="FH716" s="169"/>
      <c r="FI716" s="169"/>
      <c r="FJ716" s="169"/>
      <c r="FK716" s="169"/>
      <c r="FL716" s="169"/>
      <c r="FM716" s="169"/>
      <c r="FN716" s="169"/>
      <c r="FO716" s="169"/>
      <c r="FP716" s="169"/>
      <c r="FQ716" s="169"/>
      <c r="FR716" s="169"/>
      <c r="FS716" s="169"/>
      <c r="FT716" s="169"/>
      <c r="FU716" s="169"/>
      <c r="FV716" s="169"/>
      <c r="FW716" s="169"/>
      <c r="FX716" s="169"/>
      <c r="FY716" s="169"/>
      <c r="FZ716" s="169"/>
      <c r="GA716" s="169"/>
      <c r="GB716" s="169"/>
      <c r="GC716" s="169"/>
      <c r="GD716" s="169"/>
      <c r="GE716" s="169"/>
      <c r="GF716" s="169"/>
      <c r="GG716" s="169"/>
      <c r="GH716" s="169"/>
      <c r="GI716" s="169"/>
      <c r="GJ716" s="169"/>
      <c r="GK716" s="169"/>
      <c r="GL716" s="169"/>
      <c r="GM716" s="169"/>
      <c r="GN716" s="169"/>
      <c r="GO716" s="169"/>
      <c r="GP716" s="169"/>
      <c r="GQ716" s="169"/>
      <c r="GR716" s="169"/>
      <c r="GS716" s="169"/>
      <c r="GT716" s="169"/>
      <c r="GU716" s="169"/>
      <c r="GV716" s="169"/>
      <c r="GW716" s="169"/>
      <c r="GX716" s="169"/>
      <c r="GY716" s="169"/>
      <c r="GZ716" s="169"/>
      <c r="HA716" s="169"/>
      <c r="HB716" s="169"/>
      <c r="HC716" s="169"/>
      <c r="HD716" s="169"/>
      <c r="HE716" s="169"/>
      <c r="HF716" s="169"/>
      <c r="HG716" s="169"/>
      <c r="HH716" s="169"/>
      <c r="HI716" s="169"/>
      <c r="HJ716" s="169"/>
      <c r="HK716" s="169"/>
      <c r="HL716" s="169"/>
      <c r="HM716" s="169"/>
      <c r="HN716" s="169"/>
      <c r="HO716" s="169"/>
      <c r="HP716" s="169"/>
      <c r="HQ716" s="169"/>
      <c r="HR716" s="169"/>
      <c r="HS716" s="169"/>
      <c r="HT716" s="169"/>
      <c r="HU716" s="169"/>
      <c r="HV716" s="169"/>
      <c r="HW716" s="169"/>
      <c r="HX716" s="169"/>
      <c r="HY716" s="169"/>
      <c r="HZ716" s="169"/>
      <c r="IA716" s="169"/>
      <c r="IB716" s="169"/>
      <c r="IC716" s="169"/>
      <c r="ID716" s="169"/>
      <c r="IE716" s="169"/>
      <c r="IF716" s="169"/>
      <c r="IG716" s="169"/>
      <c r="IH716" s="169"/>
      <c r="II716" s="169"/>
      <c r="IJ716" s="169"/>
      <c r="IK716" s="169"/>
      <c r="IL716" s="169"/>
      <c r="IM716" s="169"/>
      <c r="IN716" s="169"/>
      <c r="IO716" s="169"/>
      <c r="IP716" s="169"/>
      <c r="IQ716" s="169"/>
      <c r="IR716" s="169"/>
      <c r="IS716" s="169"/>
      <c r="IT716" s="169"/>
      <c r="IU716" s="169"/>
      <c r="IV716" s="169"/>
      <c r="IW716" s="169"/>
      <c r="IX716" s="169"/>
      <c r="IY716" s="169"/>
      <c r="IZ716" s="169"/>
      <c r="JA716" s="169"/>
      <c r="JB716" s="169"/>
      <c r="JC716" s="169"/>
      <c r="JD716" s="169"/>
      <c r="JE716" s="169"/>
      <c r="JF716" s="169"/>
      <c r="JG716" s="169"/>
      <c r="JH716" s="169"/>
      <c r="JI716" s="169"/>
      <c r="JJ716" s="169"/>
      <c r="JK716" s="169"/>
      <c r="JL716" s="169"/>
      <c r="JM716" s="169"/>
      <c r="JN716" s="169"/>
      <c r="JO716" s="169"/>
      <c r="JP716" s="169"/>
      <c r="JQ716" s="169"/>
      <c r="JR716" s="169"/>
      <c r="JS716" s="169"/>
      <c r="JT716" s="169"/>
      <c r="JU716" s="169"/>
      <c r="JV716" s="169"/>
      <c r="JW716" s="169"/>
      <c r="JX716" s="169"/>
      <c r="JY716" s="169"/>
      <c r="JZ716" s="169"/>
      <c r="KA716" s="169"/>
      <c r="KB716" s="169"/>
      <c r="KC716" s="169"/>
      <c r="KD716" s="169"/>
      <c r="KE716" s="169"/>
      <c r="KF716" s="169"/>
      <c r="KG716" s="169"/>
      <c r="KH716" s="169"/>
      <c r="KI716" s="169"/>
      <c r="KJ716" s="169"/>
      <c r="KK716" s="169"/>
      <c r="KL716" s="169"/>
      <c r="KM716" s="169"/>
      <c r="KN716" s="169"/>
      <c r="KO716" s="169"/>
      <c r="KP716" s="169"/>
      <c r="KQ716" s="169"/>
      <c r="KR716" s="169"/>
      <c r="KS716" s="169"/>
      <c r="KT716" s="169"/>
      <c r="KU716" s="169"/>
      <c r="KV716" s="169"/>
      <c r="KW716" s="169"/>
      <c r="KX716" s="169"/>
      <c r="KY716" s="169"/>
      <c r="KZ716" s="169"/>
      <c r="LA716" s="169"/>
      <c r="LB716" s="169"/>
      <c r="LC716" s="169"/>
      <c r="LD716" s="169"/>
      <c r="LE716" s="169"/>
      <c r="LF716" s="169"/>
      <c r="LG716" s="169"/>
      <c r="LH716" s="169"/>
      <c r="LI716" s="169"/>
      <c r="LJ716" s="169"/>
      <c r="LK716" s="169"/>
      <c r="LL716" s="169"/>
      <c r="LM716" s="169"/>
      <c r="LN716" s="169"/>
      <c r="LO716" s="169"/>
      <c r="LP716" s="169"/>
      <c r="LQ716" s="169"/>
      <c r="LR716" s="169"/>
      <c r="LS716" s="169"/>
      <c r="LT716" s="169"/>
      <c r="LU716" s="169"/>
      <c r="LV716" s="169"/>
      <c r="LW716" s="169"/>
      <c r="LX716" s="169"/>
      <c r="LY716" s="169"/>
      <c r="LZ716" s="169"/>
      <c r="MA716" s="169"/>
      <c r="MB716" s="169"/>
      <c r="MC716" s="169"/>
      <c r="MD716" s="169"/>
      <c r="ME716" s="169"/>
      <c r="MF716" s="169"/>
      <c r="MG716" s="169"/>
      <c r="MH716" s="169"/>
      <c r="MI716" s="169"/>
      <c r="MJ716" s="169"/>
      <c r="MK716" s="169"/>
      <c r="ML716" s="169"/>
      <c r="MM716" s="169"/>
    </row>
    <row r="717" spans="1:351" s="170" customFormat="1" ht="15" customHeight="1" outlineLevel="1" x14ac:dyDescent="0.25">
      <c r="A717" s="161"/>
      <c r="B717" s="162"/>
      <c r="C717" s="163"/>
      <c r="D717" s="163"/>
      <c r="E717" s="164"/>
      <c r="F717" s="174" t="s">
        <v>149</v>
      </c>
      <c r="G717" s="175" t="s">
        <v>39</v>
      </c>
      <c r="H717" s="167">
        <f>C714*0.8</f>
        <v>1.7920000000000003</v>
      </c>
      <c r="I717" s="168">
        <v>3.3</v>
      </c>
      <c r="J717" s="164">
        <f t="shared" ref="J717:J746" si="128">H717*I717</f>
        <v>5.9136000000000006</v>
      </c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69"/>
      <c r="CO717" s="169"/>
      <c r="CP717" s="169"/>
      <c r="CQ717" s="169"/>
      <c r="CR717" s="169"/>
      <c r="CS717" s="169"/>
      <c r="CT717" s="169"/>
      <c r="CU717" s="169"/>
      <c r="CV717" s="169"/>
      <c r="CW717" s="169"/>
      <c r="CX717" s="169"/>
      <c r="CY717" s="169"/>
      <c r="CZ717" s="169"/>
      <c r="DA717" s="169"/>
      <c r="DB717" s="169"/>
      <c r="DC717" s="169"/>
      <c r="DD717" s="169"/>
      <c r="DE717" s="169"/>
      <c r="DF717" s="169"/>
      <c r="DG717" s="169"/>
      <c r="DH717" s="169"/>
      <c r="DI717" s="169"/>
      <c r="DJ717" s="169"/>
      <c r="DK717" s="169"/>
      <c r="DL717" s="169"/>
      <c r="DM717" s="169"/>
      <c r="DN717" s="169"/>
      <c r="DO717" s="169"/>
      <c r="DP717" s="169"/>
      <c r="DQ717" s="169"/>
      <c r="DR717" s="169"/>
      <c r="DS717" s="169"/>
      <c r="DT717" s="169"/>
      <c r="DU717" s="169"/>
      <c r="DV717" s="169"/>
      <c r="DW717" s="169"/>
      <c r="DX717" s="169"/>
      <c r="DY717" s="169"/>
      <c r="DZ717" s="169"/>
      <c r="EA717" s="169"/>
      <c r="EB717" s="169"/>
      <c r="EC717" s="169"/>
      <c r="ED717" s="169"/>
      <c r="EE717" s="169"/>
      <c r="EF717" s="169"/>
      <c r="EG717" s="169"/>
      <c r="EH717" s="169"/>
      <c r="EI717" s="169"/>
      <c r="EJ717" s="169"/>
      <c r="EK717" s="169"/>
      <c r="EL717" s="169"/>
      <c r="EM717" s="169"/>
      <c r="EN717" s="169"/>
      <c r="EO717" s="169"/>
      <c r="EP717" s="169"/>
      <c r="EQ717" s="169"/>
      <c r="ER717" s="169"/>
      <c r="ES717" s="169"/>
      <c r="ET717" s="169"/>
      <c r="EU717" s="169"/>
      <c r="EV717" s="169"/>
      <c r="EW717" s="169"/>
      <c r="EX717" s="169"/>
      <c r="EY717" s="169"/>
      <c r="EZ717" s="169"/>
      <c r="FA717" s="169"/>
      <c r="FB717" s="169"/>
      <c r="FC717" s="169"/>
      <c r="FD717" s="169"/>
      <c r="FE717" s="169"/>
      <c r="FF717" s="169"/>
      <c r="FG717" s="169"/>
      <c r="FH717" s="169"/>
      <c r="FI717" s="169"/>
      <c r="FJ717" s="169"/>
      <c r="FK717" s="169"/>
      <c r="FL717" s="169"/>
      <c r="FM717" s="169"/>
      <c r="FN717" s="169"/>
      <c r="FO717" s="169"/>
      <c r="FP717" s="169"/>
      <c r="FQ717" s="169"/>
      <c r="FR717" s="169"/>
      <c r="FS717" s="169"/>
      <c r="FT717" s="169"/>
      <c r="FU717" s="169"/>
      <c r="FV717" s="169"/>
      <c r="FW717" s="169"/>
      <c r="FX717" s="169"/>
      <c r="FY717" s="169"/>
      <c r="FZ717" s="169"/>
      <c r="GA717" s="169"/>
      <c r="GB717" s="169"/>
      <c r="GC717" s="169"/>
      <c r="GD717" s="169"/>
      <c r="GE717" s="169"/>
      <c r="GF717" s="169"/>
      <c r="GG717" s="169"/>
      <c r="GH717" s="169"/>
      <c r="GI717" s="169"/>
      <c r="GJ717" s="169"/>
      <c r="GK717" s="169"/>
      <c r="GL717" s="169"/>
      <c r="GM717" s="169"/>
      <c r="GN717" s="169"/>
      <c r="GO717" s="169"/>
      <c r="GP717" s="169"/>
      <c r="GQ717" s="169"/>
      <c r="GR717" s="169"/>
      <c r="GS717" s="169"/>
      <c r="GT717" s="169"/>
      <c r="GU717" s="169"/>
      <c r="GV717" s="169"/>
      <c r="GW717" s="169"/>
      <c r="GX717" s="169"/>
      <c r="GY717" s="169"/>
      <c r="GZ717" s="169"/>
      <c r="HA717" s="169"/>
      <c r="HB717" s="169"/>
      <c r="HC717" s="169"/>
      <c r="HD717" s="169"/>
      <c r="HE717" s="169"/>
      <c r="HF717" s="169"/>
      <c r="HG717" s="169"/>
      <c r="HH717" s="169"/>
      <c r="HI717" s="169"/>
      <c r="HJ717" s="169"/>
      <c r="HK717" s="169"/>
      <c r="HL717" s="169"/>
      <c r="HM717" s="169"/>
      <c r="HN717" s="169"/>
      <c r="HO717" s="169"/>
      <c r="HP717" s="169"/>
      <c r="HQ717" s="169"/>
      <c r="HR717" s="169"/>
      <c r="HS717" s="169"/>
      <c r="HT717" s="169"/>
      <c r="HU717" s="169"/>
      <c r="HV717" s="169"/>
      <c r="HW717" s="169"/>
      <c r="HX717" s="169"/>
      <c r="HY717" s="169"/>
      <c r="HZ717" s="169"/>
      <c r="IA717" s="169"/>
      <c r="IB717" s="169"/>
      <c r="IC717" s="169"/>
      <c r="ID717" s="169"/>
      <c r="IE717" s="169"/>
      <c r="IF717" s="169"/>
      <c r="IG717" s="169"/>
      <c r="IH717" s="169"/>
      <c r="II717" s="169"/>
      <c r="IJ717" s="169"/>
      <c r="IK717" s="169"/>
      <c r="IL717" s="169"/>
      <c r="IM717" s="169"/>
      <c r="IN717" s="169"/>
      <c r="IO717" s="169"/>
      <c r="IP717" s="169"/>
      <c r="IQ717" s="169"/>
      <c r="IR717" s="169"/>
      <c r="IS717" s="169"/>
      <c r="IT717" s="169"/>
      <c r="IU717" s="169"/>
      <c r="IV717" s="169"/>
      <c r="IW717" s="169"/>
      <c r="IX717" s="169"/>
      <c r="IY717" s="169"/>
      <c r="IZ717" s="169"/>
      <c r="JA717" s="169"/>
      <c r="JB717" s="169"/>
      <c r="JC717" s="169"/>
      <c r="JD717" s="169"/>
      <c r="JE717" s="169"/>
      <c r="JF717" s="169"/>
      <c r="JG717" s="169"/>
      <c r="JH717" s="169"/>
      <c r="JI717" s="169"/>
      <c r="JJ717" s="169"/>
      <c r="JK717" s="169"/>
      <c r="JL717" s="169"/>
      <c r="JM717" s="169"/>
      <c r="JN717" s="169"/>
      <c r="JO717" s="169"/>
      <c r="JP717" s="169"/>
      <c r="JQ717" s="169"/>
      <c r="JR717" s="169"/>
      <c r="JS717" s="169"/>
      <c r="JT717" s="169"/>
      <c r="JU717" s="169"/>
      <c r="JV717" s="169"/>
      <c r="JW717" s="169"/>
      <c r="JX717" s="169"/>
      <c r="JY717" s="169"/>
      <c r="JZ717" s="169"/>
      <c r="KA717" s="169"/>
      <c r="KB717" s="169"/>
      <c r="KC717" s="169"/>
      <c r="KD717" s="169"/>
      <c r="KE717" s="169"/>
      <c r="KF717" s="169"/>
      <c r="KG717" s="169"/>
      <c r="KH717" s="169"/>
      <c r="KI717" s="169"/>
      <c r="KJ717" s="169"/>
      <c r="KK717" s="169"/>
      <c r="KL717" s="169"/>
      <c r="KM717" s="169"/>
      <c r="KN717" s="169"/>
      <c r="KO717" s="169"/>
      <c r="KP717" s="169"/>
      <c r="KQ717" s="169"/>
      <c r="KR717" s="169"/>
      <c r="KS717" s="169"/>
      <c r="KT717" s="169"/>
      <c r="KU717" s="169"/>
      <c r="KV717" s="169"/>
      <c r="KW717" s="169"/>
      <c r="KX717" s="169"/>
      <c r="KY717" s="169"/>
      <c r="KZ717" s="169"/>
      <c r="LA717" s="169"/>
      <c r="LB717" s="169"/>
      <c r="LC717" s="169"/>
      <c r="LD717" s="169"/>
      <c r="LE717" s="169"/>
      <c r="LF717" s="169"/>
      <c r="LG717" s="169"/>
      <c r="LH717" s="169"/>
      <c r="LI717" s="169"/>
      <c r="LJ717" s="169"/>
      <c r="LK717" s="169"/>
      <c r="LL717" s="169"/>
      <c r="LM717" s="169"/>
      <c r="LN717" s="169"/>
      <c r="LO717" s="169"/>
      <c r="LP717" s="169"/>
      <c r="LQ717" s="169"/>
      <c r="LR717" s="169"/>
      <c r="LS717" s="169"/>
      <c r="LT717" s="169"/>
      <c r="LU717" s="169"/>
      <c r="LV717" s="169"/>
      <c r="LW717" s="169"/>
      <c r="LX717" s="169"/>
      <c r="LY717" s="169"/>
      <c r="LZ717" s="169"/>
      <c r="MA717" s="169"/>
      <c r="MB717" s="169"/>
      <c r="MC717" s="169"/>
      <c r="MD717" s="169"/>
      <c r="ME717" s="169"/>
      <c r="MF717" s="169"/>
      <c r="MG717" s="169"/>
      <c r="MH717" s="169"/>
      <c r="MI717" s="169"/>
      <c r="MJ717" s="169"/>
      <c r="MK717" s="169"/>
      <c r="ML717" s="169"/>
      <c r="MM717" s="169"/>
    </row>
    <row r="718" spans="1:351" s="170" customFormat="1" ht="15" customHeight="1" outlineLevel="1" x14ac:dyDescent="0.25">
      <c r="A718" s="161"/>
      <c r="B718" s="162"/>
      <c r="C718" s="163"/>
      <c r="D718" s="163"/>
      <c r="E718" s="164"/>
      <c r="F718" s="174" t="s">
        <v>150</v>
      </c>
      <c r="G718" s="175" t="s">
        <v>39</v>
      </c>
      <c r="H718" s="167">
        <f>C714*0.8</f>
        <v>1.7920000000000003</v>
      </c>
      <c r="I718" s="168">
        <v>1.5</v>
      </c>
      <c r="J718" s="164">
        <f t="shared" si="128"/>
        <v>2.6880000000000006</v>
      </c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  <c r="CB718" s="169"/>
      <c r="CC718" s="169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69"/>
      <c r="CN718" s="169"/>
      <c r="CO718" s="169"/>
      <c r="CP718" s="169"/>
      <c r="CQ718" s="169"/>
      <c r="CR718" s="169"/>
      <c r="CS718" s="169"/>
      <c r="CT718" s="169"/>
      <c r="CU718" s="169"/>
      <c r="CV718" s="169"/>
      <c r="CW718" s="169"/>
      <c r="CX718" s="169"/>
      <c r="CY718" s="169"/>
      <c r="CZ718" s="169"/>
      <c r="DA718" s="169"/>
      <c r="DB718" s="169"/>
      <c r="DC718" s="169"/>
      <c r="DD718" s="169"/>
      <c r="DE718" s="169"/>
      <c r="DF718" s="169"/>
      <c r="DG718" s="169"/>
      <c r="DH718" s="169"/>
      <c r="DI718" s="169"/>
      <c r="DJ718" s="169"/>
      <c r="DK718" s="169"/>
      <c r="DL718" s="169"/>
      <c r="DM718" s="169"/>
      <c r="DN718" s="169"/>
      <c r="DO718" s="169"/>
      <c r="DP718" s="169"/>
      <c r="DQ718" s="169"/>
      <c r="DR718" s="169"/>
      <c r="DS718" s="169"/>
      <c r="DT718" s="169"/>
      <c r="DU718" s="169"/>
      <c r="DV718" s="169"/>
      <c r="DW718" s="169"/>
      <c r="DX718" s="169"/>
      <c r="DY718" s="169"/>
      <c r="DZ718" s="169"/>
      <c r="EA718" s="169"/>
      <c r="EB718" s="169"/>
      <c r="EC718" s="169"/>
      <c r="ED718" s="169"/>
      <c r="EE718" s="169"/>
      <c r="EF718" s="169"/>
      <c r="EG718" s="169"/>
      <c r="EH718" s="169"/>
      <c r="EI718" s="169"/>
      <c r="EJ718" s="169"/>
      <c r="EK718" s="169"/>
      <c r="EL718" s="169"/>
      <c r="EM718" s="169"/>
      <c r="EN718" s="169"/>
      <c r="EO718" s="169"/>
      <c r="EP718" s="169"/>
      <c r="EQ718" s="169"/>
      <c r="ER718" s="169"/>
      <c r="ES718" s="169"/>
      <c r="ET718" s="169"/>
      <c r="EU718" s="169"/>
      <c r="EV718" s="169"/>
      <c r="EW718" s="169"/>
      <c r="EX718" s="169"/>
      <c r="EY718" s="169"/>
      <c r="EZ718" s="169"/>
      <c r="FA718" s="169"/>
      <c r="FB718" s="169"/>
      <c r="FC718" s="169"/>
      <c r="FD718" s="169"/>
      <c r="FE718" s="169"/>
      <c r="FF718" s="169"/>
      <c r="FG718" s="169"/>
      <c r="FH718" s="169"/>
      <c r="FI718" s="169"/>
      <c r="FJ718" s="169"/>
      <c r="FK718" s="169"/>
      <c r="FL718" s="169"/>
      <c r="FM718" s="169"/>
      <c r="FN718" s="169"/>
      <c r="FO718" s="169"/>
      <c r="FP718" s="169"/>
      <c r="FQ718" s="169"/>
      <c r="FR718" s="169"/>
      <c r="FS718" s="169"/>
      <c r="FT718" s="169"/>
      <c r="FU718" s="169"/>
      <c r="FV718" s="169"/>
      <c r="FW718" s="169"/>
      <c r="FX718" s="169"/>
      <c r="FY718" s="169"/>
      <c r="FZ718" s="169"/>
      <c r="GA718" s="169"/>
      <c r="GB718" s="169"/>
      <c r="GC718" s="169"/>
      <c r="GD718" s="169"/>
      <c r="GE718" s="169"/>
      <c r="GF718" s="169"/>
      <c r="GG718" s="169"/>
      <c r="GH718" s="169"/>
      <c r="GI718" s="169"/>
      <c r="GJ718" s="169"/>
      <c r="GK718" s="169"/>
      <c r="GL718" s="169"/>
      <c r="GM718" s="169"/>
      <c r="GN718" s="169"/>
      <c r="GO718" s="169"/>
      <c r="GP718" s="169"/>
      <c r="GQ718" s="169"/>
      <c r="GR718" s="169"/>
      <c r="GS718" s="169"/>
      <c r="GT718" s="169"/>
      <c r="GU718" s="169"/>
      <c r="GV718" s="169"/>
      <c r="GW718" s="169"/>
      <c r="GX718" s="169"/>
      <c r="GY718" s="169"/>
      <c r="GZ718" s="169"/>
      <c r="HA718" s="169"/>
      <c r="HB718" s="169"/>
      <c r="HC718" s="169"/>
      <c r="HD718" s="169"/>
      <c r="HE718" s="169"/>
      <c r="HF718" s="169"/>
      <c r="HG718" s="169"/>
      <c r="HH718" s="169"/>
      <c r="HI718" s="169"/>
      <c r="HJ718" s="169"/>
      <c r="HK718" s="169"/>
      <c r="HL718" s="169"/>
      <c r="HM718" s="169"/>
      <c r="HN718" s="169"/>
      <c r="HO718" s="169"/>
      <c r="HP718" s="169"/>
      <c r="HQ718" s="169"/>
      <c r="HR718" s="169"/>
      <c r="HS718" s="169"/>
      <c r="HT718" s="169"/>
      <c r="HU718" s="169"/>
      <c r="HV718" s="169"/>
      <c r="HW718" s="169"/>
      <c r="HX718" s="169"/>
      <c r="HY718" s="169"/>
      <c r="HZ718" s="169"/>
      <c r="IA718" s="169"/>
      <c r="IB718" s="169"/>
      <c r="IC718" s="169"/>
      <c r="ID718" s="169"/>
      <c r="IE718" s="169"/>
      <c r="IF718" s="169"/>
      <c r="IG718" s="169"/>
      <c r="IH718" s="169"/>
      <c r="II718" s="169"/>
      <c r="IJ718" s="169"/>
      <c r="IK718" s="169"/>
      <c r="IL718" s="169"/>
      <c r="IM718" s="169"/>
      <c r="IN718" s="169"/>
      <c r="IO718" s="169"/>
      <c r="IP718" s="169"/>
      <c r="IQ718" s="169"/>
      <c r="IR718" s="169"/>
      <c r="IS718" s="169"/>
      <c r="IT718" s="169"/>
      <c r="IU718" s="169"/>
      <c r="IV718" s="169"/>
      <c r="IW718" s="169"/>
      <c r="IX718" s="169"/>
      <c r="IY718" s="169"/>
      <c r="IZ718" s="169"/>
      <c r="JA718" s="169"/>
      <c r="JB718" s="169"/>
      <c r="JC718" s="169"/>
      <c r="JD718" s="169"/>
      <c r="JE718" s="169"/>
      <c r="JF718" s="169"/>
      <c r="JG718" s="169"/>
      <c r="JH718" s="169"/>
      <c r="JI718" s="169"/>
      <c r="JJ718" s="169"/>
      <c r="JK718" s="169"/>
      <c r="JL718" s="169"/>
      <c r="JM718" s="169"/>
      <c r="JN718" s="169"/>
      <c r="JO718" s="169"/>
      <c r="JP718" s="169"/>
      <c r="JQ718" s="169"/>
      <c r="JR718" s="169"/>
      <c r="JS718" s="169"/>
      <c r="JT718" s="169"/>
      <c r="JU718" s="169"/>
      <c r="JV718" s="169"/>
      <c r="JW718" s="169"/>
      <c r="JX718" s="169"/>
      <c r="JY718" s="169"/>
      <c r="JZ718" s="169"/>
      <c r="KA718" s="169"/>
      <c r="KB718" s="169"/>
      <c r="KC718" s="169"/>
      <c r="KD718" s="169"/>
      <c r="KE718" s="169"/>
      <c r="KF718" s="169"/>
      <c r="KG718" s="169"/>
      <c r="KH718" s="169"/>
      <c r="KI718" s="169"/>
      <c r="KJ718" s="169"/>
      <c r="KK718" s="169"/>
      <c r="KL718" s="169"/>
      <c r="KM718" s="169"/>
      <c r="KN718" s="169"/>
      <c r="KO718" s="169"/>
      <c r="KP718" s="169"/>
      <c r="KQ718" s="169"/>
      <c r="KR718" s="169"/>
      <c r="KS718" s="169"/>
      <c r="KT718" s="169"/>
      <c r="KU718" s="169"/>
      <c r="KV718" s="169"/>
      <c r="KW718" s="169"/>
      <c r="KX718" s="169"/>
      <c r="KY718" s="169"/>
      <c r="KZ718" s="169"/>
      <c r="LA718" s="169"/>
      <c r="LB718" s="169"/>
      <c r="LC718" s="169"/>
      <c r="LD718" s="169"/>
      <c r="LE718" s="169"/>
      <c r="LF718" s="169"/>
      <c r="LG718" s="169"/>
      <c r="LH718" s="169"/>
      <c r="LI718" s="169"/>
      <c r="LJ718" s="169"/>
      <c r="LK718" s="169"/>
      <c r="LL718" s="169"/>
      <c r="LM718" s="169"/>
      <c r="LN718" s="169"/>
      <c r="LO718" s="169"/>
      <c r="LP718" s="169"/>
      <c r="LQ718" s="169"/>
      <c r="LR718" s="169"/>
      <c r="LS718" s="169"/>
      <c r="LT718" s="169"/>
      <c r="LU718" s="169"/>
      <c r="LV718" s="169"/>
      <c r="LW718" s="169"/>
      <c r="LX718" s="169"/>
      <c r="LY718" s="169"/>
      <c r="LZ718" s="169"/>
      <c r="MA718" s="169"/>
      <c r="MB718" s="169"/>
      <c r="MC718" s="169"/>
      <c r="MD718" s="169"/>
      <c r="ME718" s="169"/>
      <c r="MF718" s="169"/>
      <c r="MG718" s="169"/>
      <c r="MH718" s="169"/>
      <c r="MI718" s="169"/>
      <c r="MJ718" s="169"/>
      <c r="MK718" s="169"/>
      <c r="ML718" s="169"/>
      <c r="MM718" s="169"/>
    </row>
    <row r="719" spans="1:351" s="170" customFormat="1" ht="15" customHeight="1" outlineLevel="1" x14ac:dyDescent="0.25">
      <c r="A719" s="161"/>
      <c r="B719" s="162"/>
      <c r="C719" s="163"/>
      <c r="D719" s="163"/>
      <c r="E719" s="164"/>
      <c r="F719" s="174" t="s">
        <v>151</v>
      </c>
      <c r="G719" s="175" t="s">
        <v>39</v>
      </c>
      <c r="H719" s="167">
        <f>C714*0.8</f>
        <v>1.7920000000000003</v>
      </c>
      <c r="I719" s="168">
        <v>1.2</v>
      </c>
      <c r="J719" s="164">
        <f t="shared" si="128"/>
        <v>2.1504000000000003</v>
      </c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69"/>
      <c r="CO719" s="169"/>
      <c r="CP719" s="169"/>
      <c r="CQ719" s="169"/>
      <c r="CR719" s="169"/>
      <c r="CS719" s="169"/>
      <c r="CT719" s="169"/>
      <c r="CU719" s="169"/>
      <c r="CV719" s="169"/>
      <c r="CW719" s="169"/>
      <c r="CX719" s="169"/>
      <c r="CY719" s="169"/>
      <c r="CZ719" s="169"/>
      <c r="DA719" s="169"/>
      <c r="DB719" s="169"/>
      <c r="DC719" s="169"/>
      <c r="DD719" s="169"/>
      <c r="DE719" s="169"/>
      <c r="DF719" s="169"/>
      <c r="DG719" s="169"/>
      <c r="DH719" s="169"/>
      <c r="DI719" s="169"/>
      <c r="DJ719" s="169"/>
      <c r="DK719" s="169"/>
      <c r="DL719" s="169"/>
      <c r="DM719" s="169"/>
      <c r="DN719" s="169"/>
      <c r="DO719" s="169"/>
      <c r="DP719" s="169"/>
      <c r="DQ719" s="169"/>
      <c r="DR719" s="169"/>
      <c r="DS719" s="169"/>
      <c r="DT719" s="169"/>
      <c r="DU719" s="169"/>
      <c r="DV719" s="169"/>
      <c r="DW719" s="169"/>
      <c r="DX719" s="169"/>
      <c r="DY719" s="169"/>
      <c r="DZ719" s="169"/>
      <c r="EA719" s="169"/>
      <c r="EB719" s="169"/>
      <c r="EC719" s="169"/>
      <c r="ED719" s="169"/>
      <c r="EE719" s="169"/>
      <c r="EF719" s="169"/>
      <c r="EG719" s="169"/>
      <c r="EH719" s="169"/>
      <c r="EI719" s="169"/>
      <c r="EJ719" s="169"/>
      <c r="EK719" s="169"/>
      <c r="EL719" s="169"/>
      <c r="EM719" s="169"/>
      <c r="EN719" s="169"/>
      <c r="EO719" s="169"/>
      <c r="EP719" s="169"/>
      <c r="EQ719" s="169"/>
      <c r="ER719" s="169"/>
      <c r="ES719" s="169"/>
      <c r="ET719" s="169"/>
      <c r="EU719" s="169"/>
      <c r="EV719" s="169"/>
      <c r="EW719" s="169"/>
      <c r="EX719" s="169"/>
      <c r="EY719" s="169"/>
      <c r="EZ719" s="169"/>
      <c r="FA719" s="169"/>
      <c r="FB719" s="169"/>
      <c r="FC719" s="169"/>
      <c r="FD719" s="169"/>
      <c r="FE719" s="169"/>
      <c r="FF719" s="169"/>
      <c r="FG719" s="169"/>
      <c r="FH719" s="169"/>
      <c r="FI719" s="169"/>
      <c r="FJ719" s="169"/>
      <c r="FK719" s="169"/>
      <c r="FL719" s="169"/>
      <c r="FM719" s="169"/>
      <c r="FN719" s="169"/>
      <c r="FO719" s="169"/>
      <c r="FP719" s="169"/>
      <c r="FQ719" s="169"/>
      <c r="FR719" s="169"/>
      <c r="FS719" s="169"/>
      <c r="FT719" s="169"/>
      <c r="FU719" s="169"/>
      <c r="FV719" s="169"/>
      <c r="FW719" s="169"/>
      <c r="FX719" s="169"/>
      <c r="FY719" s="169"/>
      <c r="FZ719" s="169"/>
      <c r="GA719" s="169"/>
      <c r="GB719" s="169"/>
      <c r="GC719" s="169"/>
      <c r="GD719" s="169"/>
      <c r="GE719" s="169"/>
      <c r="GF719" s="169"/>
      <c r="GG719" s="169"/>
      <c r="GH719" s="169"/>
      <c r="GI719" s="169"/>
      <c r="GJ719" s="169"/>
      <c r="GK719" s="169"/>
      <c r="GL719" s="169"/>
      <c r="GM719" s="169"/>
      <c r="GN719" s="169"/>
      <c r="GO719" s="169"/>
      <c r="GP719" s="169"/>
      <c r="GQ719" s="169"/>
      <c r="GR719" s="169"/>
      <c r="GS719" s="169"/>
      <c r="GT719" s="169"/>
      <c r="GU719" s="169"/>
      <c r="GV719" s="169"/>
      <c r="GW719" s="169"/>
      <c r="GX719" s="169"/>
      <c r="GY719" s="169"/>
      <c r="GZ719" s="169"/>
      <c r="HA719" s="169"/>
      <c r="HB719" s="169"/>
      <c r="HC719" s="169"/>
      <c r="HD719" s="169"/>
      <c r="HE719" s="169"/>
      <c r="HF719" s="169"/>
      <c r="HG719" s="169"/>
      <c r="HH719" s="169"/>
      <c r="HI719" s="169"/>
      <c r="HJ719" s="169"/>
      <c r="HK719" s="169"/>
      <c r="HL719" s="169"/>
      <c r="HM719" s="169"/>
      <c r="HN719" s="169"/>
      <c r="HO719" s="169"/>
      <c r="HP719" s="169"/>
      <c r="HQ719" s="169"/>
      <c r="HR719" s="169"/>
      <c r="HS719" s="169"/>
      <c r="HT719" s="169"/>
      <c r="HU719" s="169"/>
      <c r="HV719" s="169"/>
      <c r="HW719" s="169"/>
      <c r="HX719" s="169"/>
      <c r="HY719" s="169"/>
      <c r="HZ719" s="169"/>
      <c r="IA719" s="169"/>
      <c r="IB719" s="169"/>
      <c r="IC719" s="169"/>
      <c r="ID719" s="169"/>
      <c r="IE719" s="169"/>
      <c r="IF719" s="169"/>
      <c r="IG719" s="169"/>
      <c r="IH719" s="169"/>
      <c r="II719" s="169"/>
      <c r="IJ719" s="169"/>
      <c r="IK719" s="169"/>
      <c r="IL719" s="169"/>
      <c r="IM719" s="169"/>
      <c r="IN719" s="169"/>
      <c r="IO719" s="169"/>
      <c r="IP719" s="169"/>
      <c r="IQ719" s="169"/>
      <c r="IR719" s="169"/>
      <c r="IS719" s="169"/>
      <c r="IT719" s="169"/>
      <c r="IU719" s="169"/>
      <c r="IV719" s="169"/>
      <c r="IW719" s="169"/>
      <c r="IX719" s="169"/>
      <c r="IY719" s="169"/>
      <c r="IZ719" s="169"/>
      <c r="JA719" s="169"/>
      <c r="JB719" s="169"/>
      <c r="JC719" s="169"/>
      <c r="JD719" s="169"/>
      <c r="JE719" s="169"/>
      <c r="JF719" s="169"/>
      <c r="JG719" s="169"/>
      <c r="JH719" s="169"/>
      <c r="JI719" s="169"/>
      <c r="JJ719" s="169"/>
      <c r="JK719" s="169"/>
      <c r="JL719" s="169"/>
      <c r="JM719" s="169"/>
      <c r="JN719" s="169"/>
      <c r="JO719" s="169"/>
      <c r="JP719" s="169"/>
      <c r="JQ719" s="169"/>
      <c r="JR719" s="169"/>
      <c r="JS719" s="169"/>
      <c r="JT719" s="169"/>
      <c r="JU719" s="169"/>
      <c r="JV719" s="169"/>
      <c r="JW719" s="169"/>
      <c r="JX719" s="169"/>
      <c r="JY719" s="169"/>
      <c r="JZ719" s="169"/>
      <c r="KA719" s="169"/>
      <c r="KB719" s="169"/>
      <c r="KC719" s="169"/>
      <c r="KD719" s="169"/>
      <c r="KE719" s="169"/>
      <c r="KF719" s="169"/>
      <c r="KG719" s="169"/>
      <c r="KH719" s="169"/>
      <c r="KI719" s="169"/>
      <c r="KJ719" s="169"/>
      <c r="KK719" s="169"/>
      <c r="KL719" s="169"/>
      <c r="KM719" s="169"/>
      <c r="KN719" s="169"/>
      <c r="KO719" s="169"/>
      <c r="KP719" s="169"/>
      <c r="KQ719" s="169"/>
      <c r="KR719" s="169"/>
      <c r="KS719" s="169"/>
      <c r="KT719" s="169"/>
      <c r="KU719" s="169"/>
      <c r="KV719" s="169"/>
      <c r="KW719" s="169"/>
      <c r="KX719" s="169"/>
      <c r="KY719" s="169"/>
      <c r="KZ719" s="169"/>
      <c r="LA719" s="169"/>
      <c r="LB719" s="169"/>
      <c r="LC719" s="169"/>
      <c r="LD719" s="169"/>
      <c r="LE719" s="169"/>
      <c r="LF719" s="169"/>
      <c r="LG719" s="169"/>
      <c r="LH719" s="169"/>
      <c r="LI719" s="169"/>
      <c r="LJ719" s="169"/>
      <c r="LK719" s="169"/>
      <c r="LL719" s="169"/>
      <c r="LM719" s="169"/>
      <c r="LN719" s="169"/>
      <c r="LO719" s="169"/>
      <c r="LP719" s="169"/>
      <c r="LQ719" s="169"/>
      <c r="LR719" s="169"/>
      <c r="LS719" s="169"/>
      <c r="LT719" s="169"/>
      <c r="LU719" s="169"/>
      <c r="LV719" s="169"/>
      <c r="LW719" s="169"/>
      <c r="LX719" s="169"/>
      <c r="LY719" s="169"/>
      <c r="LZ719" s="169"/>
      <c r="MA719" s="169"/>
      <c r="MB719" s="169"/>
      <c r="MC719" s="169"/>
      <c r="MD719" s="169"/>
      <c r="ME719" s="169"/>
      <c r="MF719" s="169"/>
      <c r="MG719" s="169"/>
      <c r="MH719" s="169"/>
      <c r="MI719" s="169"/>
      <c r="MJ719" s="169"/>
      <c r="MK719" s="169"/>
      <c r="ML719" s="169"/>
      <c r="MM719" s="169"/>
    </row>
    <row r="720" spans="1:351" s="170" customFormat="1" ht="15" customHeight="1" outlineLevel="1" x14ac:dyDescent="0.25">
      <c r="A720" s="161"/>
      <c r="B720" s="162"/>
      <c r="C720" s="163"/>
      <c r="D720" s="163"/>
      <c r="E720" s="164"/>
      <c r="F720" s="174" t="s">
        <v>152</v>
      </c>
      <c r="G720" s="175" t="s">
        <v>39</v>
      </c>
      <c r="H720" s="167">
        <f>C714*0.8</f>
        <v>1.7920000000000003</v>
      </c>
      <c r="I720" s="168">
        <v>1.05</v>
      </c>
      <c r="J720" s="164">
        <f t="shared" si="128"/>
        <v>1.8816000000000004</v>
      </c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  <c r="CB720" s="169"/>
      <c r="CC720" s="169"/>
      <c r="CD720" s="169"/>
      <c r="CE720" s="169"/>
      <c r="CF720" s="169"/>
      <c r="CG720" s="169"/>
      <c r="CH720" s="169"/>
      <c r="CI720" s="169"/>
      <c r="CJ720" s="169"/>
      <c r="CK720" s="169"/>
      <c r="CL720" s="169"/>
      <c r="CM720" s="169"/>
      <c r="CN720" s="169"/>
      <c r="CO720" s="169"/>
      <c r="CP720" s="169"/>
      <c r="CQ720" s="169"/>
      <c r="CR720" s="169"/>
      <c r="CS720" s="169"/>
      <c r="CT720" s="169"/>
      <c r="CU720" s="169"/>
      <c r="CV720" s="169"/>
      <c r="CW720" s="169"/>
      <c r="CX720" s="169"/>
      <c r="CY720" s="169"/>
      <c r="CZ720" s="169"/>
      <c r="DA720" s="169"/>
      <c r="DB720" s="169"/>
      <c r="DC720" s="169"/>
      <c r="DD720" s="169"/>
      <c r="DE720" s="169"/>
      <c r="DF720" s="169"/>
      <c r="DG720" s="169"/>
      <c r="DH720" s="169"/>
      <c r="DI720" s="169"/>
      <c r="DJ720" s="169"/>
      <c r="DK720" s="169"/>
      <c r="DL720" s="169"/>
      <c r="DM720" s="169"/>
      <c r="DN720" s="169"/>
      <c r="DO720" s="169"/>
      <c r="DP720" s="169"/>
      <c r="DQ720" s="169"/>
      <c r="DR720" s="169"/>
      <c r="DS720" s="169"/>
      <c r="DT720" s="169"/>
      <c r="DU720" s="169"/>
      <c r="DV720" s="169"/>
      <c r="DW720" s="169"/>
      <c r="DX720" s="169"/>
      <c r="DY720" s="169"/>
      <c r="DZ720" s="169"/>
      <c r="EA720" s="169"/>
      <c r="EB720" s="169"/>
      <c r="EC720" s="169"/>
      <c r="ED720" s="169"/>
      <c r="EE720" s="169"/>
      <c r="EF720" s="169"/>
      <c r="EG720" s="169"/>
      <c r="EH720" s="169"/>
      <c r="EI720" s="169"/>
      <c r="EJ720" s="169"/>
      <c r="EK720" s="169"/>
      <c r="EL720" s="169"/>
      <c r="EM720" s="169"/>
      <c r="EN720" s="169"/>
      <c r="EO720" s="169"/>
      <c r="EP720" s="169"/>
      <c r="EQ720" s="169"/>
      <c r="ER720" s="169"/>
      <c r="ES720" s="169"/>
      <c r="ET720" s="169"/>
      <c r="EU720" s="169"/>
      <c r="EV720" s="169"/>
      <c r="EW720" s="169"/>
      <c r="EX720" s="169"/>
      <c r="EY720" s="169"/>
      <c r="EZ720" s="169"/>
      <c r="FA720" s="169"/>
      <c r="FB720" s="169"/>
      <c r="FC720" s="169"/>
      <c r="FD720" s="169"/>
      <c r="FE720" s="169"/>
      <c r="FF720" s="169"/>
      <c r="FG720" s="169"/>
      <c r="FH720" s="169"/>
      <c r="FI720" s="169"/>
      <c r="FJ720" s="169"/>
      <c r="FK720" s="169"/>
      <c r="FL720" s="169"/>
      <c r="FM720" s="169"/>
      <c r="FN720" s="169"/>
      <c r="FO720" s="169"/>
      <c r="FP720" s="169"/>
      <c r="FQ720" s="169"/>
      <c r="FR720" s="169"/>
      <c r="FS720" s="169"/>
      <c r="FT720" s="169"/>
      <c r="FU720" s="169"/>
      <c r="FV720" s="169"/>
      <c r="FW720" s="169"/>
      <c r="FX720" s="169"/>
      <c r="FY720" s="169"/>
      <c r="FZ720" s="169"/>
      <c r="GA720" s="169"/>
      <c r="GB720" s="169"/>
      <c r="GC720" s="169"/>
      <c r="GD720" s="169"/>
      <c r="GE720" s="169"/>
      <c r="GF720" s="169"/>
      <c r="GG720" s="169"/>
      <c r="GH720" s="169"/>
      <c r="GI720" s="169"/>
      <c r="GJ720" s="169"/>
      <c r="GK720" s="169"/>
      <c r="GL720" s="169"/>
      <c r="GM720" s="169"/>
      <c r="GN720" s="169"/>
      <c r="GO720" s="169"/>
      <c r="GP720" s="169"/>
      <c r="GQ720" s="169"/>
      <c r="GR720" s="169"/>
      <c r="GS720" s="169"/>
      <c r="GT720" s="169"/>
      <c r="GU720" s="169"/>
      <c r="GV720" s="169"/>
      <c r="GW720" s="169"/>
      <c r="GX720" s="169"/>
      <c r="GY720" s="169"/>
      <c r="GZ720" s="169"/>
      <c r="HA720" s="169"/>
      <c r="HB720" s="169"/>
      <c r="HC720" s="169"/>
      <c r="HD720" s="169"/>
      <c r="HE720" s="169"/>
      <c r="HF720" s="169"/>
      <c r="HG720" s="169"/>
      <c r="HH720" s="169"/>
      <c r="HI720" s="169"/>
      <c r="HJ720" s="169"/>
      <c r="HK720" s="169"/>
      <c r="HL720" s="169"/>
      <c r="HM720" s="169"/>
      <c r="HN720" s="169"/>
      <c r="HO720" s="169"/>
      <c r="HP720" s="169"/>
      <c r="HQ720" s="169"/>
      <c r="HR720" s="169"/>
      <c r="HS720" s="169"/>
      <c r="HT720" s="169"/>
      <c r="HU720" s="169"/>
      <c r="HV720" s="169"/>
      <c r="HW720" s="169"/>
      <c r="HX720" s="169"/>
      <c r="HY720" s="169"/>
      <c r="HZ720" s="169"/>
      <c r="IA720" s="169"/>
      <c r="IB720" s="169"/>
      <c r="IC720" s="169"/>
      <c r="ID720" s="169"/>
      <c r="IE720" s="169"/>
      <c r="IF720" s="169"/>
      <c r="IG720" s="169"/>
      <c r="IH720" s="169"/>
      <c r="II720" s="169"/>
      <c r="IJ720" s="169"/>
      <c r="IK720" s="169"/>
      <c r="IL720" s="169"/>
      <c r="IM720" s="169"/>
      <c r="IN720" s="169"/>
      <c r="IO720" s="169"/>
      <c r="IP720" s="169"/>
      <c r="IQ720" s="169"/>
      <c r="IR720" s="169"/>
      <c r="IS720" s="169"/>
      <c r="IT720" s="169"/>
      <c r="IU720" s="169"/>
      <c r="IV720" s="169"/>
      <c r="IW720" s="169"/>
      <c r="IX720" s="169"/>
      <c r="IY720" s="169"/>
      <c r="IZ720" s="169"/>
      <c r="JA720" s="169"/>
      <c r="JB720" s="169"/>
      <c r="JC720" s="169"/>
      <c r="JD720" s="169"/>
      <c r="JE720" s="169"/>
      <c r="JF720" s="169"/>
      <c r="JG720" s="169"/>
      <c r="JH720" s="169"/>
      <c r="JI720" s="169"/>
      <c r="JJ720" s="169"/>
      <c r="JK720" s="169"/>
      <c r="JL720" s="169"/>
      <c r="JM720" s="169"/>
      <c r="JN720" s="169"/>
      <c r="JO720" s="169"/>
      <c r="JP720" s="169"/>
      <c r="JQ720" s="169"/>
      <c r="JR720" s="169"/>
      <c r="JS720" s="169"/>
      <c r="JT720" s="169"/>
      <c r="JU720" s="169"/>
      <c r="JV720" s="169"/>
      <c r="JW720" s="169"/>
      <c r="JX720" s="169"/>
      <c r="JY720" s="169"/>
      <c r="JZ720" s="169"/>
      <c r="KA720" s="169"/>
      <c r="KB720" s="169"/>
      <c r="KC720" s="169"/>
      <c r="KD720" s="169"/>
      <c r="KE720" s="169"/>
      <c r="KF720" s="169"/>
      <c r="KG720" s="169"/>
      <c r="KH720" s="169"/>
      <c r="KI720" s="169"/>
      <c r="KJ720" s="169"/>
      <c r="KK720" s="169"/>
      <c r="KL720" s="169"/>
      <c r="KM720" s="169"/>
      <c r="KN720" s="169"/>
      <c r="KO720" s="169"/>
      <c r="KP720" s="169"/>
      <c r="KQ720" s="169"/>
      <c r="KR720" s="169"/>
      <c r="KS720" s="169"/>
      <c r="KT720" s="169"/>
      <c r="KU720" s="169"/>
      <c r="KV720" s="169"/>
      <c r="KW720" s="169"/>
      <c r="KX720" s="169"/>
      <c r="KY720" s="169"/>
      <c r="KZ720" s="169"/>
      <c r="LA720" s="169"/>
      <c r="LB720" s="169"/>
      <c r="LC720" s="169"/>
      <c r="LD720" s="169"/>
      <c r="LE720" s="169"/>
      <c r="LF720" s="169"/>
      <c r="LG720" s="169"/>
      <c r="LH720" s="169"/>
      <c r="LI720" s="169"/>
      <c r="LJ720" s="169"/>
      <c r="LK720" s="169"/>
      <c r="LL720" s="169"/>
      <c r="LM720" s="169"/>
      <c r="LN720" s="169"/>
      <c r="LO720" s="169"/>
      <c r="LP720" s="169"/>
      <c r="LQ720" s="169"/>
      <c r="LR720" s="169"/>
      <c r="LS720" s="169"/>
      <c r="LT720" s="169"/>
      <c r="LU720" s="169"/>
      <c r="LV720" s="169"/>
      <c r="LW720" s="169"/>
      <c r="LX720" s="169"/>
      <c r="LY720" s="169"/>
      <c r="LZ720" s="169"/>
      <c r="MA720" s="169"/>
      <c r="MB720" s="169"/>
      <c r="MC720" s="169"/>
      <c r="MD720" s="169"/>
      <c r="ME720" s="169"/>
      <c r="MF720" s="169"/>
      <c r="MG720" s="169"/>
      <c r="MH720" s="169"/>
      <c r="MI720" s="169"/>
      <c r="MJ720" s="169"/>
      <c r="MK720" s="169"/>
      <c r="ML720" s="169"/>
      <c r="MM720" s="169"/>
    </row>
    <row r="721" spans="1:351" s="170" customFormat="1" ht="15" customHeight="1" outlineLevel="1" x14ac:dyDescent="0.25">
      <c r="A721" s="161"/>
      <c r="B721" s="162"/>
      <c r="C721" s="163"/>
      <c r="D721" s="163"/>
      <c r="E721" s="164"/>
      <c r="F721" s="174" t="s">
        <v>153</v>
      </c>
      <c r="G721" s="175" t="s">
        <v>39</v>
      </c>
      <c r="H721" s="167">
        <f>C714*0.2</f>
        <v>0.44800000000000006</v>
      </c>
      <c r="I721" s="168">
        <v>2.5499999999999998</v>
      </c>
      <c r="J721" s="164">
        <f t="shared" si="128"/>
        <v>1.1424000000000001</v>
      </c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69"/>
      <c r="CO721" s="169"/>
      <c r="CP721" s="169"/>
      <c r="CQ721" s="169"/>
      <c r="CR721" s="169"/>
      <c r="CS721" s="169"/>
      <c r="CT721" s="169"/>
      <c r="CU721" s="169"/>
      <c r="CV721" s="169"/>
      <c r="CW721" s="169"/>
      <c r="CX721" s="169"/>
      <c r="CY721" s="169"/>
      <c r="CZ721" s="169"/>
      <c r="DA721" s="169"/>
      <c r="DB721" s="169"/>
      <c r="DC721" s="169"/>
      <c r="DD721" s="169"/>
      <c r="DE721" s="169"/>
      <c r="DF721" s="169"/>
      <c r="DG721" s="169"/>
      <c r="DH721" s="169"/>
      <c r="DI721" s="169"/>
      <c r="DJ721" s="169"/>
      <c r="DK721" s="169"/>
      <c r="DL721" s="169"/>
      <c r="DM721" s="169"/>
      <c r="DN721" s="169"/>
      <c r="DO721" s="169"/>
      <c r="DP721" s="169"/>
      <c r="DQ721" s="169"/>
      <c r="DR721" s="169"/>
      <c r="DS721" s="169"/>
      <c r="DT721" s="169"/>
      <c r="DU721" s="169"/>
      <c r="DV721" s="169"/>
      <c r="DW721" s="169"/>
      <c r="DX721" s="169"/>
      <c r="DY721" s="169"/>
      <c r="DZ721" s="169"/>
      <c r="EA721" s="169"/>
      <c r="EB721" s="169"/>
      <c r="EC721" s="169"/>
      <c r="ED721" s="169"/>
      <c r="EE721" s="169"/>
      <c r="EF721" s="169"/>
      <c r="EG721" s="169"/>
      <c r="EH721" s="169"/>
      <c r="EI721" s="169"/>
      <c r="EJ721" s="169"/>
      <c r="EK721" s="169"/>
      <c r="EL721" s="169"/>
      <c r="EM721" s="169"/>
      <c r="EN721" s="169"/>
      <c r="EO721" s="169"/>
      <c r="EP721" s="169"/>
      <c r="EQ721" s="169"/>
      <c r="ER721" s="169"/>
      <c r="ES721" s="169"/>
      <c r="ET721" s="169"/>
      <c r="EU721" s="169"/>
      <c r="EV721" s="169"/>
      <c r="EW721" s="169"/>
      <c r="EX721" s="169"/>
      <c r="EY721" s="169"/>
      <c r="EZ721" s="169"/>
      <c r="FA721" s="169"/>
      <c r="FB721" s="169"/>
      <c r="FC721" s="169"/>
      <c r="FD721" s="169"/>
      <c r="FE721" s="169"/>
      <c r="FF721" s="169"/>
      <c r="FG721" s="169"/>
      <c r="FH721" s="169"/>
      <c r="FI721" s="169"/>
      <c r="FJ721" s="169"/>
      <c r="FK721" s="169"/>
      <c r="FL721" s="169"/>
      <c r="FM721" s="169"/>
      <c r="FN721" s="169"/>
      <c r="FO721" s="169"/>
      <c r="FP721" s="169"/>
      <c r="FQ721" s="169"/>
      <c r="FR721" s="169"/>
      <c r="FS721" s="169"/>
      <c r="FT721" s="169"/>
      <c r="FU721" s="169"/>
      <c r="FV721" s="169"/>
      <c r="FW721" s="169"/>
      <c r="FX721" s="169"/>
      <c r="FY721" s="169"/>
      <c r="FZ721" s="169"/>
      <c r="GA721" s="169"/>
      <c r="GB721" s="169"/>
      <c r="GC721" s="169"/>
      <c r="GD721" s="169"/>
      <c r="GE721" s="169"/>
      <c r="GF721" s="169"/>
      <c r="GG721" s="169"/>
      <c r="GH721" s="169"/>
      <c r="GI721" s="169"/>
      <c r="GJ721" s="169"/>
      <c r="GK721" s="169"/>
      <c r="GL721" s="169"/>
      <c r="GM721" s="169"/>
      <c r="GN721" s="169"/>
      <c r="GO721" s="169"/>
      <c r="GP721" s="169"/>
      <c r="GQ721" s="169"/>
      <c r="GR721" s="169"/>
      <c r="GS721" s="169"/>
      <c r="GT721" s="169"/>
      <c r="GU721" s="169"/>
      <c r="GV721" s="169"/>
      <c r="GW721" s="169"/>
      <c r="GX721" s="169"/>
      <c r="GY721" s="169"/>
      <c r="GZ721" s="169"/>
      <c r="HA721" s="169"/>
      <c r="HB721" s="169"/>
      <c r="HC721" s="169"/>
      <c r="HD721" s="169"/>
      <c r="HE721" s="169"/>
      <c r="HF721" s="169"/>
      <c r="HG721" s="169"/>
      <c r="HH721" s="169"/>
      <c r="HI721" s="169"/>
      <c r="HJ721" s="169"/>
      <c r="HK721" s="169"/>
      <c r="HL721" s="169"/>
      <c r="HM721" s="169"/>
      <c r="HN721" s="169"/>
      <c r="HO721" s="169"/>
      <c r="HP721" s="169"/>
      <c r="HQ721" s="169"/>
      <c r="HR721" s="169"/>
      <c r="HS721" s="169"/>
      <c r="HT721" s="169"/>
      <c r="HU721" s="169"/>
      <c r="HV721" s="169"/>
      <c r="HW721" s="169"/>
      <c r="HX721" s="169"/>
      <c r="HY721" s="169"/>
      <c r="HZ721" s="169"/>
      <c r="IA721" s="169"/>
      <c r="IB721" s="169"/>
      <c r="IC721" s="169"/>
      <c r="ID721" s="169"/>
      <c r="IE721" s="169"/>
      <c r="IF721" s="169"/>
      <c r="IG721" s="169"/>
      <c r="IH721" s="169"/>
      <c r="II721" s="169"/>
      <c r="IJ721" s="169"/>
      <c r="IK721" s="169"/>
      <c r="IL721" s="169"/>
      <c r="IM721" s="169"/>
      <c r="IN721" s="169"/>
      <c r="IO721" s="169"/>
      <c r="IP721" s="169"/>
      <c r="IQ721" s="169"/>
      <c r="IR721" s="169"/>
      <c r="IS721" s="169"/>
      <c r="IT721" s="169"/>
      <c r="IU721" s="169"/>
      <c r="IV721" s="169"/>
      <c r="IW721" s="169"/>
      <c r="IX721" s="169"/>
      <c r="IY721" s="169"/>
      <c r="IZ721" s="169"/>
      <c r="JA721" s="169"/>
      <c r="JB721" s="169"/>
      <c r="JC721" s="169"/>
      <c r="JD721" s="169"/>
      <c r="JE721" s="169"/>
      <c r="JF721" s="169"/>
      <c r="JG721" s="169"/>
      <c r="JH721" s="169"/>
      <c r="JI721" s="169"/>
      <c r="JJ721" s="169"/>
      <c r="JK721" s="169"/>
      <c r="JL721" s="169"/>
      <c r="JM721" s="169"/>
      <c r="JN721" s="169"/>
      <c r="JO721" s="169"/>
      <c r="JP721" s="169"/>
      <c r="JQ721" s="169"/>
      <c r="JR721" s="169"/>
      <c r="JS721" s="169"/>
      <c r="JT721" s="169"/>
      <c r="JU721" s="169"/>
      <c r="JV721" s="169"/>
      <c r="JW721" s="169"/>
      <c r="JX721" s="169"/>
      <c r="JY721" s="169"/>
      <c r="JZ721" s="169"/>
      <c r="KA721" s="169"/>
      <c r="KB721" s="169"/>
      <c r="KC721" s="169"/>
      <c r="KD721" s="169"/>
      <c r="KE721" s="169"/>
      <c r="KF721" s="169"/>
      <c r="KG721" s="169"/>
      <c r="KH721" s="169"/>
      <c r="KI721" s="169"/>
      <c r="KJ721" s="169"/>
      <c r="KK721" s="169"/>
      <c r="KL721" s="169"/>
      <c r="KM721" s="169"/>
      <c r="KN721" s="169"/>
      <c r="KO721" s="169"/>
      <c r="KP721" s="169"/>
      <c r="KQ721" s="169"/>
      <c r="KR721" s="169"/>
      <c r="KS721" s="169"/>
      <c r="KT721" s="169"/>
      <c r="KU721" s="169"/>
      <c r="KV721" s="169"/>
      <c r="KW721" s="169"/>
      <c r="KX721" s="169"/>
      <c r="KY721" s="169"/>
      <c r="KZ721" s="169"/>
      <c r="LA721" s="169"/>
      <c r="LB721" s="169"/>
      <c r="LC721" s="169"/>
      <c r="LD721" s="169"/>
      <c r="LE721" s="169"/>
      <c r="LF721" s="169"/>
      <c r="LG721" s="169"/>
      <c r="LH721" s="169"/>
      <c r="LI721" s="169"/>
      <c r="LJ721" s="169"/>
      <c r="LK721" s="169"/>
      <c r="LL721" s="169"/>
      <c r="LM721" s="169"/>
      <c r="LN721" s="169"/>
      <c r="LO721" s="169"/>
      <c r="LP721" s="169"/>
      <c r="LQ721" s="169"/>
      <c r="LR721" s="169"/>
      <c r="LS721" s="169"/>
      <c r="LT721" s="169"/>
      <c r="LU721" s="169"/>
      <c r="LV721" s="169"/>
      <c r="LW721" s="169"/>
      <c r="LX721" s="169"/>
      <c r="LY721" s="169"/>
      <c r="LZ721" s="169"/>
      <c r="MA721" s="169"/>
      <c r="MB721" s="169"/>
      <c r="MC721" s="169"/>
      <c r="MD721" s="169"/>
      <c r="ME721" s="169"/>
      <c r="MF721" s="169"/>
      <c r="MG721" s="169"/>
      <c r="MH721" s="169"/>
      <c r="MI721" s="169"/>
      <c r="MJ721" s="169"/>
      <c r="MK721" s="169"/>
      <c r="ML721" s="169"/>
      <c r="MM721" s="169"/>
    </row>
    <row r="722" spans="1:351" s="170" customFormat="1" ht="15" customHeight="1" outlineLevel="1" x14ac:dyDescent="0.25">
      <c r="A722" s="161"/>
      <c r="B722" s="162"/>
      <c r="C722" s="163"/>
      <c r="D722" s="163"/>
      <c r="E722" s="164"/>
      <c r="F722" s="174" t="s">
        <v>154</v>
      </c>
      <c r="G722" s="175" t="s">
        <v>39</v>
      </c>
      <c r="H722" s="167">
        <f>C714*0.8</f>
        <v>1.7920000000000003</v>
      </c>
      <c r="I722" s="168">
        <v>3</v>
      </c>
      <c r="J722" s="164">
        <f t="shared" si="128"/>
        <v>5.3760000000000012</v>
      </c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  <c r="CB722" s="169"/>
      <c r="CC722" s="169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69"/>
      <c r="CN722" s="169"/>
      <c r="CO722" s="169"/>
      <c r="CP722" s="169"/>
      <c r="CQ722" s="169"/>
      <c r="CR722" s="169"/>
      <c r="CS722" s="169"/>
      <c r="CT722" s="169"/>
      <c r="CU722" s="169"/>
      <c r="CV722" s="169"/>
      <c r="CW722" s="169"/>
      <c r="CX722" s="169"/>
      <c r="CY722" s="169"/>
      <c r="CZ722" s="169"/>
      <c r="DA722" s="169"/>
      <c r="DB722" s="169"/>
      <c r="DC722" s="169"/>
      <c r="DD722" s="169"/>
      <c r="DE722" s="169"/>
      <c r="DF722" s="169"/>
      <c r="DG722" s="169"/>
      <c r="DH722" s="169"/>
      <c r="DI722" s="169"/>
      <c r="DJ722" s="169"/>
      <c r="DK722" s="169"/>
      <c r="DL722" s="169"/>
      <c r="DM722" s="169"/>
      <c r="DN722" s="169"/>
      <c r="DO722" s="169"/>
      <c r="DP722" s="169"/>
      <c r="DQ722" s="169"/>
      <c r="DR722" s="169"/>
      <c r="DS722" s="169"/>
      <c r="DT722" s="169"/>
      <c r="DU722" s="169"/>
      <c r="DV722" s="169"/>
      <c r="DW722" s="169"/>
      <c r="DX722" s="169"/>
      <c r="DY722" s="169"/>
      <c r="DZ722" s="169"/>
      <c r="EA722" s="169"/>
      <c r="EB722" s="169"/>
      <c r="EC722" s="169"/>
      <c r="ED722" s="169"/>
      <c r="EE722" s="169"/>
      <c r="EF722" s="169"/>
      <c r="EG722" s="169"/>
      <c r="EH722" s="169"/>
      <c r="EI722" s="169"/>
      <c r="EJ722" s="169"/>
      <c r="EK722" s="169"/>
      <c r="EL722" s="169"/>
      <c r="EM722" s="169"/>
      <c r="EN722" s="169"/>
      <c r="EO722" s="169"/>
      <c r="EP722" s="169"/>
      <c r="EQ722" s="169"/>
      <c r="ER722" s="169"/>
      <c r="ES722" s="169"/>
      <c r="ET722" s="169"/>
      <c r="EU722" s="169"/>
      <c r="EV722" s="169"/>
      <c r="EW722" s="169"/>
      <c r="EX722" s="169"/>
      <c r="EY722" s="169"/>
      <c r="EZ722" s="169"/>
      <c r="FA722" s="169"/>
      <c r="FB722" s="169"/>
      <c r="FC722" s="169"/>
      <c r="FD722" s="169"/>
      <c r="FE722" s="169"/>
      <c r="FF722" s="169"/>
      <c r="FG722" s="169"/>
      <c r="FH722" s="169"/>
      <c r="FI722" s="169"/>
      <c r="FJ722" s="169"/>
      <c r="FK722" s="169"/>
      <c r="FL722" s="169"/>
      <c r="FM722" s="169"/>
      <c r="FN722" s="169"/>
      <c r="FO722" s="169"/>
      <c r="FP722" s="169"/>
      <c r="FQ722" s="169"/>
      <c r="FR722" s="169"/>
      <c r="FS722" s="169"/>
      <c r="FT722" s="169"/>
      <c r="FU722" s="169"/>
      <c r="FV722" s="169"/>
      <c r="FW722" s="169"/>
      <c r="FX722" s="169"/>
      <c r="FY722" s="169"/>
      <c r="FZ722" s="169"/>
      <c r="GA722" s="169"/>
      <c r="GB722" s="169"/>
      <c r="GC722" s="169"/>
      <c r="GD722" s="169"/>
      <c r="GE722" s="169"/>
      <c r="GF722" s="169"/>
      <c r="GG722" s="169"/>
      <c r="GH722" s="169"/>
      <c r="GI722" s="169"/>
      <c r="GJ722" s="169"/>
      <c r="GK722" s="169"/>
      <c r="GL722" s="169"/>
      <c r="GM722" s="169"/>
      <c r="GN722" s="169"/>
      <c r="GO722" s="169"/>
      <c r="GP722" s="169"/>
      <c r="GQ722" s="169"/>
      <c r="GR722" s="169"/>
      <c r="GS722" s="169"/>
      <c r="GT722" s="169"/>
      <c r="GU722" s="169"/>
      <c r="GV722" s="169"/>
      <c r="GW722" s="169"/>
      <c r="GX722" s="169"/>
      <c r="GY722" s="169"/>
      <c r="GZ722" s="169"/>
      <c r="HA722" s="169"/>
      <c r="HB722" s="169"/>
      <c r="HC722" s="169"/>
      <c r="HD722" s="169"/>
      <c r="HE722" s="169"/>
      <c r="HF722" s="169"/>
      <c r="HG722" s="169"/>
      <c r="HH722" s="169"/>
      <c r="HI722" s="169"/>
      <c r="HJ722" s="169"/>
      <c r="HK722" s="169"/>
      <c r="HL722" s="169"/>
      <c r="HM722" s="169"/>
      <c r="HN722" s="169"/>
      <c r="HO722" s="169"/>
      <c r="HP722" s="169"/>
      <c r="HQ722" s="169"/>
      <c r="HR722" s="169"/>
      <c r="HS722" s="169"/>
      <c r="HT722" s="169"/>
      <c r="HU722" s="169"/>
      <c r="HV722" s="169"/>
      <c r="HW722" s="169"/>
      <c r="HX722" s="169"/>
      <c r="HY722" s="169"/>
      <c r="HZ722" s="169"/>
      <c r="IA722" s="169"/>
      <c r="IB722" s="169"/>
      <c r="IC722" s="169"/>
      <c r="ID722" s="169"/>
      <c r="IE722" s="169"/>
      <c r="IF722" s="169"/>
      <c r="IG722" s="169"/>
      <c r="IH722" s="169"/>
      <c r="II722" s="169"/>
      <c r="IJ722" s="169"/>
      <c r="IK722" s="169"/>
      <c r="IL722" s="169"/>
      <c r="IM722" s="169"/>
      <c r="IN722" s="169"/>
      <c r="IO722" s="169"/>
      <c r="IP722" s="169"/>
      <c r="IQ722" s="169"/>
      <c r="IR722" s="169"/>
      <c r="IS722" s="169"/>
      <c r="IT722" s="169"/>
      <c r="IU722" s="169"/>
      <c r="IV722" s="169"/>
      <c r="IW722" s="169"/>
      <c r="IX722" s="169"/>
      <c r="IY722" s="169"/>
      <c r="IZ722" s="169"/>
      <c r="JA722" s="169"/>
      <c r="JB722" s="169"/>
      <c r="JC722" s="169"/>
      <c r="JD722" s="169"/>
      <c r="JE722" s="169"/>
      <c r="JF722" s="169"/>
      <c r="JG722" s="169"/>
      <c r="JH722" s="169"/>
      <c r="JI722" s="169"/>
      <c r="JJ722" s="169"/>
      <c r="JK722" s="169"/>
      <c r="JL722" s="169"/>
      <c r="JM722" s="169"/>
      <c r="JN722" s="169"/>
      <c r="JO722" s="169"/>
      <c r="JP722" s="169"/>
      <c r="JQ722" s="169"/>
      <c r="JR722" s="169"/>
      <c r="JS722" s="169"/>
      <c r="JT722" s="169"/>
      <c r="JU722" s="169"/>
      <c r="JV722" s="169"/>
      <c r="JW722" s="169"/>
      <c r="JX722" s="169"/>
      <c r="JY722" s="169"/>
      <c r="JZ722" s="169"/>
      <c r="KA722" s="169"/>
      <c r="KB722" s="169"/>
      <c r="KC722" s="169"/>
      <c r="KD722" s="169"/>
      <c r="KE722" s="169"/>
      <c r="KF722" s="169"/>
      <c r="KG722" s="169"/>
      <c r="KH722" s="169"/>
      <c r="KI722" s="169"/>
      <c r="KJ722" s="169"/>
      <c r="KK722" s="169"/>
      <c r="KL722" s="169"/>
      <c r="KM722" s="169"/>
      <c r="KN722" s="169"/>
      <c r="KO722" s="169"/>
      <c r="KP722" s="169"/>
      <c r="KQ722" s="169"/>
      <c r="KR722" s="169"/>
      <c r="KS722" s="169"/>
      <c r="KT722" s="169"/>
      <c r="KU722" s="169"/>
      <c r="KV722" s="169"/>
      <c r="KW722" s="169"/>
      <c r="KX722" s="169"/>
      <c r="KY722" s="169"/>
      <c r="KZ722" s="169"/>
      <c r="LA722" s="169"/>
      <c r="LB722" s="169"/>
      <c r="LC722" s="169"/>
      <c r="LD722" s="169"/>
      <c r="LE722" s="169"/>
      <c r="LF722" s="169"/>
      <c r="LG722" s="169"/>
      <c r="LH722" s="169"/>
      <c r="LI722" s="169"/>
      <c r="LJ722" s="169"/>
      <c r="LK722" s="169"/>
      <c r="LL722" s="169"/>
      <c r="LM722" s="169"/>
      <c r="LN722" s="169"/>
      <c r="LO722" s="169"/>
      <c r="LP722" s="169"/>
      <c r="LQ722" s="169"/>
      <c r="LR722" s="169"/>
      <c r="LS722" s="169"/>
      <c r="LT722" s="169"/>
      <c r="LU722" s="169"/>
      <c r="LV722" s="169"/>
      <c r="LW722" s="169"/>
      <c r="LX722" s="169"/>
      <c r="LY722" s="169"/>
      <c r="LZ722" s="169"/>
      <c r="MA722" s="169"/>
      <c r="MB722" s="169"/>
      <c r="MC722" s="169"/>
      <c r="MD722" s="169"/>
      <c r="ME722" s="169"/>
      <c r="MF722" s="169"/>
      <c r="MG722" s="169"/>
      <c r="MH722" s="169"/>
      <c r="MI722" s="169"/>
      <c r="MJ722" s="169"/>
      <c r="MK722" s="169"/>
      <c r="ML722" s="169"/>
      <c r="MM722" s="169"/>
    </row>
    <row r="723" spans="1:351" s="170" customFormat="1" ht="15" customHeight="1" outlineLevel="1" x14ac:dyDescent="0.25">
      <c r="A723" s="161"/>
      <c r="B723" s="162"/>
      <c r="C723" s="163"/>
      <c r="D723" s="163"/>
      <c r="E723" s="164"/>
      <c r="F723" s="174" t="s">
        <v>155</v>
      </c>
      <c r="G723" s="175" t="s">
        <v>39</v>
      </c>
      <c r="H723" s="167">
        <f>C714*7</f>
        <v>15.680000000000001</v>
      </c>
      <c r="I723" s="168">
        <v>0.12</v>
      </c>
      <c r="J723" s="164">
        <f t="shared" si="128"/>
        <v>1.8816000000000002</v>
      </c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  <c r="CB723" s="169"/>
      <c r="CC723" s="169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69"/>
      <c r="CN723" s="169"/>
      <c r="CO723" s="169"/>
      <c r="CP723" s="169"/>
      <c r="CQ723" s="169"/>
      <c r="CR723" s="169"/>
      <c r="CS723" s="169"/>
      <c r="CT723" s="169"/>
      <c r="CU723" s="169"/>
      <c r="CV723" s="169"/>
      <c r="CW723" s="169"/>
      <c r="CX723" s="169"/>
      <c r="CY723" s="169"/>
      <c r="CZ723" s="169"/>
      <c r="DA723" s="169"/>
      <c r="DB723" s="169"/>
      <c r="DC723" s="169"/>
      <c r="DD723" s="169"/>
      <c r="DE723" s="169"/>
      <c r="DF723" s="169"/>
      <c r="DG723" s="169"/>
      <c r="DH723" s="169"/>
      <c r="DI723" s="169"/>
      <c r="DJ723" s="169"/>
      <c r="DK723" s="169"/>
      <c r="DL723" s="169"/>
      <c r="DM723" s="169"/>
      <c r="DN723" s="169"/>
      <c r="DO723" s="169"/>
      <c r="DP723" s="169"/>
      <c r="DQ723" s="169"/>
      <c r="DR723" s="169"/>
      <c r="DS723" s="169"/>
      <c r="DT723" s="169"/>
      <c r="DU723" s="169"/>
      <c r="DV723" s="169"/>
      <c r="DW723" s="169"/>
      <c r="DX723" s="169"/>
      <c r="DY723" s="169"/>
      <c r="DZ723" s="169"/>
      <c r="EA723" s="169"/>
      <c r="EB723" s="169"/>
      <c r="EC723" s="169"/>
      <c r="ED723" s="169"/>
      <c r="EE723" s="169"/>
      <c r="EF723" s="169"/>
      <c r="EG723" s="169"/>
      <c r="EH723" s="169"/>
      <c r="EI723" s="169"/>
      <c r="EJ723" s="169"/>
      <c r="EK723" s="169"/>
      <c r="EL723" s="169"/>
      <c r="EM723" s="169"/>
      <c r="EN723" s="169"/>
      <c r="EO723" s="169"/>
      <c r="EP723" s="169"/>
      <c r="EQ723" s="169"/>
      <c r="ER723" s="169"/>
      <c r="ES723" s="169"/>
      <c r="ET723" s="169"/>
      <c r="EU723" s="169"/>
      <c r="EV723" s="169"/>
      <c r="EW723" s="169"/>
      <c r="EX723" s="169"/>
      <c r="EY723" s="169"/>
      <c r="EZ723" s="169"/>
      <c r="FA723" s="169"/>
      <c r="FB723" s="169"/>
      <c r="FC723" s="169"/>
      <c r="FD723" s="169"/>
      <c r="FE723" s="169"/>
      <c r="FF723" s="169"/>
      <c r="FG723" s="169"/>
      <c r="FH723" s="169"/>
      <c r="FI723" s="169"/>
      <c r="FJ723" s="169"/>
      <c r="FK723" s="169"/>
      <c r="FL723" s="169"/>
      <c r="FM723" s="169"/>
      <c r="FN723" s="169"/>
      <c r="FO723" s="169"/>
      <c r="FP723" s="169"/>
      <c r="FQ723" s="169"/>
      <c r="FR723" s="169"/>
      <c r="FS723" s="169"/>
      <c r="FT723" s="169"/>
      <c r="FU723" s="169"/>
      <c r="FV723" s="169"/>
      <c r="FW723" s="169"/>
      <c r="FX723" s="169"/>
      <c r="FY723" s="169"/>
      <c r="FZ723" s="169"/>
      <c r="GA723" s="169"/>
      <c r="GB723" s="169"/>
      <c r="GC723" s="169"/>
      <c r="GD723" s="169"/>
      <c r="GE723" s="169"/>
      <c r="GF723" s="169"/>
      <c r="GG723" s="169"/>
      <c r="GH723" s="169"/>
      <c r="GI723" s="169"/>
      <c r="GJ723" s="169"/>
      <c r="GK723" s="169"/>
      <c r="GL723" s="169"/>
      <c r="GM723" s="169"/>
      <c r="GN723" s="169"/>
      <c r="GO723" s="169"/>
      <c r="GP723" s="169"/>
      <c r="GQ723" s="169"/>
      <c r="GR723" s="169"/>
      <c r="GS723" s="169"/>
      <c r="GT723" s="169"/>
      <c r="GU723" s="169"/>
      <c r="GV723" s="169"/>
      <c r="GW723" s="169"/>
      <c r="GX723" s="169"/>
      <c r="GY723" s="169"/>
      <c r="GZ723" s="169"/>
      <c r="HA723" s="169"/>
      <c r="HB723" s="169"/>
      <c r="HC723" s="169"/>
      <c r="HD723" s="169"/>
      <c r="HE723" s="169"/>
      <c r="HF723" s="169"/>
      <c r="HG723" s="169"/>
      <c r="HH723" s="169"/>
      <c r="HI723" s="169"/>
      <c r="HJ723" s="169"/>
      <c r="HK723" s="169"/>
      <c r="HL723" s="169"/>
      <c r="HM723" s="169"/>
      <c r="HN723" s="169"/>
      <c r="HO723" s="169"/>
      <c r="HP723" s="169"/>
      <c r="HQ723" s="169"/>
      <c r="HR723" s="169"/>
      <c r="HS723" s="169"/>
      <c r="HT723" s="169"/>
      <c r="HU723" s="169"/>
      <c r="HV723" s="169"/>
      <c r="HW723" s="169"/>
      <c r="HX723" s="169"/>
      <c r="HY723" s="169"/>
      <c r="HZ723" s="169"/>
      <c r="IA723" s="169"/>
      <c r="IB723" s="169"/>
      <c r="IC723" s="169"/>
      <c r="ID723" s="169"/>
      <c r="IE723" s="169"/>
      <c r="IF723" s="169"/>
      <c r="IG723" s="169"/>
      <c r="IH723" s="169"/>
      <c r="II723" s="169"/>
      <c r="IJ723" s="169"/>
      <c r="IK723" s="169"/>
      <c r="IL723" s="169"/>
      <c r="IM723" s="169"/>
      <c r="IN723" s="169"/>
      <c r="IO723" s="169"/>
      <c r="IP723" s="169"/>
      <c r="IQ723" s="169"/>
      <c r="IR723" s="169"/>
      <c r="IS723" s="169"/>
      <c r="IT723" s="169"/>
      <c r="IU723" s="169"/>
      <c r="IV723" s="169"/>
      <c r="IW723" s="169"/>
      <c r="IX723" s="169"/>
      <c r="IY723" s="169"/>
      <c r="IZ723" s="169"/>
      <c r="JA723" s="169"/>
      <c r="JB723" s="169"/>
      <c r="JC723" s="169"/>
      <c r="JD723" s="169"/>
      <c r="JE723" s="169"/>
      <c r="JF723" s="169"/>
      <c r="JG723" s="169"/>
      <c r="JH723" s="169"/>
      <c r="JI723" s="169"/>
      <c r="JJ723" s="169"/>
      <c r="JK723" s="169"/>
      <c r="JL723" s="169"/>
      <c r="JM723" s="169"/>
      <c r="JN723" s="169"/>
      <c r="JO723" s="169"/>
      <c r="JP723" s="169"/>
      <c r="JQ723" s="169"/>
      <c r="JR723" s="169"/>
      <c r="JS723" s="169"/>
      <c r="JT723" s="169"/>
      <c r="JU723" s="169"/>
      <c r="JV723" s="169"/>
      <c r="JW723" s="169"/>
      <c r="JX723" s="169"/>
      <c r="JY723" s="169"/>
      <c r="JZ723" s="169"/>
      <c r="KA723" s="169"/>
      <c r="KB723" s="169"/>
      <c r="KC723" s="169"/>
      <c r="KD723" s="169"/>
      <c r="KE723" s="169"/>
      <c r="KF723" s="169"/>
      <c r="KG723" s="169"/>
      <c r="KH723" s="169"/>
      <c r="KI723" s="169"/>
      <c r="KJ723" s="169"/>
      <c r="KK723" s="169"/>
      <c r="KL723" s="169"/>
      <c r="KM723" s="169"/>
      <c r="KN723" s="169"/>
      <c r="KO723" s="169"/>
      <c r="KP723" s="169"/>
      <c r="KQ723" s="169"/>
      <c r="KR723" s="169"/>
      <c r="KS723" s="169"/>
      <c r="KT723" s="169"/>
      <c r="KU723" s="169"/>
      <c r="KV723" s="169"/>
      <c r="KW723" s="169"/>
      <c r="KX723" s="169"/>
      <c r="KY723" s="169"/>
      <c r="KZ723" s="169"/>
      <c r="LA723" s="169"/>
      <c r="LB723" s="169"/>
      <c r="LC723" s="169"/>
      <c r="LD723" s="169"/>
      <c r="LE723" s="169"/>
      <c r="LF723" s="169"/>
      <c r="LG723" s="169"/>
      <c r="LH723" s="169"/>
      <c r="LI723" s="169"/>
      <c r="LJ723" s="169"/>
      <c r="LK723" s="169"/>
      <c r="LL723" s="169"/>
      <c r="LM723" s="169"/>
      <c r="LN723" s="169"/>
      <c r="LO723" s="169"/>
      <c r="LP723" s="169"/>
      <c r="LQ723" s="169"/>
      <c r="LR723" s="169"/>
      <c r="LS723" s="169"/>
      <c r="LT723" s="169"/>
      <c r="LU723" s="169"/>
      <c r="LV723" s="169"/>
      <c r="LW723" s="169"/>
      <c r="LX723" s="169"/>
      <c r="LY723" s="169"/>
      <c r="LZ723" s="169"/>
      <c r="MA723" s="169"/>
      <c r="MB723" s="169"/>
      <c r="MC723" s="169"/>
      <c r="MD723" s="169"/>
      <c r="ME723" s="169"/>
      <c r="MF723" s="169"/>
      <c r="MG723" s="169"/>
      <c r="MH723" s="169"/>
      <c r="MI723" s="169"/>
      <c r="MJ723" s="169"/>
      <c r="MK723" s="169"/>
      <c r="ML723" s="169"/>
      <c r="MM723" s="169"/>
    </row>
    <row r="724" spans="1:351" s="170" customFormat="1" ht="15" customHeight="1" outlineLevel="1" x14ac:dyDescent="0.25">
      <c r="A724" s="161"/>
      <c r="B724" s="162"/>
      <c r="C724" s="163"/>
      <c r="D724" s="163"/>
      <c r="E724" s="164"/>
      <c r="F724" s="174" t="s">
        <v>156</v>
      </c>
      <c r="G724" s="175" t="s">
        <v>39</v>
      </c>
      <c r="H724" s="167">
        <f>C714*0.8</f>
        <v>1.7920000000000003</v>
      </c>
      <c r="I724" s="168">
        <v>1.77</v>
      </c>
      <c r="J724" s="164">
        <f t="shared" si="128"/>
        <v>3.1718400000000004</v>
      </c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  <c r="CB724" s="169"/>
      <c r="CC724" s="169"/>
      <c r="CD724" s="169"/>
      <c r="CE724" s="169"/>
      <c r="CF724" s="169"/>
      <c r="CG724" s="169"/>
      <c r="CH724" s="169"/>
      <c r="CI724" s="169"/>
      <c r="CJ724" s="169"/>
      <c r="CK724" s="169"/>
      <c r="CL724" s="169"/>
      <c r="CM724" s="169"/>
      <c r="CN724" s="169"/>
      <c r="CO724" s="169"/>
      <c r="CP724" s="169"/>
      <c r="CQ724" s="169"/>
      <c r="CR724" s="169"/>
      <c r="CS724" s="169"/>
      <c r="CT724" s="169"/>
      <c r="CU724" s="169"/>
      <c r="CV724" s="169"/>
      <c r="CW724" s="169"/>
      <c r="CX724" s="169"/>
      <c r="CY724" s="169"/>
      <c r="CZ724" s="169"/>
      <c r="DA724" s="169"/>
      <c r="DB724" s="169"/>
      <c r="DC724" s="169"/>
      <c r="DD724" s="169"/>
      <c r="DE724" s="169"/>
      <c r="DF724" s="169"/>
      <c r="DG724" s="169"/>
      <c r="DH724" s="169"/>
      <c r="DI724" s="169"/>
      <c r="DJ724" s="169"/>
      <c r="DK724" s="169"/>
      <c r="DL724" s="169"/>
      <c r="DM724" s="169"/>
      <c r="DN724" s="169"/>
      <c r="DO724" s="169"/>
      <c r="DP724" s="169"/>
      <c r="DQ724" s="169"/>
      <c r="DR724" s="169"/>
      <c r="DS724" s="169"/>
      <c r="DT724" s="169"/>
      <c r="DU724" s="169"/>
      <c r="DV724" s="169"/>
      <c r="DW724" s="169"/>
      <c r="DX724" s="169"/>
      <c r="DY724" s="169"/>
      <c r="DZ724" s="169"/>
      <c r="EA724" s="169"/>
      <c r="EB724" s="169"/>
      <c r="EC724" s="169"/>
      <c r="ED724" s="169"/>
      <c r="EE724" s="169"/>
      <c r="EF724" s="169"/>
      <c r="EG724" s="169"/>
      <c r="EH724" s="169"/>
      <c r="EI724" s="169"/>
      <c r="EJ724" s="169"/>
      <c r="EK724" s="169"/>
      <c r="EL724" s="169"/>
      <c r="EM724" s="169"/>
      <c r="EN724" s="169"/>
      <c r="EO724" s="169"/>
      <c r="EP724" s="169"/>
      <c r="EQ724" s="169"/>
      <c r="ER724" s="169"/>
      <c r="ES724" s="169"/>
      <c r="ET724" s="169"/>
      <c r="EU724" s="169"/>
      <c r="EV724" s="169"/>
      <c r="EW724" s="169"/>
      <c r="EX724" s="169"/>
      <c r="EY724" s="169"/>
      <c r="EZ724" s="169"/>
      <c r="FA724" s="169"/>
      <c r="FB724" s="169"/>
      <c r="FC724" s="169"/>
      <c r="FD724" s="169"/>
      <c r="FE724" s="169"/>
      <c r="FF724" s="169"/>
      <c r="FG724" s="169"/>
      <c r="FH724" s="169"/>
      <c r="FI724" s="169"/>
      <c r="FJ724" s="169"/>
      <c r="FK724" s="169"/>
      <c r="FL724" s="169"/>
      <c r="FM724" s="169"/>
      <c r="FN724" s="169"/>
      <c r="FO724" s="169"/>
      <c r="FP724" s="169"/>
      <c r="FQ724" s="169"/>
      <c r="FR724" s="169"/>
      <c r="FS724" s="169"/>
      <c r="FT724" s="169"/>
      <c r="FU724" s="169"/>
      <c r="FV724" s="169"/>
      <c r="FW724" s="169"/>
      <c r="FX724" s="169"/>
      <c r="FY724" s="169"/>
      <c r="FZ724" s="169"/>
      <c r="GA724" s="169"/>
      <c r="GB724" s="169"/>
      <c r="GC724" s="169"/>
      <c r="GD724" s="169"/>
      <c r="GE724" s="169"/>
      <c r="GF724" s="169"/>
      <c r="GG724" s="169"/>
      <c r="GH724" s="169"/>
      <c r="GI724" s="169"/>
      <c r="GJ724" s="169"/>
      <c r="GK724" s="169"/>
      <c r="GL724" s="169"/>
      <c r="GM724" s="169"/>
      <c r="GN724" s="169"/>
      <c r="GO724" s="169"/>
      <c r="GP724" s="169"/>
      <c r="GQ724" s="169"/>
      <c r="GR724" s="169"/>
      <c r="GS724" s="169"/>
      <c r="GT724" s="169"/>
      <c r="GU724" s="169"/>
      <c r="GV724" s="169"/>
      <c r="GW724" s="169"/>
      <c r="GX724" s="169"/>
      <c r="GY724" s="169"/>
      <c r="GZ724" s="169"/>
      <c r="HA724" s="169"/>
      <c r="HB724" s="169"/>
      <c r="HC724" s="169"/>
      <c r="HD724" s="169"/>
      <c r="HE724" s="169"/>
      <c r="HF724" s="169"/>
      <c r="HG724" s="169"/>
      <c r="HH724" s="169"/>
      <c r="HI724" s="169"/>
      <c r="HJ724" s="169"/>
      <c r="HK724" s="169"/>
      <c r="HL724" s="169"/>
      <c r="HM724" s="169"/>
      <c r="HN724" s="169"/>
      <c r="HO724" s="169"/>
      <c r="HP724" s="169"/>
      <c r="HQ724" s="169"/>
      <c r="HR724" s="169"/>
      <c r="HS724" s="169"/>
      <c r="HT724" s="169"/>
      <c r="HU724" s="169"/>
      <c r="HV724" s="169"/>
      <c r="HW724" s="169"/>
      <c r="HX724" s="169"/>
      <c r="HY724" s="169"/>
      <c r="HZ724" s="169"/>
      <c r="IA724" s="169"/>
      <c r="IB724" s="169"/>
      <c r="IC724" s="169"/>
      <c r="ID724" s="169"/>
      <c r="IE724" s="169"/>
      <c r="IF724" s="169"/>
      <c r="IG724" s="169"/>
      <c r="IH724" s="169"/>
      <c r="II724" s="169"/>
      <c r="IJ724" s="169"/>
      <c r="IK724" s="169"/>
      <c r="IL724" s="169"/>
      <c r="IM724" s="169"/>
      <c r="IN724" s="169"/>
      <c r="IO724" s="169"/>
      <c r="IP724" s="169"/>
      <c r="IQ724" s="169"/>
      <c r="IR724" s="169"/>
      <c r="IS724" s="169"/>
      <c r="IT724" s="169"/>
      <c r="IU724" s="169"/>
      <c r="IV724" s="169"/>
      <c r="IW724" s="169"/>
      <c r="IX724" s="169"/>
      <c r="IY724" s="169"/>
      <c r="IZ724" s="169"/>
      <c r="JA724" s="169"/>
      <c r="JB724" s="169"/>
      <c r="JC724" s="169"/>
      <c r="JD724" s="169"/>
      <c r="JE724" s="169"/>
      <c r="JF724" s="169"/>
      <c r="JG724" s="169"/>
      <c r="JH724" s="169"/>
      <c r="JI724" s="169"/>
      <c r="JJ724" s="169"/>
      <c r="JK724" s="169"/>
      <c r="JL724" s="169"/>
      <c r="JM724" s="169"/>
      <c r="JN724" s="169"/>
      <c r="JO724" s="169"/>
      <c r="JP724" s="169"/>
      <c r="JQ724" s="169"/>
      <c r="JR724" s="169"/>
      <c r="JS724" s="169"/>
      <c r="JT724" s="169"/>
      <c r="JU724" s="169"/>
      <c r="JV724" s="169"/>
      <c r="JW724" s="169"/>
      <c r="JX724" s="169"/>
      <c r="JY724" s="169"/>
      <c r="JZ724" s="169"/>
      <c r="KA724" s="169"/>
      <c r="KB724" s="169"/>
      <c r="KC724" s="169"/>
      <c r="KD724" s="169"/>
      <c r="KE724" s="169"/>
      <c r="KF724" s="169"/>
      <c r="KG724" s="169"/>
      <c r="KH724" s="169"/>
      <c r="KI724" s="169"/>
      <c r="KJ724" s="169"/>
      <c r="KK724" s="169"/>
      <c r="KL724" s="169"/>
      <c r="KM724" s="169"/>
      <c r="KN724" s="169"/>
      <c r="KO724" s="169"/>
      <c r="KP724" s="169"/>
      <c r="KQ724" s="169"/>
      <c r="KR724" s="169"/>
      <c r="KS724" s="169"/>
      <c r="KT724" s="169"/>
      <c r="KU724" s="169"/>
      <c r="KV724" s="169"/>
      <c r="KW724" s="169"/>
      <c r="KX724" s="169"/>
      <c r="KY724" s="169"/>
      <c r="KZ724" s="169"/>
      <c r="LA724" s="169"/>
      <c r="LB724" s="169"/>
      <c r="LC724" s="169"/>
      <c r="LD724" s="169"/>
      <c r="LE724" s="169"/>
      <c r="LF724" s="169"/>
      <c r="LG724" s="169"/>
      <c r="LH724" s="169"/>
      <c r="LI724" s="169"/>
      <c r="LJ724" s="169"/>
      <c r="LK724" s="169"/>
      <c r="LL724" s="169"/>
      <c r="LM724" s="169"/>
      <c r="LN724" s="169"/>
      <c r="LO724" s="169"/>
      <c r="LP724" s="169"/>
      <c r="LQ724" s="169"/>
      <c r="LR724" s="169"/>
      <c r="LS724" s="169"/>
      <c r="LT724" s="169"/>
      <c r="LU724" s="169"/>
      <c r="LV724" s="169"/>
      <c r="LW724" s="169"/>
      <c r="LX724" s="169"/>
      <c r="LY724" s="169"/>
      <c r="LZ724" s="169"/>
      <c r="MA724" s="169"/>
      <c r="MB724" s="169"/>
      <c r="MC724" s="169"/>
      <c r="MD724" s="169"/>
      <c r="ME724" s="169"/>
      <c r="MF724" s="169"/>
      <c r="MG724" s="169"/>
      <c r="MH724" s="169"/>
      <c r="MI724" s="169"/>
      <c r="MJ724" s="169"/>
      <c r="MK724" s="169"/>
      <c r="ML724" s="169"/>
      <c r="MM724" s="169"/>
    </row>
    <row r="725" spans="1:351" s="181" customFormat="1" x14ac:dyDescent="0.25">
      <c r="A725" s="176"/>
      <c r="B725" s="177"/>
      <c r="C725" s="178"/>
      <c r="D725" s="168"/>
      <c r="E725" s="179"/>
      <c r="F725" s="180" t="s">
        <v>157</v>
      </c>
      <c r="G725" s="177" t="s">
        <v>10</v>
      </c>
      <c r="H725" s="178">
        <f>C714*40</f>
        <v>89.600000000000009</v>
      </c>
      <c r="I725" s="168">
        <v>0.19</v>
      </c>
      <c r="J725" s="179">
        <f t="shared" si="128"/>
        <v>17.024000000000001</v>
      </c>
    </row>
    <row r="726" spans="1:351" s="170" customFormat="1" ht="15" customHeight="1" outlineLevel="1" x14ac:dyDescent="0.25">
      <c r="A726" s="161"/>
      <c r="B726" s="162"/>
      <c r="C726" s="163"/>
      <c r="D726" s="163"/>
      <c r="E726" s="164"/>
      <c r="F726" s="174" t="s">
        <v>158</v>
      </c>
      <c r="G726" s="175" t="s">
        <v>39</v>
      </c>
      <c r="H726" s="167">
        <f>C714*7</f>
        <v>15.680000000000001</v>
      </c>
      <c r="I726" s="168">
        <v>0.27</v>
      </c>
      <c r="J726" s="164">
        <f t="shared" si="128"/>
        <v>4.2336000000000009</v>
      </c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  <c r="CB726" s="169"/>
      <c r="CC726" s="169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69"/>
      <c r="CN726" s="169"/>
      <c r="CO726" s="169"/>
      <c r="CP726" s="169"/>
      <c r="CQ726" s="169"/>
      <c r="CR726" s="169"/>
      <c r="CS726" s="169"/>
      <c r="CT726" s="169"/>
      <c r="CU726" s="169"/>
      <c r="CV726" s="169"/>
      <c r="CW726" s="169"/>
      <c r="CX726" s="169"/>
      <c r="CY726" s="169"/>
      <c r="CZ726" s="169"/>
      <c r="DA726" s="169"/>
      <c r="DB726" s="169"/>
      <c r="DC726" s="169"/>
      <c r="DD726" s="169"/>
      <c r="DE726" s="169"/>
      <c r="DF726" s="169"/>
      <c r="DG726" s="169"/>
      <c r="DH726" s="169"/>
      <c r="DI726" s="169"/>
      <c r="DJ726" s="169"/>
      <c r="DK726" s="169"/>
      <c r="DL726" s="169"/>
      <c r="DM726" s="169"/>
      <c r="DN726" s="169"/>
      <c r="DO726" s="169"/>
      <c r="DP726" s="169"/>
      <c r="DQ726" s="169"/>
      <c r="DR726" s="169"/>
      <c r="DS726" s="169"/>
      <c r="DT726" s="169"/>
      <c r="DU726" s="169"/>
      <c r="DV726" s="169"/>
      <c r="DW726" s="169"/>
      <c r="DX726" s="169"/>
      <c r="DY726" s="169"/>
      <c r="DZ726" s="169"/>
      <c r="EA726" s="169"/>
      <c r="EB726" s="169"/>
      <c r="EC726" s="169"/>
      <c r="ED726" s="169"/>
      <c r="EE726" s="169"/>
      <c r="EF726" s="169"/>
      <c r="EG726" s="169"/>
      <c r="EH726" s="169"/>
      <c r="EI726" s="169"/>
      <c r="EJ726" s="169"/>
      <c r="EK726" s="169"/>
      <c r="EL726" s="169"/>
      <c r="EM726" s="169"/>
      <c r="EN726" s="169"/>
      <c r="EO726" s="169"/>
      <c r="EP726" s="169"/>
      <c r="EQ726" s="169"/>
      <c r="ER726" s="169"/>
      <c r="ES726" s="169"/>
      <c r="ET726" s="169"/>
      <c r="EU726" s="169"/>
      <c r="EV726" s="169"/>
      <c r="EW726" s="169"/>
      <c r="EX726" s="169"/>
      <c r="EY726" s="169"/>
      <c r="EZ726" s="169"/>
      <c r="FA726" s="169"/>
      <c r="FB726" s="169"/>
      <c r="FC726" s="169"/>
      <c r="FD726" s="169"/>
      <c r="FE726" s="169"/>
      <c r="FF726" s="169"/>
      <c r="FG726" s="169"/>
      <c r="FH726" s="169"/>
      <c r="FI726" s="169"/>
      <c r="FJ726" s="169"/>
      <c r="FK726" s="169"/>
      <c r="FL726" s="169"/>
      <c r="FM726" s="169"/>
      <c r="FN726" s="169"/>
      <c r="FO726" s="169"/>
      <c r="FP726" s="169"/>
      <c r="FQ726" s="169"/>
      <c r="FR726" s="169"/>
      <c r="FS726" s="169"/>
      <c r="FT726" s="169"/>
      <c r="FU726" s="169"/>
      <c r="FV726" s="169"/>
      <c r="FW726" s="169"/>
      <c r="FX726" s="169"/>
      <c r="FY726" s="169"/>
      <c r="FZ726" s="169"/>
      <c r="GA726" s="169"/>
      <c r="GB726" s="169"/>
      <c r="GC726" s="169"/>
      <c r="GD726" s="169"/>
      <c r="GE726" s="169"/>
      <c r="GF726" s="169"/>
      <c r="GG726" s="169"/>
      <c r="GH726" s="169"/>
      <c r="GI726" s="169"/>
      <c r="GJ726" s="169"/>
      <c r="GK726" s="169"/>
      <c r="GL726" s="169"/>
      <c r="GM726" s="169"/>
      <c r="GN726" s="169"/>
      <c r="GO726" s="169"/>
      <c r="GP726" s="169"/>
      <c r="GQ726" s="169"/>
      <c r="GR726" s="169"/>
      <c r="GS726" s="169"/>
      <c r="GT726" s="169"/>
      <c r="GU726" s="169"/>
      <c r="GV726" s="169"/>
      <c r="GW726" s="169"/>
      <c r="GX726" s="169"/>
      <c r="GY726" s="169"/>
      <c r="GZ726" s="169"/>
      <c r="HA726" s="169"/>
      <c r="HB726" s="169"/>
      <c r="HC726" s="169"/>
      <c r="HD726" s="169"/>
      <c r="HE726" s="169"/>
      <c r="HF726" s="169"/>
      <c r="HG726" s="169"/>
      <c r="HH726" s="169"/>
      <c r="HI726" s="169"/>
      <c r="HJ726" s="169"/>
      <c r="HK726" s="169"/>
      <c r="HL726" s="169"/>
      <c r="HM726" s="169"/>
      <c r="HN726" s="169"/>
      <c r="HO726" s="169"/>
      <c r="HP726" s="169"/>
      <c r="HQ726" s="169"/>
      <c r="HR726" s="169"/>
      <c r="HS726" s="169"/>
      <c r="HT726" s="169"/>
      <c r="HU726" s="169"/>
      <c r="HV726" s="169"/>
      <c r="HW726" s="169"/>
      <c r="HX726" s="169"/>
      <c r="HY726" s="169"/>
      <c r="HZ726" s="169"/>
      <c r="IA726" s="169"/>
      <c r="IB726" s="169"/>
      <c r="IC726" s="169"/>
      <c r="ID726" s="169"/>
      <c r="IE726" s="169"/>
      <c r="IF726" s="169"/>
      <c r="IG726" s="169"/>
      <c r="IH726" s="169"/>
      <c r="II726" s="169"/>
      <c r="IJ726" s="169"/>
      <c r="IK726" s="169"/>
      <c r="IL726" s="169"/>
      <c r="IM726" s="169"/>
      <c r="IN726" s="169"/>
      <c r="IO726" s="169"/>
      <c r="IP726" s="169"/>
      <c r="IQ726" s="169"/>
      <c r="IR726" s="169"/>
      <c r="IS726" s="169"/>
      <c r="IT726" s="169"/>
      <c r="IU726" s="169"/>
      <c r="IV726" s="169"/>
      <c r="IW726" s="169"/>
      <c r="IX726" s="169"/>
      <c r="IY726" s="169"/>
      <c r="IZ726" s="169"/>
      <c r="JA726" s="169"/>
      <c r="JB726" s="169"/>
      <c r="JC726" s="169"/>
      <c r="JD726" s="169"/>
      <c r="JE726" s="169"/>
      <c r="JF726" s="169"/>
      <c r="JG726" s="169"/>
      <c r="JH726" s="169"/>
      <c r="JI726" s="169"/>
      <c r="JJ726" s="169"/>
      <c r="JK726" s="169"/>
      <c r="JL726" s="169"/>
      <c r="JM726" s="169"/>
      <c r="JN726" s="169"/>
      <c r="JO726" s="169"/>
      <c r="JP726" s="169"/>
      <c r="JQ726" s="169"/>
      <c r="JR726" s="169"/>
      <c r="JS726" s="169"/>
      <c r="JT726" s="169"/>
      <c r="JU726" s="169"/>
      <c r="JV726" s="169"/>
      <c r="JW726" s="169"/>
      <c r="JX726" s="169"/>
      <c r="JY726" s="169"/>
      <c r="JZ726" s="169"/>
      <c r="KA726" s="169"/>
      <c r="KB726" s="169"/>
      <c r="KC726" s="169"/>
      <c r="KD726" s="169"/>
      <c r="KE726" s="169"/>
      <c r="KF726" s="169"/>
      <c r="KG726" s="169"/>
      <c r="KH726" s="169"/>
      <c r="KI726" s="169"/>
      <c r="KJ726" s="169"/>
      <c r="KK726" s="169"/>
      <c r="KL726" s="169"/>
      <c r="KM726" s="169"/>
      <c r="KN726" s="169"/>
      <c r="KO726" s="169"/>
      <c r="KP726" s="169"/>
      <c r="KQ726" s="169"/>
      <c r="KR726" s="169"/>
      <c r="KS726" s="169"/>
      <c r="KT726" s="169"/>
      <c r="KU726" s="169"/>
      <c r="KV726" s="169"/>
      <c r="KW726" s="169"/>
      <c r="KX726" s="169"/>
      <c r="KY726" s="169"/>
      <c r="KZ726" s="169"/>
      <c r="LA726" s="169"/>
      <c r="LB726" s="169"/>
      <c r="LC726" s="169"/>
      <c r="LD726" s="169"/>
      <c r="LE726" s="169"/>
      <c r="LF726" s="169"/>
      <c r="LG726" s="169"/>
      <c r="LH726" s="169"/>
      <c r="LI726" s="169"/>
      <c r="LJ726" s="169"/>
      <c r="LK726" s="169"/>
      <c r="LL726" s="169"/>
      <c r="LM726" s="169"/>
      <c r="LN726" s="169"/>
      <c r="LO726" s="169"/>
      <c r="LP726" s="169"/>
      <c r="LQ726" s="169"/>
      <c r="LR726" s="169"/>
      <c r="LS726" s="169"/>
      <c r="LT726" s="169"/>
      <c r="LU726" s="169"/>
      <c r="LV726" s="169"/>
      <c r="LW726" s="169"/>
      <c r="LX726" s="169"/>
      <c r="LY726" s="169"/>
      <c r="LZ726" s="169"/>
      <c r="MA726" s="169"/>
      <c r="MB726" s="169"/>
      <c r="MC726" s="169"/>
      <c r="MD726" s="169"/>
      <c r="ME726" s="169"/>
      <c r="MF726" s="169"/>
      <c r="MG726" s="169"/>
      <c r="MH726" s="169"/>
      <c r="MI726" s="169"/>
      <c r="MJ726" s="169"/>
      <c r="MK726" s="169"/>
      <c r="ML726" s="169"/>
      <c r="MM726" s="169"/>
    </row>
    <row r="727" spans="1:351" s="181" customFormat="1" x14ac:dyDescent="0.25">
      <c r="A727" s="176"/>
      <c r="B727" s="177"/>
      <c r="C727" s="178"/>
      <c r="D727" s="168"/>
      <c r="E727" s="179"/>
      <c r="F727" s="180" t="s">
        <v>160</v>
      </c>
      <c r="G727" s="177" t="s">
        <v>110</v>
      </c>
      <c r="H727" s="182">
        <f>C714*0.5</f>
        <v>1.1200000000000001</v>
      </c>
      <c r="I727" s="168">
        <v>24.68</v>
      </c>
      <c r="J727" s="179">
        <f t="shared" si="128"/>
        <v>27.641600000000004</v>
      </c>
    </row>
    <row r="728" spans="1:351" s="181" customFormat="1" x14ac:dyDescent="0.25">
      <c r="A728" s="176"/>
      <c r="B728" s="177"/>
      <c r="C728" s="178"/>
      <c r="D728" s="168"/>
      <c r="E728" s="179"/>
      <c r="F728" s="165" t="s">
        <v>161</v>
      </c>
      <c r="G728" s="177" t="s">
        <v>162</v>
      </c>
      <c r="H728" s="178">
        <f>C714*1</f>
        <v>2.2400000000000002</v>
      </c>
      <c r="I728" s="168">
        <v>1.33</v>
      </c>
      <c r="J728" s="179">
        <f t="shared" si="128"/>
        <v>2.9792000000000005</v>
      </c>
    </row>
    <row r="729" spans="1:351" s="181" customFormat="1" x14ac:dyDescent="0.25">
      <c r="A729" s="176"/>
      <c r="B729" s="177"/>
      <c r="C729" s="178"/>
      <c r="D729" s="168"/>
      <c r="E729" s="179"/>
      <c r="F729" s="180" t="s">
        <v>163</v>
      </c>
      <c r="G729" s="177" t="s">
        <v>12</v>
      </c>
      <c r="H729" s="178">
        <f>C714*0.15</f>
        <v>0.33600000000000002</v>
      </c>
      <c r="I729" s="168">
        <v>14</v>
      </c>
      <c r="J729" s="179">
        <f t="shared" si="128"/>
        <v>4.7040000000000006</v>
      </c>
    </row>
    <row r="730" spans="1:351" s="170" customFormat="1" ht="28.5" outlineLevel="1" x14ac:dyDescent="0.25">
      <c r="A730" s="161" t="s">
        <v>209</v>
      </c>
      <c r="B730" s="162" t="s">
        <v>12</v>
      </c>
      <c r="C730" s="163">
        <v>2.2400000000000002</v>
      </c>
      <c r="D730" s="163">
        <v>180</v>
      </c>
      <c r="E730" s="164">
        <f>C730*D730</f>
        <v>403.20000000000005</v>
      </c>
      <c r="F730" s="165" t="s">
        <v>146</v>
      </c>
      <c r="G730" s="166" t="s">
        <v>15</v>
      </c>
      <c r="H730" s="167">
        <f>C730*1.2</f>
        <v>2.6880000000000002</v>
      </c>
      <c r="I730" s="168">
        <v>30.4</v>
      </c>
      <c r="J730" s="164">
        <f t="shared" si="128"/>
        <v>81.715199999999996</v>
      </c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  <c r="CB730" s="169"/>
      <c r="CC730" s="169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69"/>
      <c r="CN730" s="169"/>
      <c r="CO730" s="169"/>
      <c r="CP730" s="169"/>
      <c r="CQ730" s="169"/>
      <c r="CR730" s="169"/>
      <c r="CS730" s="169"/>
      <c r="CT730" s="169"/>
      <c r="CU730" s="169"/>
      <c r="CV730" s="169"/>
      <c r="CW730" s="169"/>
      <c r="CX730" s="169"/>
      <c r="CY730" s="169"/>
      <c r="CZ730" s="169"/>
      <c r="DA730" s="169"/>
      <c r="DB730" s="169"/>
      <c r="DC730" s="169"/>
      <c r="DD730" s="169"/>
      <c r="DE730" s="169"/>
      <c r="DF730" s="169"/>
      <c r="DG730" s="169"/>
      <c r="DH730" s="169"/>
      <c r="DI730" s="169"/>
      <c r="DJ730" s="169"/>
      <c r="DK730" s="169"/>
      <c r="DL730" s="169"/>
      <c r="DM730" s="169"/>
      <c r="DN730" s="169"/>
      <c r="DO730" s="169"/>
      <c r="DP730" s="169"/>
      <c r="DQ730" s="169"/>
      <c r="DR730" s="169"/>
      <c r="DS730" s="169"/>
      <c r="DT730" s="169"/>
      <c r="DU730" s="169"/>
      <c r="DV730" s="169"/>
      <c r="DW730" s="169"/>
      <c r="DX730" s="169"/>
      <c r="DY730" s="169"/>
      <c r="DZ730" s="169"/>
      <c r="EA730" s="169"/>
      <c r="EB730" s="169"/>
      <c r="EC730" s="169"/>
      <c r="ED730" s="169"/>
      <c r="EE730" s="169"/>
      <c r="EF730" s="169"/>
      <c r="EG730" s="169"/>
      <c r="EH730" s="169"/>
      <c r="EI730" s="169"/>
      <c r="EJ730" s="169"/>
      <c r="EK730" s="169"/>
      <c r="EL730" s="169"/>
      <c r="EM730" s="169"/>
      <c r="EN730" s="169"/>
      <c r="EO730" s="169"/>
      <c r="EP730" s="169"/>
      <c r="EQ730" s="169"/>
      <c r="ER730" s="169"/>
      <c r="ES730" s="169"/>
      <c r="ET730" s="169"/>
      <c r="EU730" s="169"/>
      <c r="EV730" s="169"/>
      <c r="EW730" s="169"/>
      <c r="EX730" s="169"/>
      <c r="EY730" s="169"/>
      <c r="EZ730" s="169"/>
      <c r="FA730" s="169"/>
      <c r="FB730" s="169"/>
      <c r="FC730" s="169"/>
      <c r="FD730" s="169"/>
      <c r="FE730" s="169"/>
      <c r="FF730" s="169"/>
      <c r="FG730" s="169"/>
      <c r="FH730" s="169"/>
      <c r="FI730" s="169"/>
      <c r="FJ730" s="169"/>
      <c r="FK730" s="169"/>
      <c r="FL730" s="169"/>
      <c r="FM730" s="169"/>
      <c r="FN730" s="169"/>
      <c r="FO730" s="169"/>
      <c r="FP730" s="169"/>
      <c r="FQ730" s="169"/>
      <c r="FR730" s="169"/>
      <c r="FS730" s="169"/>
      <c r="FT730" s="169"/>
      <c r="FU730" s="169"/>
      <c r="FV730" s="169"/>
      <c r="FW730" s="169"/>
      <c r="FX730" s="169"/>
      <c r="FY730" s="169"/>
      <c r="FZ730" s="169"/>
      <c r="GA730" s="169"/>
      <c r="GB730" s="169"/>
      <c r="GC730" s="169"/>
      <c r="GD730" s="169"/>
      <c r="GE730" s="169"/>
      <c r="GF730" s="169"/>
      <c r="GG730" s="169"/>
      <c r="GH730" s="169"/>
      <c r="GI730" s="169"/>
      <c r="GJ730" s="169"/>
      <c r="GK730" s="169"/>
      <c r="GL730" s="169"/>
      <c r="GM730" s="169"/>
      <c r="GN730" s="169"/>
      <c r="GO730" s="169"/>
      <c r="GP730" s="169"/>
      <c r="GQ730" s="169"/>
      <c r="GR730" s="169"/>
      <c r="GS730" s="169"/>
      <c r="GT730" s="169"/>
      <c r="GU730" s="169"/>
      <c r="GV730" s="169"/>
      <c r="GW730" s="169"/>
      <c r="GX730" s="169"/>
      <c r="GY730" s="169"/>
      <c r="GZ730" s="169"/>
      <c r="HA730" s="169"/>
      <c r="HB730" s="169"/>
      <c r="HC730" s="169"/>
      <c r="HD730" s="169"/>
      <c r="HE730" s="169"/>
      <c r="HF730" s="169"/>
      <c r="HG730" s="169"/>
      <c r="HH730" s="169"/>
      <c r="HI730" s="169"/>
      <c r="HJ730" s="169"/>
      <c r="HK730" s="169"/>
      <c r="HL730" s="169"/>
      <c r="HM730" s="169"/>
      <c r="HN730" s="169"/>
      <c r="HO730" s="169"/>
      <c r="HP730" s="169"/>
      <c r="HQ730" s="169"/>
      <c r="HR730" s="169"/>
      <c r="HS730" s="169"/>
      <c r="HT730" s="169"/>
      <c r="HU730" s="169"/>
      <c r="HV730" s="169"/>
      <c r="HW730" s="169"/>
      <c r="HX730" s="169"/>
      <c r="HY730" s="169"/>
      <c r="HZ730" s="169"/>
      <c r="IA730" s="169"/>
      <c r="IB730" s="169"/>
      <c r="IC730" s="169"/>
      <c r="ID730" s="169"/>
      <c r="IE730" s="169"/>
      <c r="IF730" s="169"/>
      <c r="IG730" s="169"/>
      <c r="IH730" s="169"/>
      <c r="II730" s="169"/>
      <c r="IJ730" s="169"/>
      <c r="IK730" s="169"/>
      <c r="IL730" s="169"/>
      <c r="IM730" s="169"/>
      <c r="IN730" s="169"/>
      <c r="IO730" s="169"/>
      <c r="IP730" s="169"/>
      <c r="IQ730" s="169"/>
      <c r="IR730" s="169"/>
      <c r="IS730" s="169"/>
      <c r="IT730" s="169"/>
      <c r="IU730" s="169"/>
      <c r="IV730" s="169"/>
      <c r="IW730" s="169"/>
      <c r="IX730" s="169"/>
      <c r="IY730" s="169"/>
      <c r="IZ730" s="169"/>
      <c r="JA730" s="169"/>
      <c r="JB730" s="169"/>
      <c r="JC730" s="169"/>
      <c r="JD730" s="169"/>
      <c r="JE730" s="169"/>
      <c r="JF730" s="169"/>
      <c r="JG730" s="169"/>
      <c r="JH730" s="169"/>
      <c r="JI730" s="169"/>
      <c r="JJ730" s="169"/>
      <c r="JK730" s="169"/>
      <c r="JL730" s="169"/>
      <c r="JM730" s="169"/>
      <c r="JN730" s="169"/>
      <c r="JO730" s="169"/>
      <c r="JP730" s="169"/>
      <c r="JQ730" s="169"/>
      <c r="JR730" s="169"/>
      <c r="JS730" s="169"/>
      <c r="JT730" s="169"/>
      <c r="JU730" s="169"/>
      <c r="JV730" s="169"/>
      <c r="JW730" s="169"/>
      <c r="JX730" s="169"/>
      <c r="JY730" s="169"/>
      <c r="JZ730" s="169"/>
      <c r="KA730" s="169"/>
      <c r="KB730" s="169"/>
      <c r="KC730" s="169"/>
      <c r="KD730" s="169"/>
      <c r="KE730" s="169"/>
      <c r="KF730" s="169"/>
      <c r="KG730" s="169"/>
      <c r="KH730" s="169"/>
      <c r="KI730" s="169"/>
      <c r="KJ730" s="169"/>
      <c r="KK730" s="169"/>
      <c r="KL730" s="169"/>
      <c r="KM730" s="169"/>
      <c r="KN730" s="169"/>
      <c r="KO730" s="169"/>
      <c r="KP730" s="169"/>
      <c r="KQ730" s="169"/>
      <c r="KR730" s="169"/>
      <c r="KS730" s="169"/>
      <c r="KT730" s="169"/>
      <c r="KU730" s="169"/>
      <c r="KV730" s="169"/>
      <c r="KW730" s="169"/>
      <c r="KX730" s="169"/>
      <c r="KY730" s="169"/>
      <c r="KZ730" s="169"/>
      <c r="LA730" s="169"/>
      <c r="LB730" s="169"/>
      <c r="LC730" s="169"/>
      <c r="LD730" s="169"/>
      <c r="LE730" s="169"/>
      <c r="LF730" s="169"/>
      <c r="LG730" s="169"/>
      <c r="LH730" s="169"/>
      <c r="LI730" s="169"/>
      <c r="LJ730" s="169"/>
      <c r="LK730" s="169"/>
      <c r="LL730" s="169"/>
      <c r="LM730" s="169"/>
      <c r="LN730" s="169"/>
      <c r="LO730" s="169"/>
      <c r="LP730" s="169"/>
      <c r="LQ730" s="169"/>
      <c r="LR730" s="169"/>
      <c r="LS730" s="169"/>
      <c r="LT730" s="169"/>
      <c r="LU730" s="169"/>
      <c r="LV730" s="169"/>
      <c r="LW730" s="169"/>
      <c r="LX730" s="169"/>
      <c r="LY730" s="169"/>
      <c r="LZ730" s="169"/>
      <c r="MA730" s="169"/>
      <c r="MB730" s="169"/>
      <c r="MC730" s="169"/>
      <c r="MD730" s="169"/>
      <c r="ME730" s="169"/>
      <c r="MF730" s="169"/>
      <c r="MG730" s="169"/>
      <c r="MH730" s="169"/>
      <c r="MI730" s="169"/>
      <c r="MJ730" s="169"/>
      <c r="MK730" s="169"/>
      <c r="ML730" s="169"/>
      <c r="MM730" s="169"/>
    </row>
    <row r="731" spans="1:351" s="170" customFormat="1" ht="24.75" customHeight="1" outlineLevel="1" x14ac:dyDescent="0.25">
      <c r="A731" s="171"/>
      <c r="B731" s="172"/>
      <c r="C731" s="172"/>
      <c r="D731" s="172"/>
      <c r="E731" s="173"/>
      <c r="F731" s="174" t="s">
        <v>147</v>
      </c>
      <c r="G731" s="175" t="s">
        <v>12</v>
      </c>
      <c r="H731" s="167">
        <f>C730*1.6</f>
        <v>3.5840000000000005</v>
      </c>
      <c r="I731" s="168">
        <v>11.64</v>
      </c>
      <c r="J731" s="164">
        <f>H731*I731</f>
        <v>41.717760000000006</v>
      </c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  <c r="CB731" s="169"/>
      <c r="CC731" s="169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69"/>
      <c r="CN731" s="169"/>
      <c r="CO731" s="169"/>
      <c r="CP731" s="169"/>
      <c r="CQ731" s="169"/>
      <c r="CR731" s="169"/>
      <c r="CS731" s="169"/>
      <c r="CT731" s="169"/>
      <c r="CU731" s="169"/>
      <c r="CV731" s="169"/>
      <c r="CW731" s="169"/>
      <c r="CX731" s="169"/>
      <c r="CY731" s="169"/>
      <c r="CZ731" s="169"/>
      <c r="DA731" s="169"/>
      <c r="DB731" s="169"/>
      <c r="DC731" s="169"/>
      <c r="DD731" s="169"/>
      <c r="DE731" s="169"/>
      <c r="DF731" s="169"/>
      <c r="DG731" s="169"/>
      <c r="DH731" s="169"/>
      <c r="DI731" s="169"/>
      <c r="DJ731" s="169"/>
      <c r="DK731" s="169"/>
      <c r="DL731" s="169"/>
      <c r="DM731" s="169"/>
      <c r="DN731" s="169"/>
      <c r="DO731" s="169"/>
      <c r="DP731" s="169"/>
      <c r="DQ731" s="169"/>
      <c r="DR731" s="169"/>
      <c r="DS731" s="169"/>
      <c r="DT731" s="169"/>
      <c r="DU731" s="169"/>
      <c r="DV731" s="169"/>
      <c r="DW731" s="169"/>
      <c r="DX731" s="169"/>
      <c r="DY731" s="169"/>
      <c r="DZ731" s="169"/>
      <c r="EA731" s="169"/>
      <c r="EB731" s="169"/>
      <c r="EC731" s="169"/>
      <c r="ED731" s="169"/>
      <c r="EE731" s="169"/>
      <c r="EF731" s="169"/>
      <c r="EG731" s="169"/>
      <c r="EH731" s="169"/>
      <c r="EI731" s="169"/>
      <c r="EJ731" s="169"/>
      <c r="EK731" s="169"/>
      <c r="EL731" s="169"/>
      <c r="EM731" s="169"/>
      <c r="EN731" s="169"/>
      <c r="EO731" s="169"/>
      <c r="EP731" s="169"/>
      <c r="EQ731" s="169"/>
      <c r="ER731" s="169"/>
      <c r="ES731" s="169"/>
      <c r="ET731" s="169"/>
      <c r="EU731" s="169"/>
      <c r="EV731" s="169"/>
      <c r="EW731" s="169"/>
      <c r="EX731" s="169"/>
      <c r="EY731" s="169"/>
      <c r="EZ731" s="169"/>
      <c r="FA731" s="169"/>
      <c r="FB731" s="169"/>
      <c r="FC731" s="169"/>
      <c r="FD731" s="169"/>
      <c r="FE731" s="169"/>
      <c r="FF731" s="169"/>
      <c r="FG731" s="169"/>
      <c r="FH731" s="169"/>
      <c r="FI731" s="169"/>
      <c r="FJ731" s="169"/>
      <c r="FK731" s="169"/>
      <c r="FL731" s="169"/>
      <c r="FM731" s="169"/>
      <c r="FN731" s="169"/>
      <c r="FO731" s="169"/>
      <c r="FP731" s="169"/>
      <c r="FQ731" s="169"/>
      <c r="FR731" s="169"/>
      <c r="FS731" s="169"/>
      <c r="FT731" s="169"/>
      <c r="FU731" s="169"/>
      <c r="FV731" s="169"/>
      <c r="FW731" s="169"/>
      <c r="FX731" s="169"/>
      <c r="FY731" s="169"/>
      <c r="FZ731" s="169"/>
      <c r="GA731" s="169"/>
      <c r="GB731" s="169"/>
      <c r="GC731" s="169"/>
      <c r="GD731" s="169"/>
      <c r="GE731" s="169"/>
      <c r="GF731" s="169"/>
      <c r="GG731" s="169"/>
      <c r="GH731" s="169"/>
      <c r="GI731" s="169"/>
      <c r="GJ731" s="169"/>
      <c r="GK731" s="169"/>
      <c r="GL731" s="169"/>
      <c r="GM731" s="169"/>
      <c r="GN731" s="169"/>
      <c r="GO731" s="169"/>
      <c r="GP731" s="169"/>
      <c r="GQ731" s="169"/>
      <c r="GR731" s="169"/>
      <c r="GS731" s="169"/>
      <c r="GT731" s="169"/>
      <c r="GU731" s="169"/>
      <c r="GV731" s="169"/>
      <c r="GW731" s="169"/>
      <c r="GX731" s="169"/>
      <c r="GY731" s="169"/>
      <c r="GZ731" s="169"/>
      <c r="HA731" s="169"/>
      <c r="HB731" s="169"/>
      <c r="HC731" s="169"/>
      <c r="HD731" s="169"/>
      <c r="HE731" s="169"/>
      <c r="HF731" s="169"/>
      <c r="HG731" s="169"/>
      <c r="HH731" s="169"/>
      <c r="HI731" s="169"/>
      <c r="HJ731" s="169"/>
      <c r="HK731" s="169"/>
      <c r="HL731" s="169"/>
      <c r="HM731" s="169"/>
      <c r="HN731" s="169"/>
      <c r="HO731" s="169"/>
      <c r="HP731" s="169"/>
      <c r="HQ731" s="169"/>
      <c r="HR731" s="169"/>
      <c r="HS731" s="169"/>
      <c r="HT731" s="169"/>
      <c r="HU731" s="169"/>
      <c r="HV731" s="169"/>
      <c r="HW731" s="169"/>
      <c r="HX731" s="169"/>
      <c r="HY731" s="169"/>
      <c r="HZ731" s="169"/>
      <c r="IA731" s="169"/>
      <c r="IB731" s="169"/>
      <c r="IC731" s="169"/>
      <c r="ID731" s="169"/>
      <c r="IE731" s="169"/>
      <c r="IF731" s="169"/>
      <c r="IG731" s="169"/>
      <c r="IH731" s="169"/>
      <c r="II731" s="169"/>
      <c r="IJ731" s="169"/>
      <c r="IK731" s="169"/>
      <c r="IL731" s="169"/>
      <c r="IM731" s="169"/>
      <c r="IN731" s="169"/>
      <c r="IO731" s="169"/>
      <c r="IP731" s="169"/>
      <c r="IQ731" s="169"/>
      <c r="IR731" s="169"/>
      <c r="IS731" s="169"/>
      <c r="IT731" s="169"/>
      <c r="IU731" s="169"/>
      <c r="IV731" s="169"/>
      <c r="IW731" s="169"/>
      <c r="IX731" s="169"/>
      <c r="IY731" s="169"/>
      <c r="IZ731" s="169"/>
      <c r="JA731" s="169"/>
      <c r="JB731" s="169"/>
      <c r="JC731" s="169"/>
      <c r="JD731" s="169"/>
      <c r="JE731" s="169"/>
      <c r="JF731" s="169"/>
      <c r="JG731" s="169"/>
      <c r="JH731" s="169"/>
      <c r="JI731" s="169"/>
      <c r="JJ731" s="169"/>
      <c r="JK731" s="169"/>
      <c r="JL731" s="169"/>
      <c r="JM731" s="169"/>
      <c r="JN731" s="169"/>
      <c r="JO731" s="169"/>
      <c r="JP731" s="169"/>
      <c r="JQ731" s="169"/>
      <c r="JR731" s="169"/>
      <c r="JS731" s="169"/>
      <c r="JT731" s="169"/>
      <c r="JU731" s="169"/>
      <c r="JV731" s="169"/>
      <c r="JW731" s="169"/>
      <c r="JX731" s="169"/>
      <c r="JY731" s="169"/>
      <c r="JZ731" s="169"/>
      <c r="KA731" s="169"/>
      <c r="KB731" s="169"/>
      <c r="KC731" s="169"/>
      <c r="KD731" s="169"/>
      <c r="KE731" s="169"/>
      <c r="KF731" s="169"/>
      <c r="KG731" s="169"/>
      <c r="KH731" s="169"/>
      <c r="KI731" s="169"/>
      <c r="KJ731" s="169"/>
      <c r="KK731" s="169"/>
      <c r="KL731" s="169"/>
      <c r="KM731" s="169"/>
      <c r="KN731" s="169"/>
      <c r="KO731" s="169"/>
      <c r="KP731" s="169"/>
      <c r="KQ731" s="169"/>
      <c r="KR731" s="169"/>
      <c r="KS731" s="169"/>
      <c r="KT731" s="169"/>
      <c r="KU731" s="169"/>
      <c r="KV731" s="169"/>
      <c r="KW731" s="169"/>
      <c r="KX731" s="169"/>
      <c r="KY731" s="169"/>
      <c r="KZ731" s="169"/>
      <c r="LA731" s="169"/>
      <c r="LB731" s="169"/>
      <c r="LC731" s="169"/>
      <c r="LD731" s="169"/>
      <c r="LE731" s="169"/>
      <c r="LF731" s="169"/>
      <c r="LG731" s="169"/>
      <c r="LH731" s="169"/>
      <c r="LI731" s="169"/>
      <c r="LJ731" s="169"/>
      <c r="LK731" s="169"/>
      <c r="LL731" s="169"/>
      <c r="LM731" s="169"/>
      <c r="LN731" s="169"/>
      <c r="LO731" s="169"/>
      <c r="LP731" s="169"/>
      <c r="LQ731" s="169"/>
      <c r="LR731" s="169"/>
      <c r="LS731" s="169"/>
      <c r="LT731" s="169"/>
      <c r="LU731" s="169"/>
      <c r="LV731" s="169"/>
      <c r="LW731" s="169"/>
      <c r="LX731" s="169"/>
      <c r="LY731" s="169"/>
      <c r="LZ731" s="169"/>
      <c r="MA731" s="169"/>
      <c r="MB731" s="169"/>
      <c r="MC731" s="169"/>
      <c r="MD731" s="169"/>
      <c r="ME731" s="169"/>
      <c r="MF731" s="169"/>
      <c r="MG731" s="169"/>
      <c r="MH731" s="169"/>
      <c r="MI731" s="169"/>
      <c r="MJ731" s="169"/>
      <c r="MK731" s="169"/>
      <c r="ML731" s="169"/>
      <c r="MM731" s="169"/>
    </row>
    <row r="732" spans="1:351" s="170" customFormat="1" ht="15" customHeight="1" outlineLevel="1" x14ac:dyDescent="0.25">
      <c r="A732" s="161"/>
      <c r="B732" s="162"/>
      <c r="C732" s="163"/>
      <c r="D732" s="163"/>
      <c r="E732" s="164"/>
      <c r="F732" s="174" t="s">
        <v>148</v>
      </c>
      <c r="G732" s="175" t="s">
        <v>12</v>
      </c>
      <c r="H732" s="167">
        <f>C730*2.9</f>
        <v>6.4960000000000004</v>
      </c>
      <c r="I732" s="168">
        <v>18.04</v>
      </c>
      <c r="J732" s="164">
        <f>H732*I732</f>
        <v>117.18784000000001</v>
      </c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  <c r="CB732" s="169"/>
      <c r="CC732" s="169"/>
      <c r="CD732" s="169"/>
      <c r="CE732" s="169"/>
      <c r="CF732" s="169"/>
      <c r="CG732" s="169"/>
      <c r="CH732" s="169"/>
      <c r="CI732" s="169"/>
      <c r="CJ732" s="169"/>
      <c r="CK732" s="169"/>
      <c r="CL732" s="169"/>
      <c r="CM732" s="169"/>
      <c r="CN732" s="169"/>
      <c r="CO732" s="169"/>
      <c r="CP732" s="169"/>
      <c r="CQ732" s="169"/>
      <c r="CR732" s="169"/>
      <c r="CS732" s="169"/>
      <c r="CT732" s="169"/>
      <c r="CU732" s="169"/>
      <c r="CV732" s="169"/>
      <c r="CW732" s="169"/>
      <c r="CX732" s="169"/>
      <c r="CY732" s="169"/>
      <c r="CZ732" s="169"/>
      <c r="DA732" s="169"/>
      <c r="DB732" s="169"/>
      <c r="DC732" s="169"/>
      <c r="DD732" s="169"/>
      <c r="DE732" s="169"/>
      <c r="DF732" s="169"/>
      <c r="DG732" s="169"/>
      <c r="DH732" s="169"/>
      <c r="DI732" s="169"/>
      <c r="DJ732" s="169"/>
      <c r="DK732" s="169"/>
      <c r="DL732" s="169"/>
      <c r="DM732" s="169"/>
      <c r="DN732" s="169"/>
      <c r="DO732" s="169"/>
      <c r="DP732" s="169"/>
      <c r="DQ732" s="169"/>
      <c r="DR732" s="169"/>
      <c r="DS732" s="169"/>
      <c r="DT732" s="169"/>
      <c r="DU732" s="169"/>
      <c r="DV732" s="169"/>
      <c r="DW732" s="169"/>
      <c r="DX732" s="169"/>
      <c r="DY732" s="169"/>
      <c r="DZ732" s="169"/>
      <c r="EA732" s="169"/>
      <c r="EB732" s="169"/>
      <c r="EC732" s="169"/>
      <c r="ED732" s="169"/>
      <c r="EE732" s="169"/>
      <c r="EF732" s="169"/>
      <c r="EG732" s="169"/>
      <c r="EH732" s="169"/>
      <c r="EI732" s="169"/>
      <c r="EJ732" s="169"/>
      <c r="EK732" s="169"/>
      <c r="EL732" s="169"/>
      <c r="EM732" s="169"/>
      <c r="EN732" s="169"/>
      <c r="EO732" s="169"/>
      <c r="EP732" s="169"/>
      <c r="EQ732" s="169"/>
      <c r="ER732" s="169"/>
      <c r="ES732" s="169"/>
      <c r="ET732" s="169"/>
      <c r="EU732" s="169"/>
      <c r="EV732" s="169"/>
      <c r="EW732" s="169"/>
      <c r="EX732" s="169"/>
      <c r="EY732" s="169"/>
      <c r="EZ732" s="169"/>
      <c r="FA732" s="169"/>
      <c r="FB732" s="169"/>
      <c r="FC732" s="169"/>
      <c r="FD732" s="169"/>
      <c r="FE732" s="169"/>
      <c r="FF732" s="169"/>
      <c r="FG732" s="169"/>
      <c r="FH732" s="169"/>
      <c r="FI732" s="169"/>
      <c r="FJ732" s="169"/>
      <c r="FK732" s="169"/>
      <c r="FL732" s="169"/>
      <c r="FM732" s="169"/>
      <c r="FN732" s="169"/>
      <c r="FO732" s="169"/>
      <c r="FP732" s="169"/>
      <c r="FQ732" s="169"/>
      <c r="FR732" s="169"/>
      <c r="FS732" s="169"/>
      <c r="FT732" s="169"/>
      <c r="FU732" s="169"/>
      <c r="FV732" s="169"/>
      <c r="FW732" s="169"/>
      <c r="FX732" s="169"/>
      <c r="FY732" s="169"/>
      <c r="FZ732" s="169"/>
      <c r="GA732" s="169"/>
      <c r="GB732" s="169"/>
      <c r="GC732" s="169"/>
      <c r="GD732" s="169"/>
      <c r="GE732" s="169"/>
      <c r="GF732" s="169"/>
      <c r="GG732" s="169"/>
      <c r="GH732" s="169"/>
      <c r="GI732" s="169"/>
      <c r="GJ732" s="169"/>
      <c r="GK732" s="169"/>
      <c r="GL732" s="169"/>
      <c r="GM732" s="169"/>
      <c r="GN732" s="169"/>
      <c r="GO732" s="169"/>
      <c r="GP732" s="169"/>
      <c r="GQ732" s="169"/>
      <c r="GR732" s="169"/>
      <c r="GS732" s="169"/>
      <c r="GT732" s="169"/>
      <c r="GU732" s="169"/>
      <c r="GV732" s="169"/>
      <c r="GW732" s="169"/>
      <c r="GX732" s="169"/>
      <c r="GY732" s="169"/>
      <c r="GZ732" s="169"/>
      <c r="HA732" s="169"/>
      <c r="HB732" s="169"/>
      <c r="HC732" s="169"/>
      <c r="HD732" s="169"/>
      <c r="HE732" s="169"/>
      <c r="HF732" s="169"/>
      <c r="HG732" s="169"/>
      <c r="HH732" s="169"/>
      <c r="HI732" s="169"/>
      <c r="HJ732" s="169"/>
      <c r="HK732" s="169"/>
      <c r="HL732" s="169"/>
      <c r="HM732" s="169"/>
      <c r="HN732" s="169"/>
      <c r="HO732" s="169"/>
      <c r="HP732" s="169"/>
      <c r="HQ732" s="169"/>
      <c r="HR732" s="169"/>
      <c r="HS732" s="169"/>
      <c r="HT732" s="169"/>
      <c r="HU732" s="169"/>
      <c r="HV732" s="169"/>
      <c r="HW732" s="169"/>
      <c r="HX732" s="169"/>
      <c r="HY732" s="169"/>
      <c r="HZ732" s="169"/>
      <c r="IA732" s="169"/>
      <c r="IB732" s="169"/>
      <c r="IC732" s="169"/>
      <c r="ID732" s="169"/>
      <c r="IE732" s="169"/>
      <c r="IF732" s="169"/>
      <c r="IG732" s="169"/>
      <c r="IH732" s="169"/>
      <c r="II732" s="169"/>
      <c r="IJ732" s="169"/>
      <c r="IK732" s="169"/>
      <c r="IL732" s="169"/>
      <c r="IM732" s="169"/>
      <c r="IN732" s="169"/>
      <c r="IO732" s="169"/>
      <c r="IP732" s="169"/>
      <c r="IQ732" s="169"/>
      <c r="IR732" s="169"/>
      <c r="IS732" s="169"/>
      <c r="IT732" s="169"/>
      <c r="IU732" s="169"/>
      <c r="IV732" s="169"/>
      <c r="IW732" s="169"/>
      <c r="IX732" s="169"/>
      <c r="IY732" s="169"/>
      <c r="IZ732" s="169"/>
      <c r="JA732" s="169"/>
      <c r="JB732" s="169"/>
      <c r="JC732" s="169"/>
      <c r="JD732" s="169"/>
      <c r="JE732" s="169"/>
      <c r="JF732" s="169"/>
      <c r="JG732" s="169"/>
      <c r="JH732" s="169"/>
      <c r="JI732" s="169"/>
      <c r="JJ732" s="169"/>
      <c r="JK732" s="169"/>
      <c r="JL732" s="169"/>
      <c r="JM732" s="169"/>
      <c r="JN732" s="169"/>
      <c r="JO732" s="169"/>
      <c r="JP732" s="169"/>
      <c r="JQ732" s="169"/>
      <c r="JR732" s="169"/>
      <c r="JS732" s="169"/>
      <c r="JT732" s="169"/>
      <c r="JU732" s="169"/>
      <c r="JV732" s="169"/>
      <c r="JW732" s="169"/>
      <c r="JX732" s="169"/>
      <c r="JY732" s="169"/>
      <c r="JZ732" s="169"/>
      <c r="KA732" s="169"/>
      <c r="KB732" s="169"/>
      <c r="KC732" s="169"/>
      <c r="KD732" s="169"/>
      <c r="KE732" s="169"/>
      <c r="KF732" s="169"/>
      <c r="KG732" s="169"/>
      <c r="KH732" s="169"/>
      <c r="KI732" s="169"/>
      <c r="KJ732" s="169"/>
      <c r="KK732" s="169"/>
      <c r="KL732" s="169"/>
      <c r="KM732" s="169"/>
      <c r="KN732" s="169"/>
      <c r="KO732" s="169"/>
      <c r="KP732" s="169"/>
      <c r="KQ732" s="169"/>
      <c r="KR732" s="169"/>
      <c r="KS732" s="169"/>
      <c r="KT732" s="169"/>
      <c r="KU732" s="169"/>
      <c r="KV732" s="169"/>
      <c r="KW732" s="169"/>
      <c r="KX732" s="169"/>
      <c r="KY732" s="169"/>
      <c r="KZ732" s="169"/>
      <c r="LA732" s="169"/>
      <c r="LB732" s="169"/>
      <c r="LC732" s="169"/>
      <c r="LD732" s="169"/>
      <c r="LE732" s="169"/>
      <c r="LF732" s="169"/>
      <c r="LG732" s="169"/>
      <c r="LH732" s="169"/>
      <c r="LI732" s="169"/>
      <c r="LJ732" s="169"/>
      <c r="LK732" s="169"/>
      <c r="LL732" s="169"/>
      <c r="LM732" s="169"/>
      <c r="LN732" s="169"/>
      <c r="LO732" s="169"/>
      <c r="LP732" s="169"/>
      <c r="LQ732" s="169"/>
      <c r="LR732" s="169"/>
      <c r="LS732" s="169"/>
      <c r="LT732" s="169"/>
      <c r="LU732" s="169"/>
      <c r="LV732" s="169"/>
      <c r="LW732" s="169"/>
      <c r="LX732" s="169"/>
      <c r="LY732" s="169"/>
      <c r="LZ732" s="169"/>
      <c r="MA732" s="169"/>
      <c r="MB732" s="169"/>
      <c r="MC732" s="169"/>
      <c r="MD732" s="169"/>
      <c r="ME732" s="169"/>
      <c r="MF732" s="169"/>
      <c r="MG732" s="169"/>
      <c r="MH732" s="169"/>
      <c r="MI732" s="169"/>
      <c r="MJ732" s="169"/>
      <c r="MK732" s="169"/>
      <c r="ML732" s="169"/>
      <c r="MM732" s="169"/>
    </row>
    <row r="733" spans="1:351" s="170" customFormat="1" ht="15" customHeight="1" outlineLevel="1" x14ac:dyDescent="0.25">
      <c r="A733" s="161"/>
      <c r="B733" s="162"/>
      <c r="C733" s="163"/>
      <c r="D733" s="163"/>
      <c r="E733" s="164"/>
      <c r="F733" s="174" t="s">
        <v>149</v>
      </c>
      <c r="G733" s="175" t="s">
        <v>39</v>
      </c>
      <c r="H733" s="167">
        <f>C730*0.8</f>
        <v>1.7920000000000003</v>
      </c>
      <c r="I733" s="168">
        <v>3.3</v>
      </c>
      <c r="J733" s="164">
        <f t="shared" ref="J733:J745" si="129">H733*I733</f>
        <v>5.9136000000000006</v>
      </c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  <c r="CW733" s="169"/>
      <c r="CX733" s="169"/>
      <c r="CY733" s="169"/>
      <c r="CZ733" s="169"/>
      <c r="DA733" s="169"/>
      <c r="DB733" s="169"/>
      <c r="DC733" s="169"/>
      <c r="DD733" s="169"/>
      <c r="DE733" s="169"/>
      <c r="DF733" s="169"/>
      <c r="DG733" s="169"/>
      <c r="DH733" s="169"/>
      <c r="DI733" s="169"/>
      <c r="DJ733" s="169"/>
      <c r="DK733" s="169"/>
      <c r="DL733" s="169"/>
      <c r="DM733" s="169"/>
      <c r="DN733" s="169"/>
      <c r="DO733" s="169"/>
      <c r="DP733" s="169"/>
      <c r="DQ733" s="169"/>
      <c r="DR733" s="169"/>
      <c r="DS733" s="169"/>
      <c r="DT733" s="169"/>
      <c r="DU733" s="169"/>
      <c r="DV733" s="169"/>
      <c r="DW733" s="169"/>
      <c r="DX733" s="169"/>
      <c r="DY733" s="169"/>
      <c r="DZ733" s="169"/>
      <c r="EA733" s="169"/>
      <c r="EB733" s="169"/>
      <c r="EC733" s="169"/>
      <c r="ED733" s="169"/>
      <c r="EE733" s="169"/>
      <c r="EF733" s="169"/>
      <c r="EG733" s="169"/>
      <c r="EH733" s="169"/>
      <c r="EI733" s="169"/>
      <c r="EJ733" s="169"/>
      <c r="EK733" s="169"/>
      <c r="EL733" s="169"/>
      <c r="EM733" s="169"/>
      <c r="EN733" s="169"/>
      <c r="EO733" s="169"/>
      <c r="EP733" s="169"/>
      <c r="EQ733" s="169"/>
      <c r="ER733" s="169"/>
      <c r="ES733" s="169"/>
      <c r="ET733" s="169"/>
      <c r="EU733" s="169"/>
      <c r="EV733" s="169"/>
      <c r="EW733" s="169"/>
      <c r="EX733" s="169"/>
      <c r="EY733" s="169"/>
      <c r="EZ733" s="169"/>
      <c r="FA733" s="169"/>
      <c r="FB733" s="169"/>
      <c r="FC733" s="169"/>
      <c r="FD733" s="169"/>
      <c r="FE733" s="169"/>
      <c r="FF733" s="169"/>
      <c r="FG733" s="169"/>
      <c r="FH733" s="169"/>
      <c r="FI733" s="169"/>
      <c r="FJ733" s="169"/>
      <c r="FK733" s="169"/>
      <c r="FL733" s="169"/>
      <c r="FM733" s="169"/>
      <c r="FN733" s="169"/>
      <c r="FO733" s="169"/>
      <c r="FP733" s="169"/>
      <c r="FQ733" s="169"/>
      <c r="FR733" s="169"/>
      <c r="FS733" s="169"/>
      <c r="FT733" s="169"/>
      <c r="FU733" s="169"/>
      <c r="FV733" s="169"/>
      <c r="FW733" s="169"/>
      <c r="FX733" s="169"/>
      <c r="FY733" s="169"/>
      <c r="FZ733" s="169"/>
      <c r="GA733" s="169"/>
      <c r="GB733" s="169"/>
      <c r="GC733" s="169"/>
      <c r="GD733" s="169"/>
      <c r="GE733" s="169"/>
      <c r="GF733" s="169"/>
      <c r="GG733" s="169"/>
      <c r="GH733" s="169"/>
      <c r="GI733" s="169"/>
      <c r="GJ733" s="169"/>
      <c r="GK733" s="169"/>
      <c r="GL733" s="169"/>
      <c r="GM733" s="169"/>
      <c r="GN733" s="169"/>
      <c r="GO733" s="169"/>
      <c r="GP733" s="169"/>
      <c r="GQ733" s="169"/>
      <c r="GR733" s="169"/>
      <c r="GS733" s="169"/>
      <c r="GT733" s="169"/>
      <c r="GU733" s="169"/>
      <c r="GV733" s="169"/>
      <c r="GW733" s="169"/>
      <c r="GX733" s="169"/>
      <c r="GY733" s="169"/>
      <c r="GZ733" s="169"/>
      <c r="HA733" s="169"/>
      <c r="HB733" s="169"/>
      <c r="HC733" s="169"/>
      <c r="HD733" s="169"/>
      <c r="HE733" s="169"/>
      <c r="HF733" s="169"/>
      <c r="HG733" s="169"/>
      <c r="HH733" s="169"/>
      <c r="HI733" s="169"/>
      <c r="HJ733" s="169"/>
      <c r="HK733" s="169"/>
      <c r="HL733" s="169"/>
      <c r="HM733" s="169"/>
      <c r="HN733" s="169"/>
      <c r="HO733" s="169"/>
      <c r="HP733" s="169"/>
      <c r="HQ733" s="169"/>
      <c r="HR733" s="169"/>
      <c r="HS733" s="169"/>
      <c r="HT733" s="169"/>
      <c r="HU733" s="169"/>
      <c r="HV733" s="169"/>
      <c r="HW733" s="169"/>
      <c r="HX733" s="169"/>
      <c r="HY733" s="169"/>
      <c r="HZ733" s="169"/>
      <c r="IA733" s="169"/>
      <c r="IB733" s="169"/>
      <c r="IC733" s="169"/>
      <c r="ID733" s="169"/>
      <c r="IE733" s="169"/>
      <c r="IF733" s="169"/>
      <c r="IG733" s="169"/>
      <c r="IH733" s="169"/>
      <c r="II733" s="169"/>
      <c r="IJ733" s="169"/>
      <c r="IK733" s="169"/>
      <c r="IL733" s="169"/>
      <c r="IM733" s="169"/>
      <c r="IN733" s="169"/>
      <c r="IO733" s="169"/>
      <c r="IP733" s="169"/>
      <c r="IQ733" s="169"/>
      <c r="IR733" s="169"/>
      <c r="IS733" s="169"/>
      <c r="IT733" s="169"/>
      <c r="IU733" s="169"/>
      <c r="IV733" s="169"/>
      <c r="IW733" s="169"/>
      <c r="IX733" s="169"/>
      <c r="IY733" s="169"/>
      <c r="IZ733" s="169"/>
      <c r="JA733" s="169"/>
      <c r="JB733" s="169"/>
      <c r="JC733" s="169"/>
      <c r="JD733" s="169"/>
      <c r="JE733" s="169"/>
      <c r="JF733" s="169"/>
      <c r="JG733" s="169"/>
      <c r="JH733" s="169"/>
      <c r="JI733" s="169"/>
      <c r="JJ733" s="169"/>
      <c r="JK733" s="169"/>
      <c r="JL733" s="169"/>
      <c r="JM733" s="169"/>
      <c r="JN733" s="169"/>
      <c r="JO733" s="169"/>
      <c r="JP733" s="169"/>
      <c r="JQ733" s="169"/>
      <c r="JR733" s="169"/>
      <c r="JS733" s="169"/>
      <c r="JT733" s="169"/>
      <c r="JU733" s="169"/>
      <c r="JV733" s="169"/>
      <c r="JW733" s="169"/>
      <c r="JX733" s="169"/>
      <c r="JY733" s="169"/>
      <c r="JZ733" s="169"/>
      <c r="KA733" s="169"/>
      <c r="KB733" s="169"/>
      <c r="KC733" s="169"/>
      <c r="KD733" s="169"/>
      <c r="KE733" s="169"/>
      <c r="KF733" s="169"/>
      <c r="KG733" s="169"/>
      <c r="KH733" s="169"/>
      <c r="KI733" s="169"/>
      <c r="KJ733" s="169"/>
      <c r="KK733" s="169"/>
      <c r="KL733" s="169"/>
      <c r="KM733" s="169"/>
      <c r="KN733" s="169"/>
      <c r="KO733" s="169"/>
      <c r="KP733" s="169"/>
      <c r="KQ733" s="169"/>
      <c r="KR733" s="169"/>
      <c r="KS733" s="169"/>
      <c r="KT733" s="169"/>
      <c r="KU733" s="169"/>
      <c r="KV733" s="169"/>
      <c r="KW733" s="169"/>
      <c r="KX733" s="169"/>
      <c r="KY733" s="169"/>
      <c r="KZ733" s="169"/>
      <c r="LA733" s="169"/>
      <c r="LB733" s="169"/>
      <c r="LC733" s="169"/>
      <c r="LD733" s="169"/>
      <c r="LE733" s="169"/>
      <c r="LF733" s="169"/>
      <c r="LG733" s="169"/>
      <c r="LH733" s="169"/>
      <c r="LI733" s="169"/>
      <c r="LJ733" s="169"/>
      <c r="LK733" s="169"/>
      <c r="LL733" s="169"/>
      <c r="LM733" s="169"/>
      <c r="LN733" s="169"/>
      <c r="LO733" s="169"/>
      <c r="LP733" s="169"/>
      <c r="LQ733" s="169"/>
      <c r="LR733" s="169"/>
      <c r="LS733" s="169"/>
      <c r="LT733" s="169"/>
      <c r="LU733" s="169"/>
      <c r="LV733" s="169"/>
      <c r="LW733" s="169"/>
      <c r="LX733" s="169"/>
      <c r="LY733" s="169"/>
      <c r="LZ733" s="169"/>
      <c r="MA733" s="169"/>
      <c r="MB733" s="169"/>
      <c r="MC733" s="169"/>
      <c r="MD733" s="169"/>
      <c r="ME733" s="169"/>
      <c r="MF733" s="169"/>
      <c r="MG733" s="169"/>
      <c r="MH733" s="169"/>
      <c r="MI733" s="169"/>
      <c r="MJ733" s="169"/>
      <c r="MK733" s="169"/>
      <c r="ML733" s="169"/>
      <c r="MM733" s="169"/>
    </row>
    <row r="734" spans="1:351" s="170" customFormat="1" ht="15" customHeight="1" outlineLevel="1" x14ac:dyDescent="0.25">
      <c r="A734" s="161"/>
      <c r="B734" s="162"/>
      <c r="C734" s="163"/>
      <c r="D734" s="163"/>
      <c r="E734" s="164"/>
      <c r="F734" s="174" t="s">
        <v>150</v>
      </c>
      <c r="G734" s="175" t="s">
        <v>39</v>
      </c>
      <c r="H734" s="167">
        <f>C730*0.8</f>
        <v>1.7920000000000003</v>
      </c>
      <c r="I734" s="168">
        <v>1.5</v>
      </c>
      <c r="J734" s="164">
        <f t="shared" si="129"/>
        <v>2.6880000000000006</v>
      </c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  <c r="CB734" s="169"/>
      <c r="CC734" s="169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69"/>
      <c r="CN734" s="169"/>
      <c r="CO734" s="169"/>
      <c r="CP734" s="169"/>
      <c r="CQ734" s="169"/>
      <c r="CR734" s="169"/>
      <c r="CS734" s="169"/>
      <c r="CT734" s="169"/>
      <c r="CU734" s="169"/>
      <c r="CV734" s="169"/>
      <c r="CW734" s="169"/>
      <c r="CX734" s="169"/>
      <c r="CY734" s="169"/>
      <c r="CZ734" s="169"/>
      <c r="DA734" s="169"/>
      <c r="DB734" s="169"/>
      <c r="DC734" s="169"/>
      <c r="DD734" s="169"/>
      <c r="DE734" s="169"/>
      <c r="DF734" s="169"/>
      <c r="DG734" s="169"/>
      <c r="DH734" s="169"/>
      <c r="DI734" s="169"/>
      <c r="DJ734" s="169"/>
      <c r="DK734" s="169"/>
      <c r="DL734" s="169"/>
      <c r="DM734" s="169"/>
      <c r="DN734" s="169"/>
      <c r="DO734" s="169"/>
      <c r="DP734" s="169"/>
      <c r="DQ734" s="169"/>
      <c r="DR734" s="169"/>
      <c r="DS734" s="169"/>
      <c r="DT734" s="169"/>
      <c r="DU734" s="169"/>
      <c r="DV734" s="169"/>
      <c r="DW734" s="169"/>
      <c r="DX734" s="169"/>
      <c r="DY734" s="169"/>
      <c r="DZ734" s="169"/>
      <c r="EA734" s="169"/>
      <c r="EB734" s="169"/>
      <c r="EC734" s="169"/>
      <c r="ED734" s="169"/>
      <c r="EE734" s="169"/>
      <c r="EF734" s="169"/>
      <c r="EG734" s="169"/>
      <c r="EH734" s="169"/>
      <c r="EI734" s="169"/>
      <c r="EJ734" s="169"/>
      <c r="EK734" s="169"/>
      <c r="EL734" s="169"/>
      <c r="EM734" s="169"/>
      <c r="EN734" s="169"/>
      <c r="EO734" s="169"/>
      <c r="EP734" s="169"/>
      <c r="EQ734" s="169"/>
      <c r="ER734" s="169"/>
      <c r="ES734" s="169"/>
      <c r="ET734" s="169"/>
      <c r="EU734" s="169"/>
      <c r="EV734" s="169"/>
      <c r="EW734" s="169"/>
      <c r="EX734" s="169"/>
      <c r="EY734" s="169"/>
      <c r="EZ734" s="169"/>
      <c r="FA734" s="169"/>
      <c r="FB734" s="169"/>
      <c r="FC734" s="169"/>
      <c r="FD734" s="169"/>
      <c r="FE734" s="169"/>
      <c r="FF734" s="169"/>
      <c r="FG734" s="169"/>
      <c r="FH734" s="169"/>
      <c r="FI734" s="169"/>
      <c r="FJ734" s="169"/>
      <c r="FK734" s="169"/>
      <c r="FL734" s="169"/>
      <c r="FM734" s="169"/>
      <c r="FN734" s="169"/>
      <c r="FO734" s="169"/>
      <c r="FP734" s="169"/>
      <c r="FQ734" s="169"/>
      <c r="FR734" s="169"/>
      <c r="FS734" s="169"/>
      <c r="FT734" s="169"/>
      <c r="FU734" s="169"/>
      <c r="FV734" s="169"/>
      <c r="FW734" s="169"/>
      <c r="FX734" s="169"/>
      <c r="FY734" s="169"/>
      <c r="FZ734" s="169"/>
      <c r="GA734" s="169"/>
      <c r="GB734" s="169"/>
      <c r="GC734" s="169"/>
      <c r="GD734" s="169"/>
      <c r="GE734" s="169"/>
      <c r="GF734" s="169"/>
      <c r="GG734" s="169"/>
      <c r="GH734" s="169"/>
      <c r="GI734" s="169"/>
      <c r="GJ734" s="169"/>
      <c r="GK734" s="169"/>
      <c r="GL734" s="169"/>
      <c r="GM734" s="169"/>
      <c r="GN734" s="169"/>
      <c r="GO734" s="169"/>
      <c r="GP734" s="169"/>
      <c r="GQ734" s="169"/>
      <c r="GR734" s="169"/>
      <c r="GS734" s="169"/>
      <c r="GT734" s="169"/>
      <c r="GU734" s="169"/>
      <c r="GV734" s="169"/>
      <c r="GW734" s="169"/>
      <c r="GX734" s="169"/>
      <c r="GY734" s="169"/>
      <c r="GZ734" s="169"/>
      <c r="HA734" s="169"/>
      <c r="HB734" s="169"/>
      <c r="HC734" s="169"/>
      <c r="HD734" s="169"/>
      <c r="HE734" s="169"/>
      <c r="HF734" s="169"/>
      <c r="HG734" s="169"/>
      <c r="HH734" s="169"/>
      <c r="HI734" s="169"/>
      <c r="HJ734" s="169"/>
      <c r="HK734" s="169"/>
      <c r="HL734" s="169"/>
      <c r="HM734" s="169"/>
      <c r="HN734" s="169"/>
      <c r="HO734" s="169"/>
      <c r="HP734" s="169"/>
      <c r="HQ734" s="169"/>
      <c r="HR734" s="169"/>
      <c r="HS734" s="169"/>
      <c r="HT734" s="169"/>
      <c r="HU734" s="169"/>
      <c r="HV734" s="169"/>
      <c r="HW734" s="169"/>
      <c r="HX734" s="169"/>
      <c r="HY734" s="169"/>
      <c r="HZ734" s="169"/>
      <c r="IA734" s="169"/>
      <c r="IB734" s="169"/>
      <c r="IC734" s="169"/>
      <c r="ID734" s="169"/>
      <c r="IE734" s="169"/>
      <c r="IF734" s="169"/>
      <c r="IG734" s="169"/>
      <c r="IH734" s="169"/>
      <c r="II734" s="169"/>
      <c r="IJ734" s="169"/>
      <c r="IK734" s="169"/>
      <c r="IL734" s="169"/>
      <c r="IM734" s="169"/>
      <c r="IN734" s="169"/>
      <c r="IO734" s="169"/>
      <c r="IP734" s="169"/>
      <c r="IQ734" s="169"/>
      <c r="IR734" s="169"/>
      <c r="IS734" s="169"/>
      <c r="IT734" s="169"/>
      <c r="IU734" s="169"/>
      <c r="IV734" s="169"/>
      <c r="IW734" s="169"/>
      <c r="IX734" s="169"/>
      <c r="IY734" s="169"/>
      <c r="IZ734" s="169"/>
      <c r="JA734" s="169"/>
      <c r="JB734" s="169"/>
      <c r="JC734" s="169"/>
      <c r="JD734" s="169"/>
      <c r="JE734" s="169"/>
      <c r="JF734" s="169"/>
      <c r="JG734" s="169"/>
      <c r="JH734" s="169"/>
      <c r="JI734" s="169"/>
      <c r="JJ734" s="169"/>
      <c r="JK734" s="169"/>
      <c r="JL734" s="169"/>
      <c r="JM734" s="169"/>
      <c r="JN734" s="169"/>
      <c r="JO734" s="169"/>
      <c r="JP734" s="169"/>
      <c r="JQ734" s="169"/>
      <c r="JR734" s="169"/>
      <c r="JS734" s="169"/>
      <c r="JT734" s="169"/>
      <c r="JU734" s="169"/>
      <c r="JV734" s="169"/>
      <c r="JW734" s="169"/>
      <c r="JX734" s="169"/>
      <c r="JY734" s="169"/>
      <c r="JZ734" s="169"/>
      <c r="KA734" s="169"/>
      <c r="KB734" s="169"/>
      <c r="KC734" s="169"/>
      <c r="KD734" s="169"/>
      <c r="KE734" s="169"/>
      <c r="KF734" s="169"/>
      <c r="KG734" s="169"/>
      <c r="KH734" s="169"/>
      <c r="KI734" s="169"/>
      <c r="KJ734" s="169"/>
      <c r="KK734" s="169"/>
      <c r="KL734" s="169"/>
      <c r="KM734" s="169"/>
      <c r="KN734" s="169"/>
      <c r="KO734" s="169"/>
      <c r="KP734" s="169"/>
      <c r="KQ734" s="169"/>
      <c r="KR734" s="169"/>
      <c r="KS734" s="169"/>
      <c r="KT734" s="169"/>
      <c r="KU734" s="169"/>
      <c r="KV734" s="169"/>
      <c r="KW734" s="169"/>
      <c r="KX734" s="169"/>
      <c r="KY734" s="169"/>
      <c r="KZ734" s="169"/>
      <c r="LA734" s="169"/>
      <c r="LB734" s="169"/>
      <c r="LC734" s="169"/>
      <c r="LD734" s="169"/>
      <c r="LE734" s="169"/>
      <c r="LF734" s="169"/>
      <c r="LG734" s="169"/>
      <c r="LH734" s="169"/>
      <c r="LI734" s="169"/>
      <c r="LJ734" s="169"/>
      <c r="LK734" s="169"/>
      <c r="LL734" s="169"/>
      <c r="LM734" s="169"/>
      <c r="LN734" s="169"/>
      <c r="LO734" s="169"/>
      <c r="LP734" s="169"/>
      <c r="LQ734" s="169"/>
      <c r="LR734" s="169"/>
      <c r="LS734" s="169"/>
      <c r="LT734" s="169"/>
      <c r="LU734" s="169"/>
      <c r="LV734" s="169"/>
      <c r="LW734" s="169"/>
      <c r="LX734" s="169"/>
      <c r="LY734" s="169"/>
      <c r="LZ734" s="169"/>
      <c r="MA734" s="169"/>
      <c r="MB734" s="169"/>
      <c r="MC734" s="169"/>
      <c r="MD734" s="169"/>
      <c r="ME734" s="169"/>
      <c r="MF734" s="169"/>
      <c r="MG734" s="169"/>
      <c r="MH734" s="169"/>
      <c r="MI734" s="169"/>
      <c r="MJ734" s="169"/>
      <c r="MK734" s="169"/>
      <c r="ML734" s="169"/>
      <c r="MM734" s="169"/>
    </row>
    <row r="735" spans="1:351" s="170" customFormat="1" ht="15" customHeight="1" outlineLevel="1" x14ac:dyDescent="0.25">
      <c r="A735" s="161"/>
      <c r="B735" s="162"/>
      <c r="C735" s="163"/>
      <c r="D735" s="163"/>
      <c r="E735" s="164"/>
      <c r="F735" s="174" t="s">
        <v>151</v>
      </c>
      <c r="G735" s="175" t="s">
        <v>39</v>
      </c>
      <c r="H735" s="167">
        <f>C730*0.8</f>
        <v>1.7920000000000003</v>
      </c>
      <c r="I735" s="168">
        <v>1.2</v>
      </c>
      <c r="J735" s="164">
        <f t="shared" si="129"/>
        <v>2.1504000000000003</v>
      </c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  <c r="CB735" s="169"/>
      <c r="CC735" s="169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69"/>
      <c r="CN735" s="169"/>
      <c r="CO735" s="169"/>
      <c r="CP735" s="169"/>
      <c r="CQ735" s="169"/>
      <c r="CR735" s="169"/>
      <c r="CS735" s="169"/>
      <c r="CT735" s="169"/>
      <c r="CU735" s="169"/>
      <c r="CV735" s="169"/>
      <c r="CW735" s="169"/>
      <c r="CX735" s="169"/>
      <c r="CY735" s="169"/>
      <c r="CZ735" s="169"/>
      <c r="DA735" s="169"/>
      <c r="DB735" s="169"/>
      <c r="DC735" s="169"/>
      <c r="DD735" s="169"/>
      <c r="DE735" s="169"/>
      <c r="DF735" s="169"/>
      <c r="DG735" s="169"/>
      <c r="DH735" s="169"/>
      <c r="DI735" s="169"/>
      <c r="DJ735" s="169"/>
      <c r="DK735" s="169"/>
      <c r="DL735" s="169"/>
      <c r="DM735" s="169"/>
      <c r="DN735" s="169"/>
      <c r="DO735" s="169"/>
      <c r="DP735" s="169"/>
      <c r="DQ735" s="169"/>
      <c r="DR735" s="169"/>
      <c r="DS735" s="169"/>
      <c r="DT735" s="169"/>
      <c r="DU735" s="169"/>
      <c r="DV735" s="169"/>
      <c r="DW735" s="169"/>
      <c r="DX735" s="169"/>
      <c r="DY735" s="169"/>
      <c r="DZ735" s="169"/>
      <c r="EA735" s="169"/>
      <c r="EB735" s="169"/>
      <c r="EC735" s="169"/>
      <c r="ED735" s="169"/>
      <c r="EE735" s="169"/>
      <c r="EF735" s="169"/>
      <c r="EG735" s="169"/>
      <c r="EH735" s="169"/>
      <c r="EI735" s="169"/>
      <c r="EJ735" s="169"/>
      <c r="EK735" s="169"/>
      <c r="EL735" s="169"/>
      <c r="EM735" s="169"/>
      <c r="EN735" s="169"/>
      <c r="EO735" s="169"/>
      <c r="EP735" s="169"/>
      <c r="EQ735" s="169"/>
      <c r="ER735" s="169"/>
      <c r="ES735" s="169"/>
      <c r="ET735" s="169"/>
      <c r="EU735" s="169"/>
      <c r="EV735" s="169"/>
      <c r="EW735" s="169"/>
      <c r="EX735" s="169"/>
      <c r="EY735" s="169"/>
      <c r="EZ735" s="169"/>
      <c r="FA735" s="169"/>
      <c r="FB735" s="169"/>
      <c r="FC735" s="169"/>
      <c r="FD735" s="169"/>
      <c r="FE735" s="169"/>
      <c r="FF735" s="169"/>
      <c r="FG735" s="169"/>
      <c r="FH735" s="169"/>
      <c r="FI735" s="169"/>
      <c r="FJ735" s="169"/>
      <c r="FK735" s="169"/>
      <c r="FL735" s="169"/>
      <c r="FM735" s="169"/>
      <c r="FN735" s="169"/>
      <c r="FO735" s="169"/>
      <c r="FP735" s="169"/>
      <c r="FQ735" s="169"/>
      <c r="FR735" s="169"/>
      <c r="FS735" s="169"/>
      <c r="FT735" s="169"/>
      <c r="FU735" s="169"/>
      <c r="FV735" s="169"/>
      <c r="FW735" s="169"/>
      <c r="FX735" s="169"/>
      <c r="FY735" s="169"/>
      <c r="FZ735" s="169"/>
      <c r="GA735" s="169"/>
      <c r="GB735" s="169"/>
      <c r="GC735" s="169"/>
      <c r="GD735" s="169"/>
      <c r="GE735" s="169"/>
      <c r="GF735" s="169"/>
      <c r="GG735" s="169"/>
      <c r="GH735" s="169"/>
      <c r="GI735" s="169"/>
      <c r="GJ735" s="169"/>
      <c r="GK735" s="169"/>
      <c r="GL735" s="169"/>
      <c r="GM735" s="169"/>
      <c r="GN735" s="169"/>
      <c r="GO735" s="169"/>
      <c r="GP735" s="169"/>
      <c r="GQ735" s="169"/>
      <c r="GR735" s="169"/>
      <c r="GS735" s="169"/>
      <c r="GT735" s="169"/>
      <c r="GU735" s="169"/>
      <c r="GV735" s="169"/>
      <c r="GW735" s="169"/>
      <c r="GX735" s="169"/>
      <c r="GY735" s="169"/>
      <c r="GZ735" s="169"/>
      <c r="HA735" s="169"/>
      <c r="HB735" s="169"/>
      <c r="HC735" s="169"/>
      <c r="HD735" s="169"/>
      <c r="HE735" s="169"/>
      <c r="HF735" s="169"/>
      <c r="HG735" s="169"/>
      <c r="HH735" s="169"/>
      <c r="HI735" s="169"/>
      <c r="HJ735" s="169"/>
      <c r="HK735" s="169"/>
      <c r="HL735" s="169"/>
      <c r="HM735" s="169"/>
      <c r="HN735" s="169"/>
      <c r="HO735" s="169"/>
      <c r="HP735" s="169"/>
      <c r="HQ735" s="169"/>
      <c r="HR735" s="169"/>
      <c r="HS735" s="169"/>
      <c r="HT735" s="169"/>
      <c r="HU735" s="169"/>
      <c r="HV735" s="169"/>
      <c r="HW735" s="169"/>
      <c r="HX735" s="169"/>
      <c r="HY735" s="169"/>
      <c r="HZ735" s="169"/>
      <c r="IA735" s="169"/>
      <c r="IB735" s="169"/>
      <c r="IC735" s="169"/>
      <c r="ID735" s="169"/>
      <c r="IE735" s="169"/>
      <c r="IF735" s="169"/>
      <c r="IG735" s="169"/>
      <c r="IH735" s="169"/>
      <c r="II735" s="169"/>
      <c r="IJ735" s="169"/>
      <c r="IK735" s="169"/>
      <c r="IL735" s="169"/>
      <c r="IM735" s="169"/>
      <c r="IN735" s="169"/>
      <c r="IO735" s="169"/>
      <c r="IP735" s="169"/>
      <c r="IQ735" s="169"/>
      <c r="IR735" s="169"/>
      <c r="IS735" s="169"/>
      <c r="IT735" s="169"/>
      <c r="IU735" s="169"/>
      <c r="IV735" s="169"/>
      <c r="IW735" s="169"/>
      <c r="IX735" s="169"/>
      <c r="IY735" s="169"/>
      <c r="IZ735" s="169"/>
      <c r="JA735" s="169"/>
      <c r="JB735" s="169"/>
      <c r="JC735" s="169"/>
      <c r="JD735" s="169"/>
      <c r="JE735" s="169"/>
      <c r="JF735" s="169"/>
      <c r="JG735" s="169"/>
      <c r="JH735" s="169"/>
      <c r="JI735" s="169"/>
      <c r="JJ735" s="169"/>
      <c r="JK735" s="169"/>
      <c r="JL735" s="169"/>
      <c r="JM735" s="169"/>
      <c r="JN735" s="169"/>
      <c r="JO735" s="169"/>
      <c r="JP735" s="169"/>
      <c r="JQ735" s="169"/>
      <c r="JR735" s="169"/>
      <c r="JS735" s="169"/>
      <c r="JT735" s="169"/>
      <c r="JU735" s="169"/>
      <c r="JV735" s="169"/>
      <c r="JW735" s="169"/>
      <c r="JX735" s="169"/>
      <c r="JY735" s="169"/>
      <c r="JZ735" s="169"/>
      <c r="KA735" s="169"/>
      <c r="KB735" s="169"/>
      <c r="KC735" s="169"/>
      <c r="KD735" s="169"/>
      <c r="KE735" s="169"/>
      <c r="KF735" s="169"/>
      <c r="KG735" s="169"/>
      <c r="KH735" s="169"/>
      <c r="KI735" s="169"/>
      <c r="KJ735" s="169"/>
      <c r="KK735" s="169"/>
      <c r="KL735" s="169"/>
      <c r="KM735" s="169"/>
      <c r="KN735" s="169"/>
      <c r="KO735" s="169"/>
      <c r="KP735" s="169"/>
      <c r="KQ735" s="169"/>
      <c r="KR735" s="169"/>
      <c r="KS735" s="169"/>
      <c r="KT735" s="169"/>
      <c r="KU735" s="169"/>
      <c r="KV735" s="169"/>
      <c r="KW735" s="169"/>
      <c r="KX735" s="169"/>
      <c r="KY735" s="169"/>
      <c r="KZ735" s="169"/>
      <c r="LA735" s="169"/>
      <c r="LB735" s="169"/>
      <c r="LC735" s="169"/>
      <c r="LD735" s="169"/>
      <c r="LE735" s="169"/>
      <c r="LF735" s="169"/>
      <c r="LG735" s="169"/>
      <c r="LH735" s="169"/>
      <c r="LI735" s="169"/>
      <c r="LJ735" s="169"/>
      <c r="LK735" s="169"/>
      <c r="LL735" s="169"/>
      <c r="LM735" s="169"/>
      <c r="LN735" s="169"/>
      <c r="LO735" s="169"/>
      <c r="LP735" s="169"/>
      <c r="LQ735" s="169"/>
      <c r="LR735" s="169"/>
      <c r="LS735" s="169"/>
      <c r="LT735" s="169"/>
      <c r="LU735" s="169"/>
      <c r="LV735" s="169"/>
      <c r="LW735" s="169"/>
      <c r="LX735" s="169"/>
      <c r="LY735" s="169"/>
      <c r="LZ735" s="169"/>
      <c r="MA735" s="169"/>
      <c r="MB735" s="169"/>
      <c r="MC735" s="169"/>
      <c r="MD735" s="169"/>
      <c r="ME735" s="169"/>
      <c r="MF735" s="169"/>
      <c r="MG735" s="169"/>
      <c r="MH735" s="169"/>
      <c r="MI735" s="169"/>
      <c r="MJ735" s="169"/>
      <c r="MK735" s="169"/>
      <c r="ML735" s="169"/>
      <c r="MM735" s="169"/>
    </row>
    <row r="736" spans="1:351" s="170" customFormat="1" ht="15" customHeight="1" outlineLevel="1" x14ac:dyDescent="0.25">
      <c r="A736" s="161"/>
      <c r="B736" s="162"/>
      <c r="C736" s="163"/>
      <c r="D736" s="163"/>
      <c r="E736" s="164"/>
      <c r="F736" s="174" t="s">
        <v>152</v>
      </c>
      <c r="G736" s="175" t="s">
        <v>39</v>
      </c>
      <c r="H736" s="167">
        <f>C730*0.8</f>
        <v>1.7920000000000003</v>
      </c>
      <c r="I736" s="168">
        <v>1.05</v>
      </c>
      <c r="J736" s="164">
        <f t="shared" si="129"/>
        <v>1.8816000000000004</v>
      </c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  <c r="CB736" s="169"/>
      <c r="CC736" s="169"/>
      <c r="CD736" s="169"/>
      <c r="CE736" s="169"/>
      <c r="CF736" s="169"/>
      <c r="CG736" s="169"/>
      <c r="CH736" s="169"/>
      <c r="CI736" s="169"/>
      <c r="CJ736" s="169"/>
      <c r="CK736" s="169"/>
      <c r="CL736" s="169"/>
      <c r="CM736" s="169"/>
      <c r="CN736" s="169"/>
      <c r="CO736" s="169"/>
      <c r="CP736" s="169"/>
      <c r="CQ736" s="169"/>
      <c r="CR736" s="169"/>
      <c r="CS736" s="169"/>
      <c r="CT736" s="169"/>
      <c r="CU736" s="169"/>
      <c r="CV736" s="169"/>
      <c r="CW736" s="169"/>
      <c r="CX736" s="169"/>
      <c r="CY736" s="169"/>
      <c r="CZ736" s="169"/>
      <c r="DA736" s="169"/>
      <c r="DB736" s="169"/>
      <c r="DC736" s="169"/>
      <c r="DD736" s="169"/>
      <c r="DE736" s="169"/>
      <c r="DF736" s="169"/>
      <c r="DG736" s="169"/>
      <c r="DH736" s="169"/>
      <c r="DI736" s="169"/>
      <c r="DJ736" s="169"/>
      <c r="DK736" s="169"/>
      <c r="DL736" s="169"/>
      <c r="DM736" s="169"/>
      <c r="DN736" s="169"/>
      <c r="DO736" s="169"/>
      <c r="DP736" s="169"/>
      <c r="DQ736" s="169"/>
      <c r="DR736" s="169"/>
      <c r="DS736" s="169"/>
      <c r="DT736" s="169"/>
      <c r="DU736" s="169"/>
      <c r="DV736" s="169"/>
      <c r="DW736" s="169"/>
      <c r="DX736" s="169"/>
      <c r="DY736" s="169"/>
      <c r="DZ736" s="169"/>
      <c r="EA736" s="169"/>
      <c r="EB736" s="169"/>
      <c r="EC736" s="169"/>
      <c r="ED736" s="169"/>
      <c r="EE736" s="169"/>
      <c r="EF736" s="169"/>
      <c r="EG736" s="169"/>
      <c r="EH736" s="169"/>
      <c r="EI736" s="169"/>
      <c r="EJ736" s="169"/>
      <c r="EK736" s="169"/>
      <c r="EL736" s="169"/>
      <c r="EM736" s="169"/>
      <c r="EN736" s="169"/>
      <c r="EO736" s="169"/>
      <c r="EP736" s="169"/>
      <c r="EQ736" s="169"/>
      <c r="ER736" s="169"/>
      <c r="ES736" s="169"/>
      <c r="ET736" s="169"/>
      <c r="EU736" s="169"/>
      <c r="EV736" s="169"/>
      <c r="EW736" s="169"/>
      <c r="EX736" s="169"/>
      <c r="EY736" s="169"/>
      <c r="EZ736" s="169"/>
      <c r="FA736" s="169"/>
      <c r="FB736" s="169"/>
      <c r="FC736" s="169"/>
      <c r="FD736" s="169"/>
      <c r="FE736" s="169"/>
      <c r="FF736" s="169"/>
      <c r="FG736" s="169"/>
      <c r="FH736" s="169"/>
      <c r="FI736" s="169"/>
      <c r="FJ736" s="169"/>
      <c r="FK736" s="169"/>
      <c r="FL736" s="169"/>
      <c r="FM736" s="169"/>
      <c r="FN736" s="169"/>
      <c r="FO736" s="169"/>
      <c r="FP736" s="169"/>
      <c r="FQ736" s="169"/>
      <c r="FR736" s="169"/>
      <c r="FS736" s="169"/>
      <c r="FT736" s="169"/>
      <c r="FU736" s="169"/>
      <c r="FV736" s="169"/>
      <c r="FW736" s="169"/>
      <c r="FX736" s="169"/>
      <c r="FY736" s="169"/>
      <c r="FZ736" s="169"/>
      <c r="GA736" s="169"/>
      <c r="GB736" s="169"/>
      <c r="GC736" s="169"/>
      <c r="GD736" s="169"/>
      <c r="GE736" s="169"/>
      <c r="GF736" s="169"/>
      <c r="GG736" s="169"/>
      <c r="GH736" s="169"/>
      <c r="GI736" s="169"/>
      <c r="GJ736" s="169"/>
      <c r="GK736" s="169"/>
      <c r="GL736" s="169"/>
      <c r="GM736" s="169"/>
      <c r="GN736" s="169"/>
      <c r="GO736" s="169"/>
      <c r="GP736" s="169"/>
      <c r="GQ736" s="169"/>
      <c r="GR736" s="169"/>
      <c r="GS736" s="169"/>
      <c r="GT736" s="169"/>
      <c r="GU736" s="169"/>
      <c r="GV736" s="169"/>
      <c r="GW736" s="169"/>
      <c r="GX736" s="169"/>
      <c r="GY736" s="169"/>
      <c r="GZ736" s="169"/>
      <c r="HA736" s="169"/>
      <c r="HB736" s="169"/>
      <c r="HC736" s="169"/>
      <c r="HD736" s="169"/>
      <c r="HE736" s="169"/>
      <c r="HF736" s="169"/>
      <c r="HG736" s="169"/>
      <c r="HH736" s="169"/>
      <c r="HI736" s="169"/>
      <c r="HJ736" s="169"/>
      <c r="HK736" s="169"/>
      <c r="HL736" s="169"/>
      <c r="HM736" s="169"/>
      <c r="HN736" s="169"/>
      <c r="HO736" s="169"/>
      <c r="HP736" s="169"/>
      <c r="HQ736" s="169"/>
      <c r="HR736" s="169"/>
      <c r="HS736" s="169"/>
      <c r="HT736" s="169"/>
      <c r="HU736" s="169"/>
      <c r="HV736" s="169"/>
      <c r="HW736" s="169"/>
      <c r="HX736" s="169"/>
      <c r="HY736" s="169"/>
      <c r="HZ736" s="169"/>
      <c r="IA736" s="169"/>
      <c r="IB736" s="169"/>
      <c r="IC736" s="169"/>
      <c r="ID736" s="169"/>
      <c r="IE736" s="169"/>
      <c r="IF736" s="169"/>
      <c r="IG736" s="169"/>
      <c r="IH736" s="169"/>
      <c r="II736" s="169"/>
      <c r="IJ736" s="169"/>
      <c r="IK736" s="169"/>
      <c r="IL736" s="169"/>
      <c r="IM736" s="169"/>
      <c r="IN736" s="169"/>
      <c r="IO736" s="169"/>
      <c r="IP736" s="169"/>
      <c r="IQ736" s="169"/>
      <c r="IR736" s="169"/>
      <c r="IS736" s="169"/>
      <c r="IT736" s="169"/>
      <c r="IU736" s="169"/>
      <c r="IV736" s="169"/>
      <c r="IW736" s="169"/>
      <c r="IX736" s="169"/>
      <c r="IY736" s="169"/>
      <c r="IZ736" s="169"/>
      <c r="JA736" s="169"/>
      <c r="JB736" s="169"/>
      <c r="JC736" s="169"/>
      <c r="JD736" s="169"/>
      <c r="JE736" s="169"/>
      <c r="JF736" s="169"/>
      <c r="JG736" s="169"/>
      <c r="JH736" s="169"/>
      <c r="JI736" s="169"/>
      <c r="JJ736" s="169"/>
      <c r="JK736" s="169"/>
      <c r="JL736" s="169"/>
      <c r="JM736" s="169"/>
      <c r="JN736" s="169"/>
      <c r="JO736" s="169"/>
      <c r="JP736" s="169"/>
      <c r="JQ736" s="169"/>
      <c r="JR736" s="169"/>
      <c r="JS736" s="169"/>
      <c r="JT736" s="169"/>
      <c r="JU736" s="169"/>
      <c r="JV736" s="169"/>
      <c r="JW736" s="169"/>
      <c r="JX736" s="169"/>
      <c r="JY736" s="169"/>
      <c r="JZ736" s="169"/>
      <c r="KA736" s="169"/>
      <c r="KB736" s="169"/>
      <c r="KC736" s="169"/>
      <c r="KD736" s="169"/>
      <c r="KE736" s="169"/>
      <c r="KF736" s="169"/>
      <c r="KG736" s="169"/>
      <c r="KH736" s="169"/>
      <c r="KI736" s="169"/>
      <c r="KJ736" s="169"/>
      <c r="KK736" s="169"/>
      <c r="KL736" s="169"/>
      <c r="KM736" s="169"/>
      <c r="KN736" s="169"/>
      <c r="KO736" s="169"/>
      <c r="KP736" s="169"/>
      <c r="KQ736" s="169"/>
      <c r="KR736" s="169"/>
      <c r="KS736" s="169"/>
      <c r="KT736" s="169"/>
      <c r="KU736" s="169"/>
      <c r="KV736" s="169"/>
      <c r="KW736" s="169"/>
      <c r="KX736" s="169"/>
      <c r="KY736" s="169"/>
      <c r="KZ736" s="169"/>
      <c r="LA736" s="169"/>
      <c r="LB736" s="169"/>
      <c r="LC736" s="169"/>
      <c r="LD736" s="169"/>
      <c r="LE736" s="169"/>
      <c r="LF736" s="169"/>
      <c r="LG736" s="169"/>
      <c r="LH736" s="169"/>
      <c r="LI736" s="169"/>
      <c r="LJ736" s="169"/>
      <c r="LK736" s="169"/>
      <c r="LL736" s="169"/>
      <c r="LM736" s="169"/>
      <c r="LN736" s="169"/>
      <c r="LO736" s="169"/>
      <c r="LP736" s="169"/>
      <c r="LQ736" s="169"/>
      <c r="LR736" s="169"/>
      <c r="LS736" s="169"/>
      <c r="LT736" s="169"/>
      <c r="LU736" s="169"/>
      <c r="LV736" s="169"/>
      <c r="LW736" s="169"/>
      <c r="LX736" s="169"/>
      <c r="LY736" s="169"/>
      <c r="LZ736" s="169"/>
      <c r="MA736" s="169"/>
      <c r="MB736" s="169"/>
      <c r="MC736" s="169"/>
      <c r="MD736" s="169"/>
      <c r="ME736" s="169"/>
      <c r="MF736" s="169"/>
      <c r="MG736" s="169"/>
      <c r="MH736" s="169"/>
      <c r="MI736" s="169"/>
      <c r="MJ736" s="169"/>
      <c r="MK736" s="169"/>
      <c r="ML736" s="169"/>
      <c r="MM736" s="169"/>
    </row>
    <row r="737" spans="1:351" s="170" customFormat="1" ht="15" customHeight="1" outlineLevel="1" x14ac:dyDescent="0.25">
      <c r="A737" s="161"/>
      <c r="B737" s="162"/>
      <c r="C737" s="163"/>
      <c r="D737" s="163"/>
      <c r="E737" s="164"/>
      <c r="F737" s="174" t="s">
        <v>153</v>
      </c>
      <c r="G737" s="175" t="s">
        <v>39</v>
      </c>
      <c r="H737" s="167">
        <f>C730*0.2</f>
        <v>0.44800000000000006</v>
      </c>
      <c r="I737" s="168">
        <v>2.5499999999999998</v>
      </c>
      <c r="J737" s="164">
        <f t="shared" si="129"/>
        <v>1.1424000000000001</v>
      </c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  <c r="CB737" s="169"/>
      <c r="CC737" s="169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69"/>
      <c r="CN737" s="169"/>
      <c r="CO737" s="169"/>
      <c r="CP737" s="169"/>
      <c r="CQ737" s="169"/>
      <c r="CR737" s="169"/>
      <c r="CS737" s="169"/>
      <c r="CT737" s="169"/>
      <c r="CU737" s="169"/>
      <c r="CV737" s="169"/>
      <c r="CW737" s="169"/>
      <c r="CX737" s="169"/>
      <c r="CY737" s="169"/>
      <c r="CZ737" s="169"/>
      <c r="DA737" s="169"/>
      <c r="DB737" s="169"/>
      <c r="DC737" s="169"/>
      <c r="DD737" s="169"/>
      <c r="DE737" s="169"/>
      <c r="DF737" s="169"/>
      <c r="DG737" s="169"/>
      <c r="DH737" s="169"/>
      <c r="DI737" s="169"/>
      <c r="DJ737" s="169"/>
      <c r="DK737" s="169"/>
      <c r="DL737" s="169"/>
      <c r="DM737" s="169"/>
      <c r="DN737" s="169"/>
      <c r="DO737" s="169"/>
      <c r="DP737" s="169"/>
      <c r="DQ737" s="169"/>
      <c r="DR737" s="169"/>
      <c r="DS737" s="169"/>
      <c r="DT737" s="169"/>
      <c r="DU737" s="169"/>
      <c r="DV737" s="169"/>
      <c r="DW737" s="169"/>
      <c r="DX737" s="169"/>
      <c r="DY737" s="169"/>
      <c r="DZ737" s="169"/>
      <c r="EA737" s="169"/>
      <c r="EB737" s="169"/>
      <c r="EC737" s="169"/>
      <c r="ED737" s="169"/>
      <c r="EE737" s="169"/>
      <c r="EF737" s="169"/>
      <c r="EG737" s="169"/>
      <c r="EH737" s="169"/>
      <c r="EI737" s="169"/>
      <c r="EJ737" s="169"/>
      <c r="EK737" s="169"/>
      <c r="EL737" s="169"/>
      <c r="EM737" s="169"/>
      <c r="EN737" s="169"/>
      <c r="EO737" s="169"/>
      <c r="EP737" s="169"/>
      <c r="EQ737" s="169"/>
      <c r="ER737" s="169"/>
      <c r="ES737" s="169"/>
      <c r="ET737" s="169"/>
      <c r="EU737" s="169"/>
      <c r="EV737" s="169"/>
      <c r="EW737" s="169"/>
      <c r="EX737" s="169"/>
      <c r="EY737" s="169"/>
      <c r="EZ737" s="169"/>
      <c r="FA737" s="169"/>
      <c r="FB737" s="169"/>
      <c r="FC737" s="169"/>
      <c r="FD737" s="169"/>
      <c r="FE737" s="169"/>
      <c r="FF737" s="169"/>
      <c r="FG737" s="169"/>
      <c r="FH737" s="169"/>
      <c r="FI737" s="169"/>
      <c r="FJ737" s="169"/>
      <c r="FK737" s="169"/>
      <c r="FL737" s="169"/>
      <c r="FM737" s="169"/>
      <c r="FN737" s="169"/>
      <c r="FO737" s="169"/>
      <c r="FP737" s="169"/>
      <c r="FQ737" s="169"/>
      <c r="FR737" s="169"/>
      <c r="FS737" s="169"/>
      <c r="FT737" s="169"/>
      <c r="FU737" s="169"/>
      <c r="FV737" s="169"/>
      <c r="FW737" s="169"/>
      <c r="FX737" s="169"/>
      <c r="FY737" s="169"/>
      <c r="FZ737" s="169"/>
      <c r="GA737" s="169"/>
      <c r="GB737" s="169"/>
      <c r="GC737" s="169"/>
      <c r="GD737" s="169"/>
      <c r="GE737" s="169"/>
      <c r="GF737" s="169"/>
      <c r="GG737" s="169"/>
      <c r="GH737" s="169"/>
      <c r="GI737" s="169"/>
      <c r="GJ737" s="169"/>
      <c r="GK737" s="169"/>
      <c r="GL737" s="169"/>
      <c r="GM737" s="169"/>
      <c r="GN737" s="169"/>
      <c r="GO737" s="169"/>
      <c r="GP737" s="169"/>
      <c r="GQ737" s="169"/>
      <c r="GR737" s="169"/>
      <c r="GS737" s="169"/>
      <c r="GT737" s="169"/>
      <c r="GU737" s="169"/>
      <c r="GV737" s="169"/>
      <c r="GW737" s="169"/>
      <c r="GX737" s="169"/>
      <c r="GY737" s="169"/>
      <c r="GZ737" s="169"/>
      <c r="HA737" s="169"/>
      <c r="HB737" s="169"/>
      <c r="HC737" s="169"/>
      <c r="HD737" s="169"/>
      <c r="HE737" s="169"/>
      <c r="HF737" s="169"/>
      <c r="HG737" s="169"/>
      <c r="HH737" s="169"/>
      <c r="HI737" s="169"/>
      <c r="HJ737" s="169"/>
      <c r="HK737" s="169"/>
      <c r="HL737" s="169"/>
      <c r="HM737" s="169"/>
      <c r="HN737" s="169"/>
      <c r="HO737" s="169"/>
      <c r="HP737" s="169"/>
      <c r="HQ737" s="169"/>
      <c r="HR737" s="169"/>
      <c r="HS737" s="169"/>
      <c r="HT737" s="169"/>
      <c r="HU737" s="169"/>
      <c r="HV737" s="169"/>
      <c r="HW737" s="169"/>
      <c r="HX737" s="169"/>
      <c r="HY737" s="169"/>
      <c r="HZ737" s="169"/>
      <c r="IA737" s="169"/>
      <c r="IB737" s="169"/>
      <c r="IC737" s="169"/>
      <c r="ID737" s="169"/>
      <c r="IE737" s="169"/>
      <c r="IF737" s="169"/>
      <c r="IG737" s="169"/>
      <c r="IH737" s="169"/>
      <c r="II737" s="169"/>
      <c r="IJ737" s="169"/>
      <c r="IK737" s="169"/>
      <c r="IL737" s="169"/>
      <c r="IM737" s="169"/>
      <c r="IN737" s="169"/>
      <c r="IO737" s="169"/>
      <c r="IP737" s="169"/>
      <c r="IQ737" s="169"/>
      <c r="IR737" s="169"/>
      <c r="IS737" s="169"/>
      <c r="IT737" s="169"/>
      <c r="IU737" s="169"/>
      <c r="IV737" s="169"/>
      <c r="IW737" s="169"/>
      <c r="IX737" s="169"/>
      <c r="IY737" s="169"/>
      <c r="IZ737" s="169"/>
      <c r="JA737" s="169"/>
      <c r="JB737" s="169"/>
      <c r="JC737" s="169"/>
      <c r="JD737" s="169"/>
      <c r="JE737" s="169"/>
      <c r="JF737" s="169"/>
      <c r="JG737" s="169"/>
      <c r="JH737" s="169"/>
      <c r="JI737" s="169"/>
      <c r="JJ737" s="169"/>
      <c r="JK737" s="169"/>
      <c r="JL737" s="169"/>
      <c r="JM737" s="169"/>
      <c r="JN737" s="169"/>
      <c r="JO737" s="169"/>
      <c r="JP737" s="169"/>
      <c r="JQ737" s="169"/>
      <c r="JR737" s="169"/>
      <c r="JS737" s="169"/>
      <c r="JT737" s="169"/>
      <c r="JU737" s="169"/>
      <c r="JV737" s="169"/>
      <c r="JW737" s="169"/>
      <c r="JX737" s="169"/>
      <c r="JY737" s="169"/>
      <c r="JZ737" s="169"/>
      <c r="KA737" s="169"/>
      <c r="KB737" s="169"/>
      <c r="KC737" s="169"/>
      <c r="KD737" s="169"/>
      <c r="KE737" s="169"/>
      <c r="KF737" s="169"/>
      <c r="KG737" s="169"/>
      <c r="KH737" s="169"/>
      <c r="KI737" s="169"/>
      <c r="KJ737" s="169"/>
      <c r="KK737" s="169"/>
      <c r="KL737" s="169"/>
      <c r="KM737" s="169"/>
      <c r="KN737" s="169"/>
      <c r="KO737" s="169"/>
      <c r="KP737" s="169"/>
      <c r="KQ737" s="169"/>
      <c r="KR737" s="169"/>
      <c r="KS737" s="169"/>
      <c r="KT737" s="169"/>
      <c r="KU737" s="169"/>
      <c r="KV737" s="169"/>
      <c r="KW737" s="169"/>
      <c r="KX737" s="169"/>
      <c r="KY737" s="169"/>
      <c r="KZ737" s="169"/>
      <c r="LA737" s="169"/>
      <c r="LB737" s="169"/>
      <c r="LC737" s="169"/>
      <c r="LD737" s="169"/>
      <c r="LE737" s="169"/>
      <c r="LF737" s="169"/>
      <c r="LG737" s="169"/>
      <c r="LH737" s="169"/>
      <c r="LI737" s="169"/>
      <c r="LJ737" s="169"/>
      <c r="LK737" s="169"/>
      <c r="LL737" s="169"/>
      <c r="LM737" s="169"/>
      <c r="LN737" s="169"/>
      <c r="LO737" s="169"/>
      <c r="LP737" s="169"/>
      <c r="LQ737" s="169"/>
      <c r="LR737" s="169"/>
      <c r="LS737" s="169"/>
      <c r="LT737" s="169"/>
      <c r="LU737" s="169"/>
      <c r="LV737" s="169"/>
      <c r="LW737" s="169"/>
      <c r="LX737" s="169"/>
      <c r="LY737" s="169"/>
      <c r="LZ737" s="169"/>
      <c r="MA737" s="169"/>
      <c r="MB737" s="169"/>
      <c r="MC737" s="169"/>
      <c r="MD737" s="169"/>
      <c r="ME737" s="169"/>
      <c r="MF737" s="169"/>
      <c r="MG737" s="169"/>
      <c r="MH737" s="169"/>
      <c r="MI737" s="169"/>
      <c r="MJ737" s="169"/>
      <c r="MK737" s="169"/>
      <c r="ML737" s="169"/>
      <c r="MM737" s="169"/>
    </row>
    <row r="738" spans="1:351" s="170" customFormat="1" ht="15" customHeight="1" outlineLevel="1" x14ac:dyDescent="0.25">
      <c r="A738" s="161"/>
      <c r="B738" s="162"/>
      <c r="C738" s="163"/>
      <c r="D738" s="163"/>
      <c r="E738" s="164"/>
      <c r="F738" s="174" t="s">
        <v>154</v>
      </c>
      <c r="G738" s="175" t="s">
        <v>39</v>
      </c>
      <c r="H738" s="167">
        <f>C730*0.8</f>
        <v>1.7920000000000003</v>
      </c>
      <c r="I738" s="168">
        <v>3</v>
      </c>
      <c r="J738" s="164">
        <f t="shared" si="129"/>
        <v>5.3760000000000012</v>
      </c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  <c r="CB738" s="169"/>
      <c r="CC738" s="169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69"/>
      <c r="CN738" s="169"/>
      <c r="CO738" s="169"/>
      <c r="CP738" s="169"/>
      <c r="CQ738" s="169"/>
      <c r="CR738" s="169"/>
      <c r="CS738" s="169"/>
      <c r="CT738" s="169"/>
      <c r="CU738" s="169"/>
      <c r="CV738" s="169"/>
      <c r="CW738" s="169"/>
      <c r="CX738" s="169"/>
      <c r="CY738" s="169"/>
      <c r="CZ738" s="169"/>
      <c r="DA738" s="169"/>
      <c r="DB738" s="169"/>
      <c r="DC738" s="169"/>
      <c r="DD738" s="169"/>
      <c r="DE738" s="169"/>
      <c r="DF738" s="169"/>
      <c r="DG738" s="169"/>
      <c r="DH738" s="169"/>
      <c r="DI738" s="169"/>
      <c r="DJ738" s="169"/>
      <c r="DK738" s="169"/>
      <c r="DL738" s="169"/>
      <c r="DM738" s="169"/>
      <c r="DN738" s="169"/>
      <c r="DO738" s="169"/>
      <c r="DP738" s="169"/>
      <c r="DQ738" s="169"/>
      <c r="DR738" s="169"/>
      <c r="DS738" s="169"/>
      <c r="DT738" s="169"/>
      <c r="DU738" s="169"/>
      <c r="DV738" s="169"/>
      <c r="DW738" s="169"/>
      <c r="DX738" s="169"/>
      <c r="DY738" s="169"/>
      <c r="DZ738" s="169"/>
      <c r="EA738" s="169"/>
      <c r="EB738" s="169"/>
      <c r="EC738" s="169"/>
      <c r="ED738" s="169"/>
      <c r="EE738" s="169"/>
      <c r="EF738" s="169"/>
      <c r="EG738" s="169"/>
      <c r="EH738" s="169"/>
      <c r="EI738" s="169"/>
      <c r="EJ738" s="169"/>
      <c r="EK738" s="169"/>
      <c r="EL738" s="169"/>
      <c r="EM738" s="169"/>
      <c r="EN738" s="169"/>
      <c r="EO738" s="169"/>
      <c r="EP738" s="169"/>
      <c r="EQ738" s="169"/>
      <c r="ER738" s="169"/>
      <c r="ES738" s="169"/>
      <c r="ET738" s="169"/>
      <c r="EU738" s="169"/>
      <c r="EV738" s="169"/>
      <c r="EW738" s="169"/>
      <c r="EX738" s="169"/>
      <c r="EY738" s="169"/>
      <c r="EZ738" s="169"/>
      <c r="FA738" s="169"/>
      <c r="FB738" s="169"/>
      <c r="FC738" s="169"/>
      <c r="FD738" s="169"/>
      <c r="FE738" s="169"/>
      <c r="FF738" s="169"/>
      <c r="FG738" s="169"/>
      <c r="FH738" s="169"/>
      <c r="FI738" s="169"/>
      <c r="FJ738" s="169"/>
      <c r="FK738" s="169"/>
      <c r="FL738" s="169"/>
      <c r="FM738" s="169"/>
      <c r="FN738" s="169"/>
      <c r="FO738" s="169"/>
      <c r="FP738" s="169"/>
      <c r="FQ738" s="169"/>
      <c r="FR738" s="169"/>
      <c r="FS738" s="169"/>
      <c r="FT738" s="169"/>
      <c r="FU738" s="169"/>
      <c r="FV738" s="169"/>
      <c r="FW738" s="169"/>
      <c r="FX738" s="169"/>
      <c r="FY738" s="169"/>
      <c r="FZ738" s="169"/>
      <c r="GA738" s="169"/>
      <c r="GB738" s="169"/>
      <c r="GC738" s="169"/>
      <c r="GD738" s="169"/>
      <c r="GE738" s="169"/>
      <c r="GF738" s="169"/>
      <c r="GG738" s="169"/>
      <c r="GH738" s="169"/>
      <c r="GI738" s="169"/>
      <c r="GJ738" s="169"/>
      <c r="GK738" s="169"/>
      <c r="GL738" s="169"/>
      <c r="GM738" s="169"/>
      <c r="GN738" s="169"/>
      <c r="GO738" s="169"/>
      <c r="GP738" s="169"/>
      <c r="GQ738" s="169"/>
      <c r="GR738" s="169"/>
      <c r="GS738" s="169"/>
      <c r="GT738" s="169"/>
      <c r="GU738" s="169"/>
      <c r="GV738" s="169"/>
      <c r="GW738" s="169"/>
      <c r="GX738" s="169"/>
      <c r="GY738" s="169"/>
      <c r="GZ738" s="169"/>
      <c r="HA738" s="169"/>
      <c r="HB738" s="169"/>
      <c r="HC738" s="169"/>
      <c r="HD738" s="169"/>
      <c r="HE738" s="169"/>
      <c r="HF738" s="169"/>
      <c r="HG738" s="169"/>
      <c r="HH738" s="169"/>
      <c r="HI738" s="169"/>
      <c r="HJ738" s="169"/>
      <c r="HK738" s="169"/>
      <c r="HL738" s="169"/>
      <c r="HM738" s="169"/>
      <c r="HN738" s="169"/>
      <c r="HO738" s="169"/>
      <c r="HP738" s="169"/>
      <c r="HQ738" s="169"/>
      <c r="HR738" s="169"/>
      <c r="HS738" s="169"/>
      <c r="HT738" s="169"/>
      <c r="HU738" s="169"/>
      <c r="HV738" s="169"/>
      <c r="HW738" s="169"/>
      <c r="HX738" s="169"/>
      <c r="HY738" s="169"/>
      <c r="HZ738" s="169"/>
      <c r="IA738" s="169"/>
      <c r="IB738" s="169"/>
      <c r="IC738" s="169"/>
      <c r="ID738" s="169"/>
      <c r="IE738" s="169"/>
      <c r="IF738" s="169"/>
      <c r="IG738" s="169"/>
      <c r="IH738" s="169"/>
      <c r="II738" s="169"/>
      <c r="IJ738" s="169"/>
      <c r="IK738" s="169"/>
      <c r="IL738" s="169"/>
      <c r="IM738" s="169"/>
      <c r="IN738" s="169"/>
      <c r="IO738" s="169"/>
      <c r="IP738" s="169"/>
      <c r="IQ738" s="169"/>
      <c r="IR738" s="169"/>
      <c r="IS738" s="169"/>
      <c r="IT738" s="169"/>
      <c r="IU738" s="169"/>
      <c r="IV738" s="169"/>
      <c r="IW738" s="169"/>
      <c r="IX738" s="169"/>
      <c r="IY738" s="169"/>
      <c r="IZ738" s="169"/>
      <c r="JA738" s="169"/>
      <c r="JB738" s="169"/>
      <c r="JC738" s="169"/>
      <c r="JD738" s="169"/>
      <c r="JE738" s="169"/>
      <c r="JF738" s="169"/>
      <c r="JG738" s="169"/>
      <c r="JH738" s="169"/>
      <c r="JI738" s="169"/>
      <c r="JJ738" s="169"/>
      <c r="JK738" s="169"/>
      <c r="JL738" s="169"/>
      <c r="JM738" s="169"/>
      <c r="JN738" s="169"/>
      <c r="JO738" s="169"/>
      <c r="JP738" s="169"/>
      <c r="JQ738" s="169"/>
      <c r="JR738" s="169"/>
      <c r="JS738" s="169"/>
      <c r="JT738" s="169"/>
      <c r="JU738" s="169"/>
      <c r="JV738" s="169"/>
      <c r="JW738" s="169"/>
      <c r="JX738" s="169"/>
      <c r="JY738" s="169"/>
      <c r="JZ738" s="169"/>
      <c r="KA738" s="169"/>
      <c r="KB738" s="169"/>
      <c r="KC738" s="169"/>
      <c r="KD738" s="169"/>
      <c r="KE738" s="169"/>
      <c r="KF738" s="169"/>
      <c r="KG738" s="169"/>
      <c r="KH738" s="169"/>
      <c r="KI738" s="169"/>
      <c r="KJ738" s="169"/>
      <c r="KK738" s="169"/>
      <c r="KL738" s="169"/>
      <c r="KM738" s="169"/>
      <c r="KN738" s="169"/>
      <c r="KO738" s="169"/>
      <c r="KP738" s="169"/>
      <c r="KQ738" s="169"/>
      <c r="KR738" s="169"/>
      <c r="KS738" s="169"/>
      <c r="KT738" s="169"/>
      <c r="KU738" s="169"/>
      <c r="KV738" s="169"/>
      <c r="KW738" s="169"/>
      <c r="KX738" s="169"/>
      <c r="KY738" s="169"/>
      <c r="KZ738" s="169"/>
      <c r="LA738" s="169"/>
      <c r="LB738" s="169"/>
      <c r="LC738" s="169"/>
      <c r="LD738" s="169"/>
      <c r="LE738" s="169"/>
      <c r="LF738" s="169"/>
      <c r="LG738" s="169"/>
      <c r="LH738" s="169"/>
      <c r="LI738" s="169"/>
      <c r="LJ738" s="169"/>
      <c r="LK738" s="169"/>
      <c r="LL738" s="169"/>
      <c r="LM738" s="169"/>
      <c r="LN738" s="169"/>
      <c r="LO738" s="169"/>
      <c r="LP738" s="169"/>
      <c r="LQ738" s="169"/>
      <c r="LR738" s="169"/>
      <c r="LS738" s="169"/>
      <c r="LT738" s="169"/>
      <c r="LU738" s="169"/>
      <c r="LV738" s="169"/>
      <c r="LW738" s="169"/>
      <c r="LX738" s="169"/>
      <c r="LY738" s="169"/>
      <c r="LZ738" s="169"/>
      <c r="MA738" s="169"/>
      <c r="MB738" s="169"/>
      <c r="MC738" s="169"/>
      <c r="MD738" s="169"/>
      <c r="ME738" s="169"/>
      <c r="MF738" s="169"/>
      <c r="MG738" s="169"/>
      <c r="MH738" s="169"/>
      <c r="MI738" s="169"/>
      <c r="MJ738" s="169"/>
      <c r="MK738" s="169"/>
      <c r="ML738" s="169"/>
      <c r="MM738" s="169"/>
    </row>
    <row r="739" spans="1:351" s="170" customFormat="1" ht="15" customHeight="1" outlineLevel="1" x14ac:dyDescent="0.25">
      <c r="A739" s="161"/>
      <c r="B739" s="162"/>
      <c r="C739" s="163"/>
      <c r="D739" s="163"/>
      <c r="E739" s="164"/>
      <c r="F739" s="174" t="s">
        <v>155</v>
      </c>
      <c r="G739" s="175" t="s">
        <v>39</v>
      </c>
      <c r="H739" s="167">
        <f>C730*7</f>
        <v>15.680000000000001</v>
      </c>
      <c r="I739" s="168">
        <v>0.12</v>
      </c>
      <c r="J739" s="164">
        <f t="shared" si="129"/>
        <v>1.8816000000000002</v>
      </c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  <c r="CB739" s="169"/>
      <c r="CC739" s="169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69"/>
      <c r="CN739" s="169"/>
      <c r="CO739" s="169"/>
      <c r="CP739" s="169"/>
      <c r="CQ739" s="169"/>
      <c r="CR739" s="169"/>
      <c r="CS739" s="169"/>
      <c r="CT739" s="169"/>
      <c r="CU739" s="169"/>
      <c r="CV739" s="169"/>
      <c r="CW739" s="169"/>
      <c r="CX739" s="169"/>
      <c r="CY739" s="169"/>
      <c r="CZ739" s="169"/>
      <c r="DA739" s="169"/>
      <c r="DB739" s="169"/>
      <c r="DC739" s="169"/>
      <c r="DD739" s="169"/>
      <c r="DE739" s="169"/>
      <c r="DF739" s="169"/>
      <c r="DG739" s="169"/>
      <c r="DH739" s="169"/>
      <c r="DI739" s="169"/>
      <c r="DJ739" s="169"/>
      <c r="DK739" s="169"/>
      <c r="DL739" s="169"/>
      <c r="DM739" s="169"/>
      <c r="DN739" s="169"/>
      <c r="DO739" s="169"/>
      <c r="DP739" s="169"/>
      <c r="DQ739" s="169"/>
      <c r="DR739" s="169"/>
      <c r="DS739" s="169"/>
      <c r="DT739" s="169"/>
      <c r="DU739" s="169"/>
      <c r="DV739" s="169"/>
      <c r="DW739" s="169"/>
      <c r="DX739" s="169"/>
      <c r="DY739" s="169"/>
      <c r="DZ739" s="169"/>
      <c r="EA739" s="169"/>
      <c r="EB739" s="169"/>
      <c r="EC739" s="169"/>
      <c r="ED739" s="169"/>
      <c r="EE739" s="169"/>
      <c r="EF739" s="169"/>
      <c r="EG739" s="169"/>
      <c r="EH739" s="169"/>
      <c r="EI739" s="169"/>
      <c r="EJ739" s="169"/>
      <c r="EK739" s="169"/>
      <c r="EL739" s="169"/>
      <c r="EM739" s="169"/>
      <c r="EN739" s="169"/>
      <c r="EO739" s="169"/>
      <c r="EP739" s="169"/>
      <c r="EQ739" s="169"/>
      <c r="ER739" s="169"/>
      <c r="ES739" s="169"/>
      <c r="ET739" s="169"/>
      <c r="EU739" s="169"/>
      <c r="EV739" s="169"/>
      <c r="EW739" s="169"/>
      <c r="EX739" s="169"/>
      <c r="EY739" s="169"/>
      <c r="EZ739" s="169"/>
      <c r="FA739" s="169"/>
      <c r="FB739" s="169"/>
      <c r="FC739" s="169"/>
      <c r="FD739" s="169"/>
      <c r="FE739" s="169"/>
      <c r="FF739" s="169"/>
      <c r="FG739" s="169"/>
      <c r="FH739" s="169"/>
      <c r="FI739" s="169"/>
      <c r="FJ739" s="169"/>
      <c r="FK739" s="169"/>
      <c r="FL739" s="169"/>
      <c r="FM739" s="169"/>
      <c r="FN739" s="169"/>
      <c r="FO739" s="169"/>
      <c r="FP739" s="169"/>
      <c r="FQ739" s="169"/>
      <c r="FR739" s="169"/>
      <c r="FS739" s="169"/>
      <c r="FT739" s="169"/>
      <c r="FU739" s="169"/>
      <c r="FV739" s="169"/>
      <c r="FW739" s="169"/>
      <c r="FX739" s="169"/>
      <c r="FY739" s="169"/>
      <c r="FZ739" s="169"/>
      <c r="GA739" s="169"/>
      <c r="GB739" s="169"/>
      <c r="GC739" s="169"/>
      <c r="GD739" s="169"/>
      <c r="GE739" s="169"/>
      <c r="GF739" s="169"/>
      <c r="GG739" s="169"/>
      <c r="GH739" s="169"/>
      <c r="GI739" s="169"/>
      <c r="GJ739" s="169"/>
      <c r="GK739" s="169"/>
      <c r="GL739" s="169"/>
      <c r="GM739" s="169"/>
      <c r="GN739" s="169"/>
      <c r="GO739" s="169"/>
      <c r="GP739" s="169"/>
      <c r="GQ739" s="169"/>
      <c r="GR739" s="169"/>
      <c r="GS739" s="169"/>
      <c r="GT739" s="169"/>
      <c r="GU739" s="169"/>
      <c r="GV739" s="169"/>
      <c r="GW739" s="169"/>
      <c r="GX739" s="169"/>
      <c r="GY739" s="169"/>
      <c r="GZ739" s="169"/>
      <c r="HA739" s="169"/>
      <c r="HB739" s="169"/>
      <c r="HC739" s="169"/>
      <c r="HD739" s="169"/>
      <c r="HE739" s="169"/>
      <c r="HF739" s="169"/>
      <c r="HG739" s="169"/>
      <c r="HH739" s="169"/>
      <c r="HI739" s="169"/>
      <c r="HJ739" s="169"/>
      <c r="HK739" s="169"/>
      <c r="HL739" s="169"/>
      <c r="HM739" s="169"/>
      <c r="HN739" s="169"/>
      <c r="HO739" s="169"/>
      <c r="HP739" s="169"/>
      <c r="HQ739" s="169"/>
      <c r="HR739" s="169"/>
      <c r="HS739" s="169"/>
      <c r="HT739" s="169"/>
      <c r="HU739" s="169"/>
      <c r="HV739" s="169"/>
      <c r="HW739" s="169"/>
      <c r="HX739" s="169"/>
      <c r="HY739" s="169"/>
      <c r="HZ739" s="169"/>
      <c r="IA739" s="169"/>
      <c r="IB739" s="169"/>
      <c r="IC739" s="169"/>
      <c r="ID739" s="169"/>
      <c r="IE739" s="169"/>
      <c r="IF739" s="169"/>
      <c r="IG739" s="169"/>
      <c r="IH739" s="169"/>
      <c r="II739" s="169"/>
      <c r="IJ739" s="169"/>
      <c r="IK739" s="169"/>
      <c r="IL739" s="169"/>
      <c r="IM739" s="169"/>
      <c r="IN739" s="169"/>
      <c r="IO739" s="169"/>
      <c r="IP739" s="169"/>
      <c r="IQ739" s="169"/>
      <c r="IR739" s="169"/>
      <c r="IS739" s="169"/>
      <c r="IT739" s="169"/>
      <c r="IU739" s="169"/>
      <c r="IV739" s="169"/>
      <c r="IW739" s="169"/>
      <c r="IX739" s="169"/>
      <c r="IY739" s="169"/>
      <c r="IZ739" s="169"/>
      <c r="JA739" s="169"/>
      <c r="JB739" s="169"/>
      <c r="JC739" s="169"/>
      <c r="JD739" s="169"/>
      <c r="JE739" s="169"/>
      <c r="JF739" s="169"/>
      <c r="JG739" s="169"/>
      <c r="JH739" s="169"/>
      <c r="JI739" s="169"/>
      <c r="JJ739" s="169"/>
      <c r="JK739" s="169"/>
      <c r="JL739" s="169"/>
      <c r="JM739" s="169"/>
      <c r="JN739" s="169"/>
      <c r="JO739" s="169"/>
      <c r="JP739" s="169"/>
      <c r="JQ739" s="169"/>
      <c r="JR739" s="169"/>
      <c r="JS739" s="169"/>
      <c r="JT739" s="169"/>
      <c r="JU739" s="169"/>
      <c r="JV739" s="169"/>
      <c r="JW739" s="169"/>
      <c r="JX739" s="169"/>
      <c r="JY739" s="169"/>
      <c r="JZ739" s="169"/>
      <c r="KA739" s="169"/>
      <c r="KB739" s="169"/>
      <c r="KC739" s="169"/>
      <c r="KD739" s="169"/>
      <c r="KE739" s="169"/>
      <c r="KF739" s="169"/>
      <c r="KG739" s="169"/>
      <c r="KH739" s="169"/>
      <c r="KI739" s="169"/>
      <c r="KJ739" s="169"/>
      <c r="KK739" s="169"/>
      <c r="KL739" s="169"/>
      <c r="KM739" s="169"/>
      <c r="KN739" s="169"/>
      <c r="KO739" s="169"/>
      <c r="KP739" s="169"/>
      <c r="KQ739" s="169"/>
      <c r="KR739" s="169"/>
      <c r="KS739" s="169"/>
      <c r="KT739" s="169"/>
      <c r="KU739" s="169"/>
      <c r="KV739" s="169"/>
      <c r="KW739" s="169"/>
      <c r="KX739" s="169"/>
      <c r="KY739" s="169"/>
      <c r="KZ739" s="169"/>
      <c r="LA739" s="169"/>
      <c r="LB739" s="169"/>
      <c r="LC739" s="169"/>
      <c r="LD739" s="169"/>
      <c r="LE739" s="169"/>
      <c r="LF739" s="169"/>
      <c r="LG739" s="169"/>
      <c r="LH739" s="169"/>
      <c r="LI739" s="169"/>
      <c r="LJ739" s="169"/>
      <c r="LK739" s="169"/>
      <c r="LL739" s="169"/>
      <c r="LM739" s="169"/>
      <c r="LN739" s="169"/>
      <c r="LO739" s="169"/>
      <c r="LP739" s="169"/>
      <c r="LQ739" s="169"/>
      <c r="LR739" s="169"/>
      <c r="LS739" s="169"/>
      <c r="LT739" s="169"/>
      <c r="LU739" s="169"/>
      <c r="LV739" s="169"/>
      <c r="LW739" s="169"/>
      <c r="LX739" s="169"/>
      <c r="LY739" s="169"/>
      <c r="LZ739" s="169"/>
      <c r="MA739" s="169"/>
      <c r="MB739" s="169"/>
      <c r="MC739" s="169"/>
      <c r="MD739" s="169"/>
      <c r="ME739" s="169"/>
      <c r="MF739" s="169"/>
      <c r="MG739" s="169"/>
      <c r="MH739" s="169"/>
      <c r="MI739" s="169"/>
      <c r="MJ739" s="169"/>
      <c r="MK739" s="169"/>
      <c r="ML739" s="169"/>
      <c r="MM739" s="169"/>
    </row>
    <row r="740" spans="1:351" s="170" customFormat="1" ht="15" customHeight="1" outlineLevel="1" x14ac:dyDescent="0.25">
      <c r="A740" s="161"/>
      <c r="B740" s="162"/>
      <c r="C740" s="163"/>
      <c r="D740" s="163"/>
      <c r="E740" s="164"/>
      <c r="F740" s="174" t="s">
        <v>156</v>
      </c>
      <c r="G740" s="175" t="s">
        <v>39</v>
      </c>
      <c r="H740" s="167">
        <f>C730*0.8</f>
        <v>1.7920000000000003</v>
      </c>
      <c r="I740" s="168">
        <v>1.77</v>
      </c>
      <c r="J740" s="164">
        <f t="shared" si="129"/>
        <v>3.1718400000000004</v>
      </c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69"/>
      <c r="CC740" s="169"/>
      <c r="CD740" s="169"/>
      <c r="CE740" s="169"/>
      <c r="CF740" s="169"/>
      <c r="CG740" s="169"/>
      <c r="CH740" s="169"/>
      <c r="CI740" s="169"/>
      <c r="CJ740" s="169"/>
      <c r="CK740" s="169"/>
      <c r="CL740" s="169"/>
      <c r="CM740" s="169"/>
      <c r="CN740" s="169"/>
      <c r="CO740" s="169"/>
      <c r="CP740" s="169"/>
      <c r="CQ740" s="169"/>
      <c r="CR740" s="169"/>
      <c r="CS740" s="169"/>
      <c r="CT740" s="169"/>
      <c r="CU740" s="169"/>
      <c r="CV740" s="169"/>
      <c r="CW740" s="169"/>
      <c r="CX740" s="169"/>
      <c r="CY740" s="169"/>
      <c r="CZ740" s="169"/>
      <c r="DA740" s="169"/>
      <c r="DB740" s="169"/>
      <c r="DC740" s="169"/>
      <c r="DD740" s="169"/>
      <c r="DE740" s="169"/>
      <c r="DF740" s="169"/>
      <c r="DG740" s="169"/>
      <c r="DH740" s="169"/>
      <c r="DI740" s="169"/>
      <c r="DJ740" s="169"/>
      <c r="DK740" s="169"/>
      <c r="DL740" s="169"/>
      <c r="DM740" s="169"/>
      <c r="DN740" s="169"/>
      <c r="DO740" s="169"/>
      <c r="DP740" s="169"/>
      <c r="DQ740" s="169"/>
      <c r="DR740" s="169"/>
      <c r="DS740" s="169"/>
      <c r="DT740" s="169"/>
      <c r="DU740" s="169"/>
      <c r="DV740" s="169"/>
      <c r="DW740" s="169"/>
      <c r="DX740" s="169"/>
      <c r="DY740" s="169"/>
      <c r="DZ740" s="169"/>
      <c r="EA740" s="169"/>
      <c r="EB740" s="169"/>
      <c r="EC740" s="169"/>
      <c r="ED740" s="169"/>
      <c r="EE740" s="169"/>
      <c r="EF740" s="169"/>
      <c r="EG740" s="169"/>
      <c r="EH740" s="169"/>
      <c r="EI740" s="169"/>
      <c r="EJ740" s="169"/>
      <c r="EK740" s="169"/>
      <c r="EL740" s="169"/>
      <c r="EM740" s="169"/>
      <c r="EN740" s="169"/>
      <c r="EO740" s="169"/>
      <c r="EP740" s="169"/>
      <c r="EQ740" s="169"/>
      <c r="ER740" s="169"/>
      <c r="ES740" s="169"/>
      <c r="ET740" s="169"/>
      <c r="EU740" s="169"/>
      <c r="EV740" s="169"/>
      <c r="EW740" s="169"/>
      <c r="EX740" s="169"/>
      <c r="EY740" s="169"/>
      <c r="EZ740" s="169"/>
      <c r="FA740" s="169"/>
      <c r="FB740" s="169"/>
      <c r="FC740" s="169"/>
      <c r="FD740" s="169"/>
      <c r="FE740" s="169"/>
      <c r="FF740" s="169"/>
      <c r="FG740" s="169"/>
      <c r="FH740" s="169"/>
      <c r="FI740" s="169"/>
      <c r="FJ740" s="169"/>
      <c r="FK740" s="169"/>
      <c r="FL740" s="169"/>
      <c r="FM740" s="169"/>
      <c r="FN740" s="169"/>
      <c r="FO740" s="169"/>
      <c r="FP740" s="169"/>
      <c r="FQ740" s="169"/>
      <c r="FR740" s="169"/>
      <c r="FS740" s="169"/>
      <c r="FT740" s="169"/>
      <c r="FU740" s="169"/>
      <c r="FV740" s="169"/>
      <c r="FW740" s="169"/>
      <c r="FX740" s="169"/>
      <c r="FY740" s="169"/>
      <c r="FZ740" s="169"/>
      <c r="GA740" s="169"/>
      <c r="GB740" s="169"/>
      <c r="GC740" s="169"/>
      <c r="GD740" s="169"/>
      <c r="GE740" s="169"/>
      <c r="GF740" s="169"/>
      <c r="GG740" s="169"/>
      <c r="GH740" s="169"/>
      <c r="GI740" s="169"/>
      <c r="GJ740" s="169"/>
      <c r="GK740" s="169"/>
      <c r="GL740" s="169"/>
      <c r="GM740" s="169"/>
      <c r="GN740" s="169"/>
      <c r="GO740" s="169"/>
      <c r="GP740" s="169"/>
      <c r="GQ740" s="169"/>
      <c r="GR740" s="169"/>
      <c r="GS740" s="169"/>
      <c r="GT740" s="169"/>
      <c r="GU740" s="169"/>
      <c r="GV740" s="169"/>
      <c r="GW740" s="169"/>
      <c r="GX740" s="169"/>
      <c r="GY740" s="169"/>
      <c r="GZ740" s="169"/>
      <c r="HA740" s="169"/>
      <c r="HB740" s="169"/>
      <c r="HC740" s="169"/>
      <c r="HD740" s="169"/>
      <c r="HE740" s="169"/>
      <c r="HF740" s="169"/>
      <c r="HG740" s="169"/>
      <c r="HH740" s="169"/>
      <c r="HI740" s="169"/>
      <c r="HJ740" s="169"/>
      <c r="HK740" s="169"/>
      <c r="HL740" s="169"/>
      <c r="HM740" s="169"/>
      <c r="HN740" s="169"/>
      <c r="HO740" s="169"/>
      <c r="HP740" s="169"/>
      <c r="HQ740" s="169"/>
      <c r="HR740" s="169"/>
      <c r="HS740" s="169"/>
      <c r="HT740" s="169"/>
      <c r="HU740" s="169"/>
      <c r="HV740" s="169"/>
      <c r="HW740" s="169"/>
      <c r="HX740" s="169"/>
      <c r="HY740" s="169"/>
      <c r="HZ740" s="169"/>
      <c r="IA740" s="169"/>
      <c r="IB740" s="169"/>
      <c r="IC740" s="169"/>
      <c r="ID740" s="169"/>
      <c r="IE740" s="169"/>
      <c r="IF740" s="169"/>
      <c r="IG740" s="169"/>
      <c r="IH740" s="169"/>
      <c r="II740" s="169"/>
      <c r="IJ740" s="169"/>
      <c r="IK740" s="169"/>
      <c r="IL740" s="169"/>
      <c r="IM740" s="169"/>
      <c r="IN740" s="169"/>
      <c r="IO740" s="169"/>
      <c r="IP740" s="169"/>
      <c r="IQ740" s="169"/>
      <c r="IR740" s="169"/>
      <c r="IS740" s="169"/>
      <c r="IT740" s="169"/>
      <c r="IU740" s="169"/>
      <c r="IV740" s="169"/>
      <c r="IW740" s="169"/>
      <c r="IX740" s="169"/>
      <c r="IY740" s="169"/>
      <c r="IZ740" s="169"/>
      <c r="JA740" s="169"/>
      <c r="JB740" s="169"/>
      <c r="JC740" s="169"/>
      <c r="JD740" s="169"/>
      <c r="JE740" s="169"/>
      <c r="JF740" s="169"/>
      <c r="JG740" s="169"/>
      <c r="JH740" s="169"/>
      <c r="JI740" s="169"/>
      <c r="JJ740" s="169"/>
      <c r="JK740" s="169"/>
      <c r="JL740" s="169"/>
      <c r="JM740" s="169"/>
      <c r="JN740" s="169"/>
      <c r="JO740" s="169"/>
      <c r="JP740" s="169"/>
      <c r="JQ740" s="169"/>
      <c r="JR740" s="169"/>
      <c r="JS740" s="169"/>
      <c r="JT740" s="169"/>
      <c r="JU740" s="169"/>
      <c r="JV740" s="169"/>
      <c r="JW740" s="169"/>
      <c r="JX740" s="169"/>
      <c r="JY740" s="169"/>
      <c r="JZ740" s="169"/>
      <c r="KA740" s="169"/>
      <c r="KB740" s="169"/>
      <c r="KC740" s="169"/>
      <c r="KD740" s="169"/>
      <c r="KE740" s="169"/>
      <c r="KF740" s="169"/>
      <c r="KG740" s="169"/>
      <c r="KH740" s="169"/>
      <c r="KI740" s="169"/>
      <c r="KJ740" s="169"/>
      <c r="KK740" s="169"/>
      <c r="KL740" s="169"/>
      <c r="KM740" s="169"/>
      <c r="KN740" s="169"/>
      <c r="KO740" s="169"/>
      <c r="KP740" s="169"/>
      <c r="KQ740" s="169"/>
      <c r="KR740" s="169"/>
      <c r="KS740" s="169"/>
      <c r="KT740" s="169"/>
      <c r="KU740" s="169"/>
      <c r="KV740" s="169"/>
      <c r="KW740" s="169"/>
      <c r="KX740" s="169"/>
      <c r="KY740" s="169"/>
      <c r="KZ740" s="169"/>
      <c r="LA740" s="169"/>
      <c r="LB740" s="169"/>
      <c r="LC740" s="169"/>
      <c r="LD740" s="169"/>
      <c r="LE740" s="169"/>
      <c r="LF740" s="169"/>
      <c r="LG740" s="169"/>
      <c r="LH740" s="169"/>
      <c r="LI740" s="169"/>
      <c r="LJ740" s="169"/>
      <c r="LK740" s="169"/>
      <c r="LL740" s="169"/>
      <c r="LM740" s="169"/>
      <c r="LN740" s="169"/>
      <c r="LO740" s="169"/>
      <c r="LP740" s="169"/>
      <c r="LQ740" s="169"/>
      <c r="LR740" s="169"/>
      <c r="LS740" s="169"/>
      <c r="LT740" s="169"/>
      <c r="LU740" s="169"/>
      <c r="LV740" s="169"/>
      <c r="LW740" s="169"/>
      <c r="LX740" s="169"/>
      <c r="LY740" s="169"/>
      <c r="LZ740" s="169"/>
      <c r="MA740" s="169"/>
      <c r="MB740" s="169"/>
      <c r="MC740" s="169"/>
      <c r="MD740" s="169"/>
      <c r="ME740" s="169"/>
      <c r="MF740" s="169"/>
      <c r="MG740" s="169"/>
      <c r="MH740" s="169"/>
      <c r="MI740" s="169"/>
      <c r="MJ740" s="169"/>
      <c r="MK740" s="169"/>
      <c r="ML740" s="169"/>
      <c r="MM740" s="169"/>
    </row>
    <row r="741" spans="1:351" s="181" customFormat="1" x14ac:dyDescent="0.25">
      <c r="A741" s="176"/>
      <c r="B741" s="177"/>
      <c r="C741" s="178"/>
      <c r="D741" s="168"/>
      <c r="E741" s="179"/>
      <c r="F741" s="180" t="s">
        <v>157</v>
      </c>
      <c r="G741" s="177" t="s">
        <v>10</v>
      </c>
      <c r="H741" s="178">
        <f>C730*40</f>
        <v>89.600000000000009</v>
      </c>
      <c r="I741" s="168">
        <v>0.19</v>
      </c>
      <c r="J741" s="179">
        <f t="shared" si="129"/>
        <v>17.024000000000001</v>
      </c>
    </row>
    <row r="742" spans="1:351" s="170" customFormat="1" ht="15" customHeight="1" outlineLevel="1" x14ac:dyDescent="0.25">
      <c r="A742" s="161"/>
      <c r="B742" s="162"/>
      <c r="C742" s="163"/>
      <c r="D742" s="163"/>
      <c r="E742" s="164"/>
      <c r="F742" s="174" t="s">
        <v>158</v>
      </c>
      <c r="G742" s="175" t="s">
        <v>39</v>
      </c>
      <c r="H742" s="167">
        <f>C730*7</f>
        <v>15.680000000000001</v>
      </c>
      <c r="I742" s="168">
        <v>0.27</v>
      </c>
      <c r="J742" s="164">
        <f t="shared" si="129"/>
        <v>4.2336000000000009</v>
      </c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  <c r="CB742" s="169"/>
      <c r="CC742" s="169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69"/>
      <c r="CN742" s="169"/>
      <c r="CO742" s="169"/>
      <c r="CP742" s="169"/>
      <c r="CQ742" s="169"/>
      <c r="CR742" s="169"/>
      <c r="CS742" s="169"/>
      <c r="CT742" s="169"/>
      <c r="CU742" s="169"/>
      <c r="CV742" s="169"/>
      <c r="CW742" s="169"/>
      <c r="CX742" s="169"/>
      <c r="CY742" s="169"/>
      <c r="CZ742" s="169"/>
      <c r="DA742" s="169"/>
      <c r="DB742" s="169"/>
      <c r="DC742" s="169"/>
      <c r="DD742" s="169"/>
      <c r="DE742" s="169"/>
      <c r="DF742" s="169"/>
      <c r="DG742" s="169"/>
      <c r="DH742" s="169"/>
      <c r="DI742" s="169"/>
      <c r="DJ742" s="169"/>
      <c r="DK742" s="169"/>
      <c r="DL742" s="169"/>
      <c r="DM742" s="169"/>
      <c r="DN742" s="169"/>
      <c r="DO742" s="169"/>
      <c r="DP742" s="169"/>
      <c r="DQ742" s="169"/>
      <c r="DR742" s="169"/>
      <c r="DS742" s="169"/>
      <c r="DT742" s="169"/>
      <c r="DU742" s="169"/>
      <c r="DV742" s="169"/>
      <c r="DW742" s="169"/>
      <c r="DX742" s="169"/>
      <c r="DY742" s="169"/>
      <c r="DZ742" s="169"/>
      <c r="EA742" s="169"/>
      <c r="EB742" s="169"/>
      <c r="EC742" s="169"/>
      <c r="ED742" s="169"/>
      <c r="EE742" s="169"/>
      <c r="EF742" s="169"/>
      <c r="EG742" s="169"/>
      <c r="EH742" s="169"/>
      <c r="EI742" s="169"/>
      <c r="EJ742" s="169"/>
      <c r="EK742" s="169"/>
      <c r="EL742" s="169"/>
      <c r="EM742" s="169"/>
      <c r="EN742" s="169"/>
      <c r="EO742" s="169"/>
      <c r="EP742" s="169"/>
      <c r="EQ742" s="169"/>
      <c r="ER742" s="169"/>
      <c r="ES742" s="169"/>
      <c r="ET742" s="169"/>
      <c r="EU742" s="169"/>
      <c r="EV742" s="169"/>
      <c r="EW742" s="169"/>
      <c r="EX742" s="169"/>
      <c r="EY742" s="169"/>
      <c r="EZ742" s="169"/>
      <c r="FA742" s="169"/>
      <c r="FB742" s="169"/>
      <c r="FC742" s="169"/>
      <c r="FD742" s="169"/>
      <c r="FE742" s="169"/>
      <c r="FF742" s="169"/>
      <c r="FG742" s="169"/>
      <c r="FH742" s="169"/>
      <c r="FI742" s="169"/>
      <c r="FJ742" s="169"/>
      <c r="FK742" s="169"/>
      <c r="FL742" s="169"/>
      <c r="FM742" s="169"/>
      <c r="FN742" s="169"/>
      <c r="FO742" s="169"/>
      <c r="FP742" s="169"/>
      <c r="FQ742" s="169"/>
      <c r="FR742" s="169"/>
      <c r="FS742" s="169"/>
      <c r="FT742" s="169"/>
      <c r="FU742" s="169"/>
      <c r="FV742" s="169"/>
      <c r="FW742" s="169"/>
      <c r="FX742" s="169"/>
      <c r="FY742" s="169"/>
      <c r="FZ742" s="169"/>
      <c r="GA742" s="169"/>
      <c r="GB742" s="169"/>
      <c r="GC742" s="169"/>
      <c r="GD742" s="169"/>
      <c r="GE742" s="169"/>
      <c r="GF742" s="169"/>
      <c r="GG742" s="169"/>
      <c r="GH742" s="169"/>
      <c r="GI742" s="169"/>
      <c r="GJ742" s="169"/>
      <c r="GK742" s="169"/>
      <c r="GL742" s="169"/>
      <c r="GM742" s="169"/>
      <c r="GN742" s="169"/>
      <c r="GO742" s="169"/>
      <c r="GP742" s="169"/>
      <c r="GQ742" s="169"/>
      <c r="GR742" s="169"/>
      <c r="GS742" s="169"/>
      <c r="GT742" s="169"/>
      <c r="GU742" s="169"/>
      <c r="GV742" s="169"/>
      <c r="GW742" s="169"/>
      <c r="GX742" s="169"/>
      <c r="GY742" s="169"/>
      <c r="GZ742" s="169"/>
      <c r="HA742" s="169"/>
      <c r="HB742" s="169"/>
      <c r="HC742" s="169"/>
      <c r="HD742" s="169"/>
      <c r="HE742" s="169"/>
      <c r="HF742" s="169"/>
      <c r="HG742" s="169"/>
      <c r="HH742" s="169"/>
      <c r="HI742" s="169"/>
      <c r="HJ742" s="169"/>
      <c r="HK742" s="169"/>
      <c r="HL742" s="169"/>
      <c r="HM742" s="169"/>
      <c r="HN742" s="169"/>
      <c r="HO742" s="169"/>
      <c r="HP742" s="169"/>
      <c r="HQ742" s="169"/>
      <c r="HR742" s="169"/>
      <c r="HS742" s="169"/>
      <c r="HT742" s="169"/>
      <c r="HU742" s="169"/>
      <c r="HV742" s="169"/>
      <c r="HW742" s="169"/>
      <c r="HX742" s="169"/>
      <c r="HY742" s="169"/>
      <c r="HZ742" s="169"/>
      <c r="IA742" s="169"/>
      <c r="IB742" s="169"/>
      <c r="IC742" s="169"/>
      <c r="ID742" s="169"/>
      <c r="IE742" s="169"/>
      <c r="IF742" s="169"/>
      <c r="IG742" s="169"/>
      <c r="IH742" s="169"/>
      <c r="II742" s="169"/>
      <c r="IJ742" s="169"/>
      <c r="IK742" s="169"/>
      <c r="IL742" s="169"/>
      <c r="IM742" s="169"/>
      <c r="IN742" s="169"/>
      <c r="IO742" s="169"/>
      <c r="IP742" s="169"/>
      <c r="IQ742" s="169"/>
      <c r="IR742" s="169"/>
      <c r="IS742" s="169"/>
      <c r="IT742" s="169"/>
      <c r="IU742" s="169"/>
      <c r="IV742" s="169"/>
      <c r="IW742" s="169"/>
      <c r="IX742" s="169"/>
      <c r="IY742" s="169"/>
      <c r="IZ742" s="169"/>
      <c r="JA742" s="169"/>
      <c r="JB742" s="169"/>
      <c r="JC742" s="169"/>
      <c r="JD742" s="169"/>
      <c r="JE742" s="169"/>
      <c r="JF742" s="169"/>
      <c r="JG742" s="169"/>
      <c r="JH742" s="169"/>
      <c r="JI742" s="169"/>
      <c r="JJ742" s="169"/>
      <c r="JK742" s="169"/>
      <c r="JL742" s="169"/>
      <c r="JM742" s="169"/>
      <c r="JN742" s="169"/>
      <c r="JO742" s="169"/>
      <c r="JP742" s="169"/>
      <c r="JQ742" s="169"/>
      <c r="JR742" s="169"/>
      <c r="JS742" s="169"/>
      <c r="JT742" s="169"/>
      <c r="JU742" s="169"/>
      <c r="JV742" s="169"/>
      <c r="JW742" s="169"/>
      <c r="JX742" s="169"/>
      <c r="JY742" s="169"/>
      <c r="JZ742" s="169"/>
      <c r="KA742" s="169"/>
      <c r="KB742" s="169"/>
      <c r="KC742" s="169"/>
      <c r="KD742" s="169"/>
      <c r="KE742" s="169"/>
      <c r="KF742" s="169"/>
      <c r="KG742" s="169"/>
      <c r="KH742" s="169"/>
      <c r="KI742" s="169"/>
      <c r="KJ742" s="169"/>
      <c r="KK742" s="169"/>
      <c r="KL742" s="169"/>
      <c r="KM742" s="169"/>
      <c r="KN742" s="169"/>
      <c r="KO742" s="169"/>
      <c r="KP742" s="169"/>
      <c r="KQ742" s="169"/>
      <c r="KR742" s="169"/>
      <c r="KS742" s="169"/>
      <c r="KT742" s="169"/>
      <c r="KU742" s="169"/>
      <c r="KV742" s="169"/>
      <c r="KW742" s="169"/>
      <c r="KX742" s="169"/>
      <c r="KY742" s="169"/>
      <c r="KZ742" s="169"/>
      <c r="LA742" s="169"/>
      <c r="LB742" s="169"/>
      <c r="LC742" s="169"/>
      <c r="LD742" s="169"/>
      <c r="LE742" s="169"/>
      <c r="LF742" s="169"/>
      <c r="LG742" s="169"/>
      <c r="LH742" s="169"/>
      <c r="LI742" s="169"/>
      <c r="LJ742" s="169"/>
      <c r="LK742" s="169"/>
      <c r="LL742" s="169"/>
      <c r="LM742" s="169"/>
      <c r="LN742" s="169"/>
      <c r="LO742" s="169"/>
      <c r="LP742" s="169"/>
      <c r="LQ742" s="169"/>
      <c r="LR742" s="169"/>
      <c r="LS742" s="169"/>
      <c r="LT742" s="169"/>
      <c r="LU742" s="169"/>
      <c r="LV742" s="169"/>
      <c r="LW742" s="169"/>
      <c r="LX742" s="169"/>
      <c r="LY742" s="169"/>
      <c r="LZ742" s="169"/>
      <c r="MA742" s="169"/>
      <c r="MB742" s="169"/>
      <c r="MC742" s="169"/>
      <c r="MD742" s="169"/>
      <c r="ME742" s="169"/>
      <c r="MF742" s="169"/>
      <c r="MG742" s="169"/>
      <c r="MH742" s="169"/>
      <c r="MI742" s="169"/>
      <c r="MJ742" s="169"/>
      <c r="MK742" s="169"/>
      <c r="ML742" s="169"/>
      <c r="MM742" s="169"/>
    </row>
    <row r="743" spans="1:351" s="181" customFormat="1" x14ac:dyDescent="0.25">
      <c r="A743" s="176"/>
      <c r="B743" s="177"/>
      <c r="C743" s="178"/>
      <c r="D743" s="168"/>
      <c r="E743" s="179"/>
      <c r="F743" s="180" t="s">
        <v>160</v>
      </c>
      <c r="G743" s="177" t="s">
        <v>110</v>
      </c>
      <c r="H743" s="182">
        <f>C730*0.5</f>
        <v>1.1200000000000001</v>
      </c>
      <c r="I743" s="168">
        <v>24.68</v>
      </c>
      <c r="J743" s="179">
        <f t="shared" si="129"/>
        <v>27.641600000000004</v>
      </c>
    </row>
    <row r="744" spans="1:351" s="181" customFormat="1" x14ac:dyDescent="0.25">
      <c r="A744" s="176"/>
      <c r="B744" s="177"/>
      <c r="C744" s="178"/>
      <c r="D744" s="168"/>
      <c r="E744" s="179"/>
      <c r="F744" s="165" t="s">
        <v>161</v>
      </c>
      <c r="G744" s="177" t="s">
        <v>162</v>
      </c>
      <c r="H744" s="178">
        <f>C730*1</f>
        <v>2.2400000000000002</v>
      </c>
      <c r="I744" s="168">
        <v>1.33</v>
      </c>
      <c r="J744" s="179">
        <f t="shared" si="129"/>
        <v>2.9792000000000005</v>
      </c>
    </row>
    <row r="745" spans="1:351" s="181" customFormat="1" x14ac:dyDescent="0.25">
      <c r="A745" s="176"/>
      <c r="B745" s="177"/>
      <c r="C745" s="178"/>
      <c r="D745" s="168"/>
      <c r="E745" s="179"/>
      <c r="F745" s="180" t="s">
        <v>163</v>
      </c>
      <c r="G745" s="177" t="s">
        <v>12</v>
      </c>
      <c r="H745" s="178">
        <f>C730*0.15</f>
        <v>0.33600000000000002</v>
      </c>
      <c r="I745" s="168">
        <v>14</v>
      </c>
      <c r="J745" s="179">
        <f t="shared" si="129"/>
        <v>4.7040000000000006</v>
      </c>
    </row>
    <row r="746" spans="1:351" s="170" customFormat="1" ht="17.25" customHeight="1" outlineLevel="1" x14ac:dyDescent="0.25">
      <c r="A746" s="161" t="s">
        <v>205</v>
      </c>
      <c r="B746" s="162" t="s">
        <v>12</v>
      </c>
      <c r="C746" s="163">
        <v>6</v>
      </c>
      <c r="D746" s="163">
        <v>120</v>
      </c>
      <c r="E746" s="164">
        <f>C746*D746</f>
        <v>720</v>
      </c>
      <c r="F746" s="165" t="s">
        <v>146</v>
      </c>
      <c r="G746" s="166" t="s">
        <v>15</v>
      </c>
      <c r="H746" s="167">
        <f>C746*1.2</f>
        <v>7.1999999999999993</v>
      </c>
      <c r="I746" s="168">
        <v>30.4</v>
      </c>
      <c r="J746" s="164">
        <f t="shared" si="128"/>
        <v>218.87999999999997</v>
      </c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  <c r="CB746" s="169"/>
      <c r="CC746" s="169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69"/>
      <c r="CN746" s="169"/>
      <c r="CO746" s="169"/>
      <c r="CP746" s="169"/>
      <c r="CQ746" s="169"/>
      <c r="CR746" s="169"/>
      <c r="CS746" s="169"/>
      <c r="CT746" s="169"/>
      <c r="CU746" s="169"/>
      <c r="CV746" s="169"/>
      <c r="CW746" s="169"/>
      <c r="CX746" s="169"/>
      <c r="CY746" s="169"/>
      <c r="CZ746" s="169"/>
      <c r="DA746" s="169"/>
      <c r="DB746" s="169"/>
      <c r="DC746" s="169"/>
      <c r="DD746" s="169"/>
      <c r="DE746" s="169"/>
      <c r="DF746" s="169"/>
      <c r="DG746" s="169"/>
      <c r="DH746" s="169"/>
      <c r="DI746" s="169"/>
      <c r="DJ746" s="169"/>
      <c r="DK746" s="169"/>
      <c r="DL746" s="169"/>
      <c r="DM746" s="169"/>
      <c r="DN746" s="169"/>
      <c r="DO746" s="169"/>
      <c r="DP746" s="169"/>
      <c r="DQ746" s="169"/>
      <c r="DR746" s="169"/>
      <c r="DS746" s="169"/>
      <c r="DT746" s="169"/>
      <c r="DU746" s="169"/>
      <c r="DV746" s="169"/>
      <c r="DW746" s="169"/>
      <c r="DX746" s="169"/>
      <c r="DY746" s="169"/>
      <c r="DZ746" s="169"/>
      <c r="EA746" s="169"/>
      <c r="EB746" s="169"/>
      <c r="EC746" s="169"/>
      <c r="ED746" s="169"/>
      <c r="EE746" s="169"/>
      <c r="EF746" s="169"/>
      <c r="EG746" s="169"/>
      <c r="EH746" s="169"/>
      <c r="EI746" s="169"/>
      <c r="EJ746" s="169"/>
      <c r="EK746" s="169"/>
      <c r="EL746" s="169"/>
      <c r="EM746" s="169"/>
      <c r="EN746" s="169"/>
      <c r="EO746" s="169"/>
      <c r="EP746" s="169"/>
      <c r="EQ746" s="169"/>
      <c r="ER746" s="169"/>
      <c r="ES746" s="169"/>
      <c r="ET746" s="169"/>
      <c r="EU746" s="169"/>
      <c r="EV746" s="169"/>
      <c r="EW746" s="169"/>
      <c r="EX746" s="169"/>
      <c r="EY746" s="169"/>
      <c r="EZ746" s="169"/>
      <c r="FA746" s="169"/>
      <c r="FB746" s="169"/>
      <c r="FC746" s="169"/>
      <c r="FD746" s="169"/>
      <c r="FE746" s="169"/>
      <c r="FF746" s="169"/>
      <c r="FG746" s="169"/>
      <c r="FH746" s="169"/>
      <c r="FI746" s="169"/>
      <c r="FJ746" s="169"/>
      <c r="FK746" s="169"/>
      <c r="FL746" s="169"/>
      <c r="FM746" s="169"/>
      <c r="FN746" s="169"/>
      <c r="FO746" s="169"/>
      <c r="FP746" s="169"/>
      <c r="FQ746" s="169"/>
      <c r="FR746" s="169"/>
      <c r="FS746" s="169"/>
      <c r="FT746" s="169"/>
      <c r="FU746" s="169"/>
      <c r="FV746" s="169"/>
      <c r="FW746" s="169"/>
      <c r="FX746" s="169"/>
      <c r="FY746" s="169"/>
      <c r="FZ746" s="169"/>
      <c r="GA746" s="169"/>
      <c r="GB746" s="169"/>
      <c r="GC746" s="169"/>
      <c r="GD746" s="169"/>
      <c r="GE746" s="169"/>
      <c r="GF746" s="169"/>
      <c r="GG746" s="169"/>
      <c r="GH746" s="169"/>
      <c r="GI746" s="169"/>
      <c r="GJ746" s="169"/>
      <c r="GK746" s="169"/>
      <c r="GL746" s="169"/>
      <c r="GM746" s="169"/>
      <c r="GN746" s="169"/>
      <c r="GO746" s="169"/>
      <c r="GP746" s="169"/>
      <c r="GQ746" s="169"/>
      <c r="GR746" s="169"/>
      <c r="GS746" s="169"/>
      <c r="GT746" s="169"/>
      <c r="GU746" s="169"/>
      <c r="GV746" s="169"/>
      <c r="GW746" s="169"/>
      <c r="GX746" s="169"/>
      <c r="GY746" s="169"/>
      <c r="GZ746" s="169"/>
      <c r="HA746" s="169"/>
      <c r="HB746" s="169"/>
      <c r="HC746" s="169"/>
      <c r="HD746" s="169"/>
      <c r="HE746" s="169"/>
      <c r="HF746" s="169"/>
      <c r="HG746" s="169"/>
      <c r="HH746" s="169"/>
      <c r="HI746" s="169"/>
      <c r="HJ746" s="169"/>
      <c r="HK746" s="169"/>
      <c r="HL746" s="169"/>
      <c r="HM746" s="169"/>
      <c r="HN746" s="169"/>
      <c r="HO746" s="169"/>
      <c r="HP746" s="169"/>
      <c r="HQ746" s="169"/>
      <c r="HR746" s="169"/>
      <c r="HS746" s="169"/>
      <c r="HT746" s="169"/>
      <c r="HU746" s="169"/>
      <c r="HV746" s="169"/>
      <c r="HW746" s="169"/>
      <c r="HX746" s="169"/>
      <c r="HY746" s="169"/>
      <c r="HZ746" s="169"/>
      <c r="IA746" s="169"/>
      <c r="IB746" s="169"/>
      <c r="IC746" s="169"/>
      <c r="ID746" s="169"/>
      <c r="IE746" s="169"/>
      <c r="IF746" s="169"/>
      <c r="IG746" s="169"/>
      <c r="IH746" s="169"/>
      <c r="II746" s="169"/>
      <c r="IJ746" s="169"/>
      <c r="IK746" s="169"/>
      <c r="IL746" s="169"/>
      <c r="IM746" s="169"/>
      <c r="IN746" s="169"/>
      <c r="IO746" s="169"/>
      <c r="IP746" s="169"/>
      <c r="IQ746" s="169"/>
      <c r="IR746" s="169"/>
      <c r="IS746" s="169"/>
      <c r="IT746" s="169"/>
      <c r="IU746" s="169"/>
      <c r="IV746" s="169"/>
      <c r="IW746" s="169"/>
      <c r="IX746" s="169"/>
      <c r="IY746" s="169"/>
      <c r="IZ746" s="169"/>
      <c r="JA746" s="169"/>
      <c r="JB746" s="169"/>
      <c r="JC746" s="169"/>
      <c r="JD746" s="169"/>
      <c r="JE746" s="169"/>
      <c r="JF746" s="169"/>
      <c r="JG746" s="169"/>
      <c r="JH746" s="169"/>
      <c r="JI746" s="169"/>
      <c r="JJ746" s="169"/>
      <c r="JK746" s="169"/>
      <c r="JL746" s="169"/>
      <c r="JM746" s="169"/>
      <c r="JN746" s="169"/>
      <c r="JO746" s="169"/>
      <c r="JP746" s="169"/>
      <c r="JQ746" s="169"/>
      <c r="JR746" s="169"/>
      <c r="JS746" s="169"/>
      <c r="JT746" s="169"/>
      <c r="JU746" s="169"/>
      <c r="JV746" s="169"/>
      <c r="JW746" s="169"/>
      <c r="JX746" s="169"/>
      <c r="JY746" s="169"/>
      <c r="JZ746" s="169"/>
      <c r="KA746" s="169"/>
      <c r="KB746" s="169"/>
      <c r="KC746" s="169"/>
      <c r="KD746" s="169"/>
      <c r="KE746" s="169"/>
      <c r="KF746" s="169"/>
      <c r="KG746" s="169"/>
      <c r="KH746" s="169"/>
      <c r="KI746" s="169"/>
      <c r="KJ746" s="169"/>
      <c r="KK746" s="169"/>
      <c r="KL746" s="169"/>
      <c r="KM746" s="169"/>
      <c r="KN746" s="169"/>
      <c r="KO746" s="169"/>
      <c r="KP746" s="169"/>
      <c r="KQ746" s="169"/>
      <c r="KR746" s="169"/>
      <c r="KS746" s="169"/>
      <c r="KT746" s="169"/>
      <c r="KU746" s="169"/>
      <c r="KV746" s="169"/>
      <c r="KW746" s="169"/>
      <c r="KX746" s="169"/>
      <c r="KY746" s="169"/>
      <c r="KZ746" s="169"/>
      <c r="LA746" s="169"/>
      <c r="LB746" s="169"/>
      <c r="LC746" s="169"/>
      <c r="LD746" s="169"/>
      <c r="LE746" s="169"/>
      <c r="LF746" s="169"/>
      <c r="LG746" s="169"/>
      <c r="LH746" s="169"/>
      <c r="LI746" s="169"/>
      <c r="LJ746" s="169"/>
      <c r="LK746" s="169"/>
      <c r="LL746" s="169"/>
      <c r="LM746" s="169"/>
      <c r="LN746" s="169"/>
      <c r="LO746" s="169"/>
      <c r="LP746" s="169"/>
      <c r="LQ746" s="169"/>
      <c r="LR746" s="169"/>
      <c r="LS746" s="169"/>
      <c r="LT746" s="169"/>
      <c r="LU746" s="169"/>
      <c r="LV746" s="169"/>
      <c r="LW746" s="169"/>
      <c r="LX746" s="169"/>
      <c r="LY746" s="169"/>
      <c r="LZ746" s="169"/>
      <c r="MA746" s="169"/>
      <c r="MB746" s="169"/>
      <c r="MC746" s="169"/>
      <c r="MD746" s="169"/>
      <c r="ME746" s="169"/>
      <c r="MF746" s="169"/>
      <c r="MG746" s="169"/>
      <c r="MH746" s="169"/>
      <c r="MI746" s="169"/>
      <c r="MJ746" s="169"/>
      <c r="MK746" s="169"/>
      <c r="ML746" s="169"/>
      <c r="MM746" s="169"/>
    </row>
    <row r="747" spans="1:351" s="170" customFormat="1" ht="16.5" customHeight="1" outlineLevel="1" x14ac:dyDescent="0.25">
      <c r="A747" s="171"/>
      <c r="B747" s="172"/>
      <c r="C747" s="172"/>
      <c r="D747" s="172"/>
      <c r="E747" s="173"/>
      <c r="F747" s="174" t="s">
        <v>147</v>
      </c>
      <c r="G747" s="175" t="s">
        <v>12</v>
      </c>
      <c r="H747" s="167">
        <f>C746*1</f>
        <v>6</v>
      </c>
      <c r="I747" s="168">
        <v>11.64</v>
      </c>
      <c r="J747" s="164">
        <f>H747*I747</f>
        <v>69.84</v>
      </c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  <c r="CB747" s="169"/>
      <c r="CC747" s="169"/>
      <c r="CD747" s="169"/>
      <c r="CE747" s="169"/>
      <c r="CF747" s="169"/>
      <c r="CG747" s="169"/>
      <c r="CH747" s="169"/>
      <c r="CI747" s="169"/>
      <c r="CJ747" s="169"/>
      <c r="CK747" s="169"/>
      <c r="CL747" s="169"/>
      <c r="CM747" s="169"/>
      <c r="CN747" s="169"/>
      <c r="CO747" s="169"/>
      <c r="CP747" s="169"/>
      <c r="CQ747" s="169"/>
      <c r="CR747" s="169"/>
      <c r="CS747" s="169"/>
      <c r="CT747" s="169"/>
      <c r="CU747" s="169"/>
      <c r="CV747" s="169"/>
      <c r="CW747" s="169"/>
      <c r="CX747" s="169"/>
      <c r="CY747" s="169"/>
      <c r="CZ747" s="169"/>
      <c r="DA747" s="169"/>
      <c r="DB747" s="169"/>
      <c r="DC747" s="169"/>
      <c r="DD747" s="169"/>
      <c r="DE747" s="169"/>
      <c r="DF747" s="169"/>
      <c r="DG747" s="169"/>
      <c r="DH747" s="169"/>
      <c r="DI747" s="169"/>
      <c r="DJ747" s="169"/>
      <c r="DK747" s="169"/>
      <c r="DL747" s="169"/>
      <c r="DM747" s="169"/>
      <c r="DN747" s="169"/>
      <c r="DO747" s="169"/>
      <c r="DP747" s="169"/>
      <c r="DQ747" s="169"/>
      <c r="DR747" s="169"/>
      <c r="DS747" s="169"/>
      <c r="DT747" s="169"/>
      <c r="DU747" s="169"/>
      <c r="DV747" s="169"/>
      <c r="DW747" s="169"/>
      <c r="DX747" s="169"/>
      <c r="DY747" s="169"/>
      <c r="DZ747" s="169"/>
      <c r="EA747" s="169"/>
      <c r="EB747" s="169"/>
      <c r="EC747" s="169"/>
      <c r="ED747" s="169"/>
      <c r="EE747" s="169"/>
      <c r="EF747" s="169"/>
      <c r="EG747" s="169"/>
      <c r="EH747" s="169"/>
      <c r="EI747" s="169"/>
      <c r="EJ747" s="169"/>
      <c r="EK747" s="169"/>
      <c r="EL747" s="169"/>
      <c r="EM747" s="169"/>
      <c r="EN747" s="169"/>
      <c r="EO747" s="169"/>
      <c r="EP747" s="169"/>
      <c r="EQ747" s="169"/>
      <c r="ER747" s="169"/>
      <c r="ES747" s="169"/>
      <c r="ET747" s="169"/>
      <c r="EU747" s="169"/>
      <c r="EV747" s="169"/>
      <c r="EW747" s="169"/>
      <c r="EX747" s="169"/>
      <c r="EY747" s="169"/>
      <c r="EZ747" s="169"/>
      <c r="FA747" s="169"/>
      <c r="FB747" s="169"/>
      <c r="FC747" s="169"/>
      <c r="FD747" s="169"/>
      <c r="FE747" s="169"/>
      <c r="FF747" s="169"/>
      <c r="FG747" s="169"/>
      <c r="FH747" s="169"/>
      <c r="FI747" s="169"/>
      <c r="FJ747" s="169"/>
      <c r="FK747" s="169"/>
      <c r="FL747" s="169"/>
      <c r="FM747" s="169"/>
      <c r="FN747" s="169"/>
      <c r="FO747" s="169"/>
      <c r="FP747" s="169"/>
      <c r="FQ747" s="169"/>
      <c r="FR747" s="169"/>
      <c r="FS747" s="169"/>
      <c r="FT747" s="169"/>
      <c r="FU747" s="169"/>
      <c r="FV747" s="169"/>
      <c r="FW747" s="169"/>
      <c r="FX747" s="169"/>
      <c r="FY747" s="169"/>
      <c r="FZ747" s="169"/>
      <c r="GA747" s="169"/>
      <c r="GB747" s="169"/>
      <c r="GC747" s="169"/>
      <c r="GD747" s="169"/>
      <c r="GE747" s="169"/>
      <c r="GF747" s="169"/>
      <c r="GG747" s="169"/>
      <c r="GH747" s="169"/>
      <c r="GI747" s="169"/>
      <c r="GJ747" s="169"/>
      <c r="GK747" s="169"/>
      <c r="GL747" s="169"/>
      <c r="GM747" s="169"/>
      <c r="GN747" s="169"/>
      <c r="GO747" s="169"/>
      <c r="GP747" s="169"/>
      <c r="GQ747" s="169"/>
      <c r="GR747" s="169"/>
      <c r="GS747" s="169"/>
      <c r="GT747" s="169"/>
      <c r="GU747" s="169"/>
      <c r="GV747" s="169"/>
      <c r="GW747" s="169"/>
      <c r="GX747" s="169"/>
      <c r="GY747" s="169"/>
      <c r="GZ747" s="169"/>
      <c r="HA747" s="169"/>
      <c r="HB747" s="169"/>
      <c r="HC747" s="169"/>
      <c r="HD747" s="169"/>
      <c r="HE747" s="169"/>
      <c r="HF747" s="169"/>
      <c r="HG747" s="169"/>
      <c r="HH747" s="169"/>
      <c r="HI747" s="169"/>
      <c r="HJ747" s="169"/>
      <c r="HK747" s="169"/>
      <c r="HL747" s="169"/>
      <c r="HM747" s="169"/>
      <c r="HN747" s="169"/>
      <c r="HO747" s="169"/>
      <c r="HP747" s="169"/>
      <c r="HQ747" s="169"/>
      <c r="HR747" s="169"/>
      <c r="HS747" s="169"/>
      <c r="HT747" s="169"/>
      <c r="HU747" s="169"/>
      <c r="HV747" s="169"/>
      <c r="HW747" s="169"/>
      <c r="HX747" s="169"/>
      <c r="HY747" s="169"/>
      <c r="HZ747" s="169"/>
      <c r="IA747" s="169"/>
      <c r="IB747" s="169"/>
      <c r="IC747" s="169"/>
      <c r="ID747" s="169"/>
      <c r="IE747" s="169"/>
      <c r="IF747" s="169"/>
      <c r="IG747" s="169"/>
      <c r="IH747" s="169"/>
      <c r="II747" s="169"/>
      <c r="IJ747" s="169"/>
      <c r="IK747" s="169"/>
      <c r="IL747" s="169"/>
      <c r="IM747" s="169"/>
      <c r="IN747" s="169"/>
      <c r="IO747" s="169"/>
      <c r="IP747" s="169"/>
      <c r="IQ747" s="169"/>
      <c r="IR747" s="169"/>
      <c r="IS747" s="169"/>
      <c r="IT747" s="169"/>
      <c r="IU747" s="169"/>
      <c r="IV747" s="169"/>
      <c r="IW747" s="169"/>
      <c r="IX747" s="169"/>
      <c r="IY747" s="169"/>
      <c r="IZ747" s="169"/>
      <c r="JA747" s="169"/>
      <c r="JB747" s="169"/>
      <c r="JC747" s="169"/>
      <c r="JD747" s="169"/>
      <c r="JE747" s="169"/>
      <c r="JF747" s="169"/>
      <c r="JG747" s="169"/>
      <c r="JH747" s="169"/>
      <c r="JI747" s="169"/>
      <c r="JJ747" s="169"/>
      <c r="JK747" s="169"/>
      <c r="JL747" s="169"/>
      <c r="JM747" s="169"/>
      <c r="JN747" s="169"/>
      <c r="JO747" s="169"/>
      <c r="JP747" s="169"/>
      <c r="JQ747" s="169"/>
      <c r="JR747" s="169"/>
      <c r="JS747" s="169"/>
      <c r="JT747" s="169"/>
      <c r="JU747" s="169"/>
      <c r="JV747" s="169"/>
      <c r="JW747" s="169"/>
      <c r="JX747" s="169"/>
      <c r="JY747" s="169"/>
      <c r="JZ747" s="169"/>
      <c r="KA747" s="169"/>
      <c r="KB747" s="169"/>
      <c r="KC747" s="169"/>
      <c r="KD747" s="169"/>
      <c r="KE747" s="169"/>
      <c r="KF747" s="169"/>
      <c r="KG747" s="169"/>
      <c r="KH747" s="169"/>
      <c r="KI747" s="169"/>
      <c r="KJ747" s="169"/>
      <c r="KK747" s="169"/>
      <c r="KL747" s="169"/>
      <c r="KM747" s="169"/>
      <c r="KN747" s="169"/>
      <c r="KO747" s="169"/>
      <c r="KP747" s="169"/>
      <c r="KQ747" s="169"/>
      <c r="KR747" s="169"/>
      <c r="KS747" s="169"/>
      <c r="KT747" s="169"/>
      <c r="KU747" s="169"/>
      <c r="KV747" s="169"/>
      <c r="KW747" s="169"/>
      <c r="KX747" s="169"/>
      <c r="KY747" s="169"/>
      <c r="KZ747" s="169"/>
      <c r="LA747" s="169"/>
      <c r="LB747" s="169"/>
      <c r="LC747" s="169"/>
      <c r="LD747" s="169"/>
      <c r="LE747" s="169"/>
      <c r="LF747" s="169"/>
      <c r="LG747" s="169"/>
      <c r="LH747" s="169"/>
      <c r="LI747" s="169"/>
      <c r="LJ747" s="169"/>
      <c r="LK747" s="169"/>
      <c r="LL747" s="169"/>
      <c r="LM747" s="169"/>
      <c r="LN747" s="169"/>
      <c r="LO747" s="169"/>
      <c r="LP747" s="169"/>
      <c r="LQ747" s="169"/>
      <c r="LR747" s="169"/>
      <c r="LS747" s="169"/>
      <c r="LT747" s="169"/>
      <c r="LU747" s="169"/>
      <c r="LV747" s="169"/>
      <c r="LW747" s="169"/>
      <c r="LX747" s="169"/>
      <c r="LY747" s="169"/>
      <c r="LZ747" s="169"/>
      <c r="MA747" s="169"/>
      <c r="MB747" s="169"/>
      <c r="MC747" s="169"/>
      <c r="MD747" s="169"/>
      <c r="ME747" s="169"/>
      <c r="MF747" s="169"/>
      <c r="MG747" s="169"/>
      <c r="MH747" s="169"/>
      <c r="MI747" s="169"/>
      <c r="MJ747" s="169"/>
      <c r="MK747" s="169"/>
      <c r="ML747" s="169"/>
      <c r="MM747" s="169"/>
    </row>
    <row r="748" spans="1:351" s="191" customFormat="1" ht="14.25" customHeight="1" x14ac:dyDescent="0.2">
      <c r="A748" s="171"/>
      <c r="B748" s="145"/>
      <c r="C748" s="146"/>
      <c r="D748" s="145"/>
      <c r="E748" s="145"/>
      <c r="F748" s="142" t="s">
        <v>206</v>
      </c>
      <c r="G748" s="143" t="s">
        <v>15</v>
      </c>
      <c r="H748" s="144">
        <f>C746*1.1</f>
        <v>6.6000000000000005</v>
      </c>
      <c r="I748" s="144">
        <v>30</v>
      </c>
      <c r="J748" s="144">
        <f>I748*H748</f>
        <v>198.00000000000003</v>
      </c>
    </row>
    <row r="749" spans="1:351" s="191" customFormat="1" ht="14.25" customHeight="1" x14ac:dyDescent="0.2">
      <c r="A749" s="171"/>
      <c r="B749" s="145"/>
      <c r="C749" s="146"/>
      <c r="D749" s="145"/>
      <c r="E749" s="145"/>
      <c r="F749" s="142" t="s">
        <v>207</v>
      </c>
      <c r="G749" s="143" t="s">
        <v>12</v>
      </c>
      <c r="H749" s="144">
        <f>C746*1.2</f>
        <v>7.1999999999999993</v>
      </c>
      <c r="I749" s="144">
        <v>5.08</v>
      </c>
      <c r="J749" s="144">
        <f>I749*H749</f>
        <v>36.575999999999993</v>
      </c>
    </row>
    <row r="750" spans="1:351" s="191" customFormat="1" ht="14.25" customHeight="1" x14ac:dyDescent="0.2">
      <c r="A750" s="171"/>
      <c r="B750" s="145"/>
      <c r="C750" s="146"/>
      <c r="D750" s="145"/>
      <c r="E750" s="145"/>
      <c r="F750" s="142" t="s">
        <v>208</v>
      </c>
      <c r="G750" s="143" t="s">
        <v>15</v>
      </c>
      <c r="H750" s="144">
        <f>C746*1.1</f>
        <v>6.6000000000000005</v>
      </c>
      <c r="I750" s="144">
        <v>4.45</v>
      </c>
      <c r="J750" s="144">
        <f>I750*H750</f>
        <v>29.370000000000005</v>
      </c>
    </row>
    <row r="751" spans="1:351" s="170" customFormat="1" ht="15" customHeight="1" outlineLevel="1" x14ac:dyDescent="0.25">
      <c r="A751" s="161"/>
      <c r="B751" s="162"/>
      <c r="C751" s="163"/>
      <c r="D751" s="163"/>
      <c r="E751" s="164"/>
      <c r="F751" s="174" t="s">
        <v>148</v>
      </c>
      <c r="G751" s="175" t="s">
        <v>12</v>
      </c>
      <c r="H751" s="167">
        <f>C746*3.2</f>
        <v>19.200000000000003</v>
      </c>
      <c r="I751" s="168">
        <v>18.04</v>
      </c>
      <c r="J751" s="164">
        <f>H751*I751</f>
        <v>346.36800000000005</v>
      </c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  <c r="CB751" s="169"/>
      <c r="CC751" s="169"/>
      <c r="CD751" s="169"/>
      <c r="CE751" s="169"/>
      <c r="CF751" s="169"/>
      <c r="CG751" s="169"/>
      <c r="CH751" s="169"/>
      <c r="CI751" s="169"/>
      <c r="CJ751" s="169"/>
      <c r="CK751" s="169"/>
      <c r="CL751" s="169"/>
      <c r="CM751" s="169"/>
      <c r="CN751" s="169"/>
      <c r="CO751" s="169"/>
      <c r="CP751" s="169"/>
      <c r="CQ751" s="169"/>
      <c r="CR751" s="169"/>
      <c r="CS751" s="169"/>
      <c r="CT751" s="169"/>
      <c r="CU751" s="169"/>
      <c r="CV751" s="169"/>
      <c r="CW751" s="169"/>
      <c r="CX751" s="169"/>
      <c r="CY751" s="169"/>
      <c r="CZ751" s="169"/>
      <c r="DA751" s="169"/>
      <c r="DB751" s="169"/>
      <c r="DC751" s="169"/>
      <c r="DD751" s="169"/>
      <c r="DE751" s="169"/>
      <c r="DF751" s="169"/>
      <c r="DG751" s="169"/>
      <c r="DH751" s="169"/>
      <c r="DI751" s="169"/>
      <c r="DJ751" s="169"/>
      <c r="DK751" s="169"/>
      <c r="DL751" s="169"/>
      <c r="DM751" s="169"/>
      <c r="DN751" s="169"/>
      <c r="DO751" s="169"/>
      <c r="DP751" s="169"/>
      <c r="DQ751" s="169"/>
      <c r="DR751" s="169"/>
      <c r="DS751" s="169"/>
      <c r="DT751" s="169"/>
      <c r="DU751" s="169"/>
      <c r="DV751" s="169"/>
      <c r="DW751" s="169"/>
      <c r="DX751" s="169"/>
      <c r="DY751" s="169"/>
      <c r="DZ751" s="169"/>
      <c r="EA751" s="169"/>
      <c r="EB751" s="169"/>
      <c r="EC751" s="169"/>
      <c r="ED751" s="169"/>
      <c r="EE751" s="169"/>
      <c r="EF751" s="169"/>
      <c r="EG751" s="169"/>
      <c r="EH751" s="169"/>
      <c r="EI751" s="169"/>
      <c r="EJ751" s="169"/>
      <c r="EK751" s="169"/>
      <c r="EL751" s="169"/>
      <c r="EM751" s="169"/>
      <c r="EN751" s="169"/>
      <c r="EO751" s="169"/>
      <c r="EP751" s="169"/>
      <c r="EQ751" s="169"/>
      <c r="ER751" s="169"/>
      <c r="ES751" s="169"/>
      <c r="ET751" s="169"/>
      <c r="EU751" s="169"/>
      <c r="EV751" s="169"/>
      <c r="EW751" s="169"/>
      <c r="EX751" s="169"/>
      <c r="EY751" s="169"/>
      <c r="EZ751" s="169"/>
      <c r="FA751" s="169"/>
      <c r="FB751" s="169"/>
      <c r="FC751" s="169"/>
      <c r="FD751" s="169"/>
      <c r="FE751" s="169"/>
      <c r="FF751" s="169"/>
      <c r="FG751" s="169"/>
      <c r="FH751" s="169"/>
      <c r="FI751" s="169"/>
      <c r="FJ751" s="169"/>
      <c r="FK751" s="169"/>
      <c r="FL751" s="169"/>
      <c r="FM751" s="169"/>
      <c r="FN751" s="169"/>
      <c r="FO751" s="169"/>
      <c r="FP751" s="169"/>
      <c r="FQ751" s="169"/>
      <c r="FR751" s="169"/>
      <c r="FS751" s="169"/>
      <c r="FT751" s="169"/>
      <c r="FU751" s="169"/>
      <c r="FV751" s="169"/>
      <c r="FW751" s="169"/>
      <c r="FX751" s="169"/>
      <c r="FY751" s="169"/>
      <c r="FZ751" s="169"/>
      <c r="GA751" s="169"/>
      <c r="GB751" s="169"/>
      <c r="GC751" s="169"/>
      <c r="GD751" s="169"/>
      <c r="GE751" s="169"/>
      <c r="GF751" s="169"/>
      <c r="GG751" s="169"/>
      <c r="GH751" s="169"/>
      <c r="GI751" s="169"/>
      <c r="GJ751" s="169"/>
      <c r="GK751" s="169"/>
      <c r="GL751" s="169"/>
      <c r="GM751" s="169"/>
      <c r="GN751" s="169"/>
      <c r="GO751" s="169"/>
      <c r="GP751" s="169"/>
      <c r="GQ751" s="169"/>
      <c r="GR751" s="169"/>
      <c r="GS751" s="169"/>
      <c r="GT751" s="169"/>
      <c r="GU751" s="169"/>
      <c r="GV751" s="169"/>
      <c r="GW751" s="169"/>
      <c r="GX751" s="169"/>
      <c r="GY751" s="169"/>
      <c r="GZ751" s="169"/>
      <c r="HA751" s="169"/>
      <c r="HB751" s="169"/>
      <c r="HC751" s="169"/>
      <c r="HD751" s="169"/>
      <c r="HE751" s="169"/>
      <c r="HF751" s="169"/>
      <c r="HG751" s="169"/>
      <c r="HH751" s="169"/>
      <c r="HI751" s="169"/>
      <c r="HJ751" s="169"/>
      <c r="HK751" s="169"/>
      <c r="HL751" s="169"/>
      <c r="HM751" s="169"/>
      <c r="HN751" s="169"/>
      <c r="HO751" s="169"/>
      <c r="HP751" s="169"/>
      <c r="HQ751" s="169"/>
      <c r="HR751" s="169"/>
      <c r="HS751" s="169"/>
      <c r="HT751" s="169"/>
      <c r="HU751" s="169"/>
      <c r="HV751" s="169"/>
      <c r="HW751" s="169"/>
      <c r="HX751" s="169"/>
      <c r="HY751" s="169"/>
      <c r="HZ751" s="169"/>
      <c r="IA751" s="169"/>
      <c r="IB751" s="169"/>
      <c r="IC751" s="169"/>
      <c r="ID751" s="169"/>
      <c r="IE751" s="169"/>
      <c r="IF751" s="169"/>
      <c r="IG751" s="169"/>
      <c r="IH751" s="169"/>
      <c r="II751" s="169"/>
      <c r="IJ751" s="169"/>
      <c r="IK751" s="169"/>
      <c r="IL751" s="169"/>
      <c r="IM751" s="169"/>
      <c r="IN751" s="169"/>
      <c r="IO751" s="169"/>
      <c r="IP751" s="169"/>
      <c r="IQ751" s="169"/>
      <c r="IR751" s="169"/>
      <c r="IS751" s="169"/>
      <c r="IT751" s="169"/>
      <c r="IU751" s="169"/>
      <c r="IV751" s="169"/>
      <c r="IW751" s="169"/>
      <c r="IX751" s="169"/>
      <c r="IY751" s="169"/>
      <c r="IZ751" s="169"/>
      <c r="JA751" s="169"/>
      <c r="JB751" s="169"/>
      <c r="JC751" s="169"/>
      <c r="JD751" s="169"/>
      <c r="JE751" s="169"/>
      <c r="JF751" s="169"/>
      <c r="JG751" s="169"/>
      <c r="JH751" s="169"/>
      <c r="JI751" s="169"/>
      <c r="JJ751" s="169"/>
      <c r="JK751" s="169"/>
      <c r="JL751" s="169"/>
      <c r="JM751" s="169"/>
      <c r="JN751" s="169"/>
      <c r="JO751" s="169"/>
      <c r="JP751" s="169"/>
      <c r="JQ751" s="169"/>
      <c r="JR751" s="169"/>
      <c r="JS751" s="169"/>
      <c r="JT751" s="169"/>
      <c r="JU751" s="169"/>
      <c r="JV751" s="169"/>
      <c r="JW751" s="169"/>
      <c r="JX751" s="169"/>
      <c r="JY751" s="169"/>
      <c r="JZ751" s="169"/>
      <c r="KA751" s="169"/>
      <c r="KB751" s="169"/>
      <c r="KC751" s="169"/>
      <c r="KD751" s="169"/>
      <c r="KE751" s="169"/>
      <c r="KF751" s="169"/>
      <c r="KG751" s="169"/>
      <c r="KH751" s="169"/>
      <c r="KI751" s="169"/>
      <c r="KJ751" s="169"/>
      <c r="KK751" s="169"/>
      <c r="KL751" s="169"/>
      <c r="KM751" s="169"/>
      <c r="KN751" s="169"/>
      <c r="KO751" s="169"/>
      <c r="KP751" s="169"/>
      <c r="KQ751" s="169"/>
      <c r="KR751" s="169"/>
      <c r="KS751" s="169"/>
      <c r="KT751" s="169"/>
      <c r="KU751" s="169"/>
      <c r="KV751" s="169"/>
      <c r="KW751" s="169"/>
      <c r="KX751" s="169"/>
      <c r="KY751" s="169"/>
      <c r="KZ751" s="169"/>
      <c r="LA751" s="169"/>
      <c r="LB751" s="169"/>
      <c r="LC751" s="169"/>
      <c r="LD751" s="169"/>
      <c r="LE751" s="169"/>
      <c r="LF751" s="169"/>
      <c r="LG751" s="169"/>
      <c r="LH751" s="169"/>
      <c r="LI751" s="169"/>
      <c r="LJ751" s="169"/>
      <c r="LK751" s="169"/>
      <c r="LL751" s="169"/>
      <c r="LM751" s="169"/>
      <c r="LN751" s="169"/>
      <c r="LO751" s="169"/>
      <c r="LP751" s="169"/>
      <c r="LQ751" s="169"/>
      <c r="LR751" s="169"/>
      <c r="LS751" s="169"/>
      <c r="LT751" s="169"/>
      <c r="LU751" s="169"/>
      <c r="LV751" s="169"/>
      <c r="LW751" s="169"/>
      <c r="LX751" s="169"/>
      <c r="LY751" s="169"/>
      <c r="LZ751" s="169"/>
      <c r="MA751" s="169"/>
      <c r="MB751" s="169"/>
      <c r="MC751" s="169"/>
      <c r="MD751" s="169"/>
      <c r="ME751" s="169"/>
      <c r="MF751" s="169"/>
      <c r="MG751" s="169"/>
      <c r="MH751" s="169"/>
      <c r="MI751" s="169"/>
      <c r="MJ751" s="169"/>
      <c r="MK751" s="169"/>
      <c r="ML751" s="169"/>
      <c r="MM751" s="169"/>
    </row>
    <row r="752" spans="1:351" s="170" customFormat="1" ht="15" customHeight="1" outlineLevel="1" x14ac:dyDescent="0.25">
      <c r="A752" s="161"/>
      <c r="B752" s="162"/>
      <c r="C752" s="163"/>
      <c r="D752" s="163"/>
      <c r="E752" s="164"/>
      <c r="F752" s="174" t="s">
        <v>149</v>
      </c>
      <c r="G752" s="175" t="s">
        <v>39</v>
      </c>
      <c r="H752" s="167">
        <f>C746*0.8</f>
        <v>4.8000000000000007</v>
      </c>
      <c r="I752" s="168">
        <v>3.3</v>
      </c>
      <c r="J752" s="164">
        <f t="shared" ref="J752:J765" si="130">H752*I752</f>
        <v>15.840000000000002</v>
      </c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  <c r="CB752" s="169"/>
      <c r="CC752" s="169"/>
      <c r="CD752" s="169"/>
      <c r="CE752" s="169"/>
      <c r="CF752" s="169"/>
      <c r="CG752" s="169"/>
      <c r="CH752" s="169"/>
      <c r="CI752" s="169"/>
      <c r="CJ752" s="169"/>
      <c r="CK752" s="169"/>
      <c r="CL752" s="169"/>
      <c r="CM752" s="169"/>
      <c r="CN752" s="169"/>
      <c r="CO752" s="169"/>
      <c r="CP752" s="169"/>
      <c r="CQ752" s="169"/>
      <c r="CR752" s="169"/>
      <c r="CS752" s="169"/>
      <c r="CT752" s="169"/>
      <c r="CU752" s="169"/>
      <c r="CV752" s="169"/>
      <c r="CW752" s="169"/>
      <c r="CX752" s="169"/>
      <c r="CY752" s="169"/>
      <c r="CZ752" s="169"/>
      <c r="DA752" s="169"/>
      <c r="DB752" s="169"/>
      <c r="DC752" s="169"/>
      <c r="DD752" s="169"/>
      <c r="DE752" s="169"/>
      <c r="DF752" s="169"/>
      <c r="DG752" s="169"/>
      <c r="DH752" s="169"/>
      <c r="DI752" s="169"/>
      <c r="DJ752" s="169"/>
      <c r="DK752" s="169"/>
      <c r="DL752" s="169"/>
      <c r="DM752" s="169"/>
      <c r="DN752" s="169"/>
      <c r="DO752" s="169"/>
      <c r="DP752" s="169"/>
      <c r="DQ752" s="169"/>
      <c r="DR752" s="169"/>
      <c r="DS752" s="169"/>
      <c r="DT752" s="169"/>
      <c r="DU752" s="169"/>
      <c r="DV752" s="169"/>
      <c r="DW752" s="169"/>
      <c r="DX752" s="169"/>
      <c r="DY752" s="169"/>
      <c r="DZ752" s="169"/>
      <c r="EA752" s="169"/>
      <c r="EB752" s="169"/>
      <c r="EC752" s="169"/>
      <c r="ED752" s="169"/>
      <c r="EE752" s="169"/>
      <c r="EF752" s="169"/>
      <c r="EG752" s="169"/>
      <c r="EH752" s="169"/>
      <c r="EI752" s="169"/>
      <c r="EJ752" s="169"/>
      <c r="EK752" s="169"/>
      <c r="EL752" s="169"/>
      <c r="EM752" s="169"/>
      <c r="EN752" s="169"/>
      <c r="EO752" s="169"/>
      <c r="EP752" s="169"/>
      <c r="EQ752" s="169"/>
      <c r="ER752" s="169"/>
      <c r="ES752" s="169"/>
      <c r="ET752" s="169"/>
      <c r="EU752" s="169"/>
      <c r="EV752" s="169"/>
      <c r="EW752" s="169"/>
      <c r="EX752" s="169"/>
      <c r="EY752" s="169"/>
      <c r="EZ752" s="169"/>
      <c r="FA752" s="169"/>
      <c r="FB752" s="169"/>
      <c r="FC752" s="169"/>
      <c r="FD752" s="169"/>
      <c r="FE752" s="169"/>
      <c r="FF752" s="169"/>
      <c r="FG752" s="169"/>
      <c r="FH752" s="169"/>
      <c r="FI752" s="169"/>
      <c r="FJ752" s="169"/>
      <c r="FK752" s="169"/>
      <c r="FL752" s="169"/>
      <c r="FM752" s="169"/>
      <c r="FN752" s="169"/>
      <c r="FO752" s="169"/>
      <c r="FP752" s="169"/>
      <c r="FQ752" s="169"/>
      <c r="FR752" s="169"/>
      <c r="FS752" s="169"/>
      <c r="FT752" s="169"/>
      <c r="FU752" s="169"/>
      <c r="FV752" s="169"/>
      <c r="FW752" s="169"/>
      <c r="FX752" s="169"/>
      <c r="FY752" s="169"/>
      <c r="FZ752" s="169"/>
      <c r="GA752" s="169"/>
      <c r="GB752" s="169"/>
      <c r="GC752" s="169"/>
      <c r="GD752" s="169"/>
      <c r="GE752" s="169"/>
      <c r="GF752" s="169"/>
      <c r="GG752" s="169"/>
      <c r="GH752" s="169"/>
      <c r="GI752" s="169"/>
      <c r="GJ752" s="169"/>
      <c r="GK752" s="169"/>
      <c r="GL752" s="169"/>
      <c r="GM752" s="169"/>
      <c r="GN752" s="169"/>
      <c r="GO752" s="169"/>
      <c r="GP752" s="169"/>
      <c r="GQ752" s="169"/>
      <c r="GR752" s="169"/>
      <c r="GS752" s="169"/>
      <c r="GT752" s="169"/>
      <c r="GU752" s="169"/>
      <c r="GV752" s="169"/>
      <c r="GW752" s="169"/>
      <c r="GX752" s="169"/>
      <c r="GY752" s="169"/>
      <c r="GZ752" s="169"/>
      <c r="HA752" s="169"/>
      <c r="HB752" s="169"/>
      <c r="HC752" s="169"/>
      <c r="HD752" s="169"/>
      <c r="HE752" s="169"/>
      <c r="HF752" s="169"/>
      <c r="HG752" s="169"/>
      <c r="HH752" s="169"/>
      <c r="HI752" s="169"/>
      <c r="HJ752" s="169"/>
      <c r="HK752" s="169"/>
      <c r="HL752" s="169"/>
      <c r="HM752" s="169"/>
      <c r="HN752" s="169"/>
      <c r="HO752" s="169"/>
      <c r="HP752" s="169"/>
      <c r="HQ752" s="169"/>
      <c r="HR752" s="169"/>
      <c r="HS752" s="169"/>
      <c r="HT752" s="169"/>
      <c r="HU752" s="169"/>
      <c r="HV752" s="169"/>
      <c r="HW752" s="169"/>
      <c r="HX752" s="169"/>
      <c r="HY752" s="169"/>
      <c r="HZ752" s="169"/>
      <c r="IA752" s="169"/>
      <c r="IB752" s="169"/>
      <c r="IC752" s="169"/>
      <c r="ID752" s="169"/>
      <c r="IE752" s="169"/>
      <c r="IF752" s="169"/>
      <c r="IG752" s="169"/>
      <c r="IH752" s="169"/>
      <c r="II752" s="169"/>
      <c r="IJ752" s="169"/>
      <c r="IK752" s="169"/>
      <c r="IL752" s="169"/>
      <c r="IM752" s="169"/>
      <c r="IN752" s="169"/>
      <c r="IO752" s="169"/>
      <c r="IP752" s="169"/>
      <c r="IQ752" s="169"/>
      <c r="IR752" s="169"/>
      <c r="IS752" s="169"/>
      <c r="IT752" s="169"/>
      <c r="IU752" s="169"/>
      <c r="IV752" s="169"/>
      <c r="IW752" s="169"/>
      <c r="IX752" s="169"/>
      <c r="IY752" s="169"/>
      <c r="IZ752" s="169"/>
      <c r="JA752" s="169"/>
      <c r="JB752" s="169"/>
      <c r="JC752" s="169"/>
      <c r="JD752" s="169"/>
      <c r="JE752" s="169"/>
      <c r="JF752" s="169"/>
      <c r="JG752" s="169"/>
      <c r="JH752" s="169"/>
      <c r="JI752" s="169"/>
      <c r="JJ752" s="169"/>
      <c r="JK752" s="169"/>
      <c r="JL752" s="169"/>
      <c r="JM752" s="169"/>
      <c r="JN752" s="169"/>
      <c r="JO752" s="169"/>
      <c r="JP752" s="169"/>
      <c r="JQ752" s="169"/>
      <c r="JR752" s="169"/>
      <c r="JS752" s="169"/>
      <c r="JT752" s="169"/>
      <c r="JU752" s="169"/>
      <c r="JV752" s="169"/>
      <c r="JW752" s="169"/>
      <c r="JX752" s="169"/>
      <c r="JY752" s="169"/>
      <c r="JZ752" s="169"/>
      <c r="KA752" s="169"/>
      <c r="KB752" s="169"/>
      <c r="KC752" s="169"/>
      <c r="KD752" s="169"/>
      <c r="KE752" s="169"/>
      <c r="KF752" s="169"/>
      <c r="KG752" s="169"/>
      <c r="KH752" s="169"/>
      <c r="KI752" s="169"/>
      <c r="KJ752" s="169"/>
      <c r="KK752" s="169"/>
      <c r="KL752" s="169"/>
      <c r="KM752" s="169"/>
      <c r="KN752" s="169"/>
      <c r="KO752" s="169"/>
      <c r="KP752" s="169"/>
      <c r="KQ752" s="169"/>
      <c r="KR752" s="169"/>
      <c r="KS752" s="169"/>
      <c r="KT752" s="169"/>
      <c r="KU752" s="169"/>
      <c r="KV752" s="169"/>
      <c r="KW752" s="169"/>
      <c r="KX752" s="169"/>
      <c r="KY752" s="169"/>
      <c r="KZ752" s="169"/>
      <c r="LA752" s="169"/>
      <c r="LB752" s="169"/>
      <c r="LC752" s="169"/>
      <c r="LD752" s="169"/>
      <c r="LE752" s="169"/>
      <c r="LF752" s="169"/>
      <c r="LG752" s="169"/>
      <c r="LH752" s="169"/>
      <c r="LI752" s="169"/>
      <c r="LJ752" s="169"/>
      <c r="LK752" s="169"/>
      <c r="LL752" s="169"/>
      <c r="LM752" s="169"/>
      <c r="LN752" s="169"/>
      <c r="LO752" s="169"/>
      <c r="LP752" s="169"/>
      <c r="LQ752" s="169"/>
      <c r="LR752" s="169"/>
      <c r="LS752" s="169"/>
      <c r="LT752" s="169"/>
      <c r="LU752" s="169"/>
      <c r="LV752" s="169"/>
      <c r="LW752" s="169"/>
      <c r="LX752" s="169"/>
      <c r="LY752" s="169"/>
      <c r="LZ752" s="169"/>
      <c r="MA752" s="169"/>
      <c r="MB752" s="169"/>
      <c r="MC752" s="169"/>
      <c r="MD752" s="169"/>
      <c r="ME752" s="169"/>
      <c r="MF752" s="169"/>
      <c r="MG752" s="169"/>
      <c r="MH752" s="169"/>
      <c r="MI752" s="169"/>
      <c r="MJ752" s="169"/>
      <c r="MK752" s="169"/>
      <c r="ML752" s="169"/>
      <c r="MM752" s="169"/>
    </row>
    <row r="753" spans="1:351" s="170" customFormat="1" ht="15" customHeight="1" outlineLevel="1" x14ac:dyDescent="0.25">
      <c r="A753" s="161"/>
      <c r="B753" s="162"/>
      <c r="C753" s="163"/>
      <c r="D753" s="163"/>
      <c r="E753" s="164"/>
      <c r="F753" s="174" t="s">
        <v>150</v>
      </c>
      <c r="G753" s="175" t="s">
        <v>39</v>
      </c>
      <c r="H753" s="167">
        <f>C746*0.8</f>
        <v>4.8000000000000007</v>
      </c>
      <c r="I753" s="168">
        <v>1.5</v>
      </c>
      <c r="J753" s="164">
        <f t="shared" si="130"/>
        <v>7.2000000000000011</v>
      </c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  <c r="CB753" s="169"/>
      <c r="CC753" s="169"/>
      <c r="CD753" s="169"/>
      <c r="CE753" s="169"/>
      <c r="CF753" s="169"/>
      <c r="CG753" s="169"/>
      <c r="CH753" s="169"/>
      <c r="CI753" s="169"/>
      <c r="CJ753" s="169"/>
      <c r="CK753" s="169"/>
      <c r="CL753" s="169"/>
      <c r="CM753" s="169"/>
      <c r="CN753" s="169"/>
      <c r="CO753" s="169"/>
      <c r="CP753" s="169"/>
      <c r="CQ753" s="169"/>
      <c r="CR753" s="169"/>
      <c r="CS753" s="169"/>
      <c r="CT753" s="169"/>
      <c r="CU753" s="169"/>
      <c r="CV753" s="169"/>
      <c r="CW753" s="169"/>
      <c r="CX753" s="169"/>
      <c r="CY753" s="169"/>
      <c r="CZ753" s="169"/>
      <c r="DA753" s="169"/>
      <c r="DB753" s="169"/>
      <c r="DC753" s="169"/>
      <c r="DD753" s="169"/>
      <c r="DE753" s="169"/>
      <c r="DF753" s="169"/>
      <c r="DG753" s="169"/>
      <c r="DH753" s="169"/>
      <c r="DI753" s="169"/>
      <c r="DJ753" s="169"/>
      <c r="DK753" s="169"/>
      <c r="DL753" s="169"/>
      <c r="DM753" s="169"/>
      <c r="DN753" s="169"/>
      <c r="DO753" s="169"/>
      <c r="DP753" s="169"/>
      <c r="DQ753" s="169"/>
      <c r="DR753" s="169"/>
      <c r="DS753" s="169"/>
      <c r="DT753" s="169"/>
      <c r="DU753" s="169"/>
      <c r="DV753" s="169"/>
      <c r="DW753" s="169"/>
      <c r="DX753" s="169"/>
      <c r="DY753" s="169"/>
      <c r="DZ753" s="169"/>
      <c r="EA753" s="169"/>
      <c r="EB753" s="169"/>
      <c r="EC753" s="169"/>
      <c r="ED753" s="169"/>
      <c r="EE753" s="169"/>
      <c r="EF753" s="169"/>
      <c r="EG753" s="169"/>
      <c r="EH753" s="169"/>
      <c r="EI753" s="169"/>
      <c r="EJ753" s="169"/>
      <c r="EK753" s="169"/>
      <c r="EL753" s="169"/>
      <c r="EM753" s="169"/>
      <c r="EN753" s="169"/>
      <c r="EO753" s="169"/>
      <c r="EP753" s="169"/>
      <c r="EQ753" s="169"/>
      <c r="ER753" s="169"/>
      <c r="ES753" s="169"/>
      <c r="ET753" s="169"/>
      <c r="EU753" s="169"/>
      <c r="EV753" s="169"/>
      <c r="EW753" s="169"/>
      <c r="EX753" s="169"/>
      <c r="EY753" s="169"/>
      <c r="EZ753" s="169"/>
      <c r="FA753" s="169"/>
      <c r="FB753" s="169"/>
      <c r="FC753" s="169"/>
      <c r="FD753" s="169"/>
      <c r="FE753" s="169"/>
      <c r="FF753" s="169"/>
      <c r="FG753" s="169"/>
      <c r="FH753" s="169"/>
      <c r="FI753" s="169"/>
      <c r="FJ753" s="169"/>
      <c r="FK753" s="169"/>
      <c r="FL753" s="169"/>
      <c r="FM753" s="169"/>
      <c r="FN753" s="169"/>
      <c r="FO753" s="169"/>
      <c r="FP753" s="169"/>
      <c r="FQ753" s="169"/>
      <c r="FR753" s="169"/>
      <c r="FS753" s="169"/>
      <c r="FT753" s="169"/>
      <c r="FU753" s="169"/>
      <c r="FV753" s="169"/>
      <c r="FW753" s="169"/>
      <c r="FX753" s="169"/>
      <c r="FY753" s="169"/>
      <c r="FZ753" s="169"/>
      <c r="GA753" s="169"/>
      <c r="GB753" s="169"/>
      <c r="GC753" s="169"/>
      <c r="GD753" s="169"/>
      <c r="GE753" s="169"/>
      <c r="GF753" s="169"/>
      <c r="GG753" s="169"/>
      <c r="GH753" s="169"/>
      <c r="GI753" s="169"/>
      <c r="GJ753" s="169"/>
      <c r="GK753" s="169"/>
      <c r="GL753" s="169"/>
      <c r="GM753" s="169"/>
      <c r="GN753" s="169"/>
      <c r="GO753" s="169"/>
      <c r="GP753" s="169"/>
      <c r="GQ753" s="169"/>
      <c r="GR753" s="169"/>
      <c r="GS753" s="169"/>
      <c r="GT753" s="169"/>
      <c r="GU753" s="169"/>
      <c r="GV753" s="169"/>
      <c r="GW753" s="169"/>
      <c r="GX753" s="169"/>
      <c r="GY753" s="169"/>
      <c r="GZ753" s="169"/>
      <c r="HA753" s="169"/>
      <c r="HB753" s="169"/>
      <c r="HC753" s="169"/>
      <c r="HD753" s="169"/>
      <c r="HE753" s="169"/>
      <c r="HF753" s="169"/>
      <c r="HG753" s="169"/>
      <c r="HH753" s="169"/>
      <c r="HI753" s="169"/>
      <c r="HJ753" s="169"/>
      <c r="HK753" s="169"/>
      <c r="HL753" s="169"/>
      <c r="HM753" s="169"/>
      <c r="HN753" s="169"/>
      <c r="HO753" s="169"/>
      <c r="HP753" s="169"/>
      <c r="HQ753" s="169"/>
      <c r="HR753" s="169"/>
      <c r="HS753" s="169"/>
      <c r="HT753" s="169"/>
      <c r="HU753" s="169"/>
      <c r="HV753" s="169"/>
      <c r="HW753" s="169"/>
      <c r="HX753" s="169"/>
      <c r="HY753" s="169"/>
      <c r="HZ753" s="169"/>
      <c r="IA753" s="169"/>
      <c r="IB753" s="169"/>
      <c r="IC753" s="169"/>
      <c r="ID753" s="169"/>
      <c r="IE753" s="169"/>
      <c r="IF753" s="169"/>
      <c r="IG753" s="169"/>
      <c r="IH753" s="169"/>
      <c r="II753" s="169"/>
      <c r="IJ753" s="169"/>
      <c r="IK753" s="169"/>
      <c r="IL753" s="169"/>
      <c r="IM753" s="169"/>
      <c r="IN753" s="169"/>
      <c r="IO753" s="169"/>
      <c r="IP753" s="169"/>
      <c r="IQ753" s="169"/>
      <c r="IR753" s="169"/>
      <c r="IS753" s="169"/>
      <c r="IT753" s="169"/>
      <c r="IU753" s="169"/>
      <c r="IV753" s="169"/>
      <c r="IW753" s="169"/>
      <c r="IX753" s="169"/>
      <c r="IY753" s="169"/>
      <c r="IZ753" s="169"/>
      <c r="JA753" s="169"/>
      <c r="JB753" s="169"/>
      <c r="JC753" s="169"/>
      <c r="JD753" s="169"/>
      <c r="JE753" s="169"/>
      <c r="JF753" s="169"/>
      <c r="JG753" s="169"/>
      <c r="JH753" s="169"/>
      <c r="JI753" s="169"/>
      <c r="JJ753" s="169"/>
      <c r="JK753" s="169"/>
      <c r="JL753" s="169"/>
      <c r="JM753" s="169"/>
      <c r="JN753" s="169"/>
      <c r="JO753" s="169"/>
      <c r="JP753" s="169"/>
      <c r="JQ753" s="169"/>
      <c r="JR753" s="169"/>
      <c r="JS753" s="169"/>
      <c r="JT753" s="169"/>
      <c r="JU753" s="169"/>
      <c r="JV753" s="169"/>
      <c r="JW753" s="169"/>
      <c r="JX753" s="169"/>
      <c r="JY753" s="169"/>
      <c r="JZ753" s="169"/>
      <c r="KA753" s="169"/>
      <c r="KB753" s="169"/>
      <c r="KC753" s="169"/>
      <c r="KD753" s="169"/>
      <c r="KE753" s="169"/>
      <c r="KF753" s="169"/>
      <c r="KG753" s="169"/>
      <c r="KH753" s="169"/>
      <c r="KI753" s="169"/>
      <c r="KJ753" s="169"/>
      <c r="KK753" s="169"/>
      <c r="KL753" s="169"/>
      <c r="KM753" s="169"/>
      <c r="KN753" s="169"/>
      <c r="KO753" s="169"/>
      <c r="KP753" s="169"/>
      <c r="KQ753" s="169"/>
      <c r="KR753" s="169"/>
      <c r="KS753" s="169"/>
      <c r="KT753" s="169"/>
      <c r="KU753" s="169"/>
      <c r="KV753" s="169"/>
      <c r="KW753" s="169"/>
      <c r="KX753" s="169"/>
      <c r="KY753" s="169"/>
      <c r="KZ753" s="169"/>
      <c r="LA753" s="169"/>
      <c r="LB753" s="169"/>
      <c r="LC753" s="169"/>
      <c r="LD753" s="169"/>
      <c r="LE753" s="169"/>
      <c r="LF753" s="169"/>
      <c r="LG753" s="169"/>
      <c r="LH753" s="169"/>
      <c r="LI753" s="169"/>
      <c r="LJ753" s="169"/>
      <c r="LK753" s="169"/>
      <c r="LL753" s="169"/>
      <c r="LM753" s="169"/>
      <c r="LN753" s="169"/>
      <c r="LO753" s="169"/>
      <c r="LP753" s="169"/>
      <c r="LQ753" s="169"/>
      <c r="LR753" s="169"/>
      <c r="LS753" s="169"/>
      <c r="LT753" s="169"/>
      <c r="LU753" s="169"/>
      <c r="LV753" s="169"/>
      <c r="LW753" s="169"/>
      <c r="LX753" s="169"/>
      <c r="LY753" s="169"/>
      <c r="LZ753" s="169"/>
      <c r="MA753" s="169"/>
      <c r="MB753" s="169"/>
      <c r="MC753" s="169"/>
      <c r="MD753" s="169"/>
      <c r="ME753" s="169"/>
      <c r="MF753" s="169"/>
      <c r="MG753" s="169"/>
      <c r="MH753" s="169"/>
      <c r="MI753" s="169"/>
      <c r="MJ753" s="169"/>
      <c r="MK753" s="169"/>
      <c r="ML753" s="169"/>
      <c r="MM753" s="169"/>
    </row>
    <row r="754" spans="1:351" s="170" customFormat="1" ht="15" customHeight="1" outlineLevel="1" x14ac:dyDescent="0.25">
      <c r="A754" s="161"/>
      <c r="B754" s="162"/>
      <c r="C754" s="163"/>
      <c r="D754" s="163"/>
      <c r="E754" s="164"/>
      <c r="F754" s="174" t="s">
        <v>153</v>
      </c>
      <c r="G754" s="175" t="s">
        <v>39</v>
      </c>
      <c r="H754" s="167">
        <f>C746*0.2</f>
        <v>1.2000000000000002</v>
      </c>
      <c r="I754" s="168">
        <v>2.5499999999999998</v>
      </c>
      <c r="J754" s="164">
        <f t="shared" si="130"/>
        <v>3.06</v>
      </c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  <c r="CB754" s="169"/>
      <c r="CC754" s="169"/>
      <c r="CD754" s="169"/>
      <c r="CE754" s="169"/>
      <c r="CF754" s="169"/>
      <c r="CG754" s="169"/>
      <c r="CH754" s="169"/>
      <c r="CI754" s="169"/>
      <c r="CJ754" s="169"/>
      <c r="CK754" s="169"/>
      <c r="CL754" s="169"/>
      <c r="CM754" s="169"/>
      <c r="CN754" s="169"/>
      <c r="CO754" s="169"/>
      <c r="CP754" s="169"/>
      <c r="CQ754" s="169"/>
      <c r="CR754" s="169"/>
      <c r="CS754" s="169"/>
      <c r="CT754" s="169"/>
      <c r="CU754" s="169"/>
      <c r="CV754" s="169"/>
      <c r="CW754" s="169"/>
      <c r="CX754" s="169"/>
      <c r="CY754" s="169"/>
      <c r="CZ754" s="169"/>
      <c r="DA754" s="169"/>
      <c r="DB754" s="169"/>
      <c r="DC754" s="169"/>
      <c r="DD754" s="169"/>
      <c r="DE754" s="169"/>
      <c r="DF754" s="169"/>
      <c r="DG754" s="169"/>
      <c r="DH754" s="169"/>
      <c r="DI754" s="169"/>
      <c r="DJ754" s="169"/>
      <c r="DK754" s="169"/>
      <c r="DL754" s="169"/>
      <c r="DM754" s="169"/>
      <c r="DN754" s="169"/>
      <c r="DO754" s="169"/>
      <c r="DP754" s="169"/>
      <c r="DQ754" s="169"/>
      <c r="DR754" s="169"/>
      <c r="DS754" s="169"/>
      <c r="DT754" s="169"/>
      <c r="DU754" s="169"/>
      <c r="DV754" s="169"/>
      <c r="DW754" s="169"/>
      <c r="DX754" s="169"/>
      <c r="DY754" s="169"/>
      <c r="DZ754" s="169"/>
      <c r="EA754" s="169"/>
      <c r="EB754" s="169"/>
      <c r="EC754" s="169"/>
      <c r="ED754" s="169"/>
      <c r="EE754" s="169"/>
      <c r="EF754" s="169"/>
      <c r="EG754" s="169"/>
      <c r="EH754" s="169"/>
      <c r="EI754" s="169"/>
      <c r="EJ754" s="169"/>
      <c r="EK754" s="169"/>
      <c r="EL754" s="169"/>
      <c r="EM754" s="169"/>
      <c r="EN754" s="169"/>
      <c r="EO754" s="169"/>
      <c r="EP754" s="169"/>
      <c r="EQ754" s="169"/>
      <c r="ER754" s="169"/>
      <c r="ES754" s="169"/>
      <c r="ET754" s="169"/>
      <c r="EU754" s="169"/>
      <c r="EV754" s="169"/>
      <c r="EW754" s="169"/>
      <c r="EX754" s="169"/>
      <c r="EY754" s="169"/>
      <c r="EZ754" s="169"/>
      <c r="FA754" s="169"/>
      <c r="FB754" s="169"/>
      <c r="FC754" s="169"/>
      <c r="FD754" s="169"/>
      <c r="FE754" s="169"/>
      <c r="FF754" s="169"/>
      <c r="FG754" s="169"/>
      <c r="FH754" s="169"/>
      <c r="FI754" s="169"/>
      <c r="FJ754" s="169"/>
      <c r="FK754" s="169"/>
      <c r="FL754" s="169"/>
      <c r="FM754" s="169"/>
      <c r="FN754" s="169"/>
      <c r="FO754" s="169"/>
      <c r="FP754" s="169"/>
      <c r="FQ754" s="169"/>
      <c r="FR754" s="169"/>
      <c r="FS754" s="169"/>
      <c r="FT754" s="169"/>
      <c r="FU754" s="169"/>
      <c r="FV754" s="169"/>
      <c r="FW754" s="169"/>
      <c r="FX754" s="169"/>
      <c r="FY754" s="169"/>
      <c r="FZ754" s="169"/>
      <c r="GA754" s="169"/>
      <c r="GB754" s="169"/>
      <c r="GC754" s="169"/>
      <c r="GD754" s="169"/>
      <c r="GE754" s="169"/>
      <c r="GF754" s="169"/>
      <c r="GG754" s="169"/>
      <c r="GH754" s="169"/>
      <c r="GI754" s="169"/>
      <c r="GJ754" s="169"/>
      <c r="GK754" s="169"/>
      <c r="GL754" s="169"/>
      <c r="GM754" s="169"/>
      <c r="GN754" s="169"/>
      <c r="GO754" s="169"/>
      <c r="GP754" s="169"/>
      <c r="GQ754" s="169"/>
      <c r="GR754" s="169"/>
      <c r="GS754" s="169"/>
      <c r="GT754" s="169"/>
      <c r="GU754" s="169"/>
      <c r="GV754" s="169"/>
      <c r="GW754" s="169"/>
      <c r="GX754" s="169"/>
      <c r="GY754" s="169"/>
      <c r="GZ754" s="169"/>
      <c r="HA754" s="169"/>
      <c r="HB754" s="169"/>
      <c r="HC754" s="169"/>
      <c r="HD754" s="169"/>
      <c r="HE754" s="169"/>
      <c r="HF754" s="169"/>
      <c r="HG754" s="169"/>
      <c r="HH754" s="169"/>
      <c r="HI754" s="169"/>
      <c r="HJ754" s="169"/>
      <c r="HK754" s="169"/>
      <c r="HL754" s="169"/>
      <c r="HM754" s="169"/>
      <c r="HN754" s="169"/>
      <c r="HO754" s="169"/>
      <c r="HP754" s="169"/>
      <c r="HQ754" s="169"/>
      <c r="HR754" s="169"/>
      <c r="HS754" s="169"/>
      <c r="HT754" s="169"/>
      <c r="HU754" s="169"/>
      <c r="HV754" s="169"/>
      <c r="HW754" s="169"/>
      <c r="HX754" s="169"/>
      <c r="HY754" s="169"/>
      <c r="HZ754" s="169"/>
      <c r="IA754" s="169"/>
      <c r="IB754" s="169"/>
      <c r="IC754" s="169"/>
      <c r="ID754" s="169"/>
      <c r="IE754" s="169"/>
      <c r="IF754" s="169"/>
      <c r="IG754" s="169"/>
      <c r="IH754" s="169"/>
      <c r="II754" s="169"/>
      <c r="IJ754" s="169"/>
      <c r="IK754" s="169"/>
      <c r="IL754" s="169"/>
      <c r="IM754" s="169"/>
      <c r="IN754" s="169"/>
      <c r="IO754" s="169"/>
      <c r="IP754" s="169"/>
      <c r="IQ754" s="169"/>
      <c r="IR754" s="169"/>
      <c r="IS754" s="169"/>
      <c r="IT754" s="169"/>
      <c r="IU754" s="169"/>
      <c r="IV754" s="169"/>
      <c r="IW754" s="169"/>
      <c r="IX754" s="169"/>
      <c r="IY754" s="169"/>
      <c r="IZ754" s="169"/>
      <c r="JA754" s="169"/>
      <c r="JB754" s="169"/>
      <c r="JC754" s="169"/>
      <c r="JD754" s="169"/>
      <c r="JE754" s="169"/>
      <c r="JF754" s="169"/>
      <c r="JG754" s="169"/>
      <c r="JH754" s="169"/>
      <c r="JI754" s="169"/>
      <c r="JJ754" s="169"/>
      <c r="JK754" s="169"/>
      <c r="JL754" s="169"/>
      <c r="JM754" s="169"/>
      <c r="JN754" s="169"/>
      <c r="JO754" s="169"/>
      <c r="JP754" s="169"/>
      <c r="JQ754" s="169"/>
      <c r="JR754" s="169"/>
      <c r="JS754" s="169"/>
      <c r="JT754" s="169"/>
      <c r="JU754" s="169"/>
      <c r="JV754" s="169"/>
      <c r="JW754" s="169"/>
      <c r="JX754" s="169"/>
      <c r="JY754" s="169"/>
      <c r="JZ754" s="169"/>
      <c r="KA754" s="169"/>
      <c r="KB754" s="169"/>
      <c r="KC754" s="169"/>
      <c r="KD754" s="169"/>
      <c r="KE754" s="169"/>
      <c r="KF754" s="169"/>
      <c r="KG754" s="169"/>
      <c r="KH754" s="169"/>
      <c r="KI754" s="169"/>
      <c r="KJ754" s="169"/>
      <c r="KK754" s="169"/>
      <c r="KL754" s="169"/>
      <c r="KM754" s="169"/>
      <c r="KN754" s="169"/>
      <c r="KO754" s="169"/>
      <c r="KP754" s="169"/>
      <c r="KQ754" s="169"/>
      <c r="KR754" s="169"/>
      <c r="KS754" s="169"/>
      <c r="KT754" s="169"/>
      <c r="KU754" s="169"/>
      <c r="KV754" s="169"/>
      <c r="KW754" s="169"/>
      <c r="KX754" s="169"/>
      <c r="KY754" s="169"/>
      <c r="KZ754" s="169"/>
      <c r="LA754" s="169"/>
      <c r="LB754" s="169"/>
      <c r="LC754" s="169"/>
      <c r="LD754" s="169"/>
      <c r="LE754" s="169"/>
      <c r="LF754" s="169"/>
      <c r="LG754" s="169"/>
      <c r="LH754" s="169"/>
      <c r="LI754" s="169"/>
      <c r="LJ754" s="169"/>
      <c r="LK754" s="169"/>
      <c r="LL754" s="169"/>
      <c r="LM754" s="169"/>
      <c r="LN754" s="169"/>
      <c r="LO754" s="169"/>
      <c r="LP754" s="169"/>
      <c r="LQ754" s="169"/>
      <c r="LR754" s="169"/>
      <c r="LS754" s="169"/>
      <c r="LT754" s="169"/>
      <c r="LU754" s="169"/>
      <c r="LV754" s="169"/>
      <c r="LW754" s="169"/>
      <c r="LX754" s="169"/>
      <c r="LY754" s="169"/>
      <c r="LZ754" s="169"/>
      <c r="MA754" s="169"/>
      <c r="MB754" s="169"/>
      <c r="MC754" s="169"/>
      <c r="MD754" s="169"/>
      <c r="ME754" s="169"/>
      <c r="MF754" s="169"/>
      <c r="MG754" s="169"/>
      <c r="MH754" s="169"/>
      <c r="MI754" s="169"/>
      <c r="MJ754" s="169"/>
      <c r="MK754" s="169"/>
      <c r="ML754" s="169"/>
      <c r="MM754" s="169"/>
    </row>
    <row r="755" spans="1:351" s="170" customFormat="1" ht="15" customHeight="1" outlineLevel="1" x14ac:dyDescent="0.25">
      <c r="A755" s="161"/>
      <c r="B755" s="162"/>
      <c r="C755" s="163"/>
      <c r="D755" s="163"/>
      <c r="E755" s="164"/>
      <c r="F755" s="174" t="s">
        <v>154</v>
      </c>
      <c r="G755" s="175" t="s">
        <v>39</v>
      </c>
      <c r="H755" s="167">
        <f>C746*0.8</f>
        <v>4.8000000000000007</v>
      </c>
      <c r="I755" s="168">
        <v>3</v>
      </c>
      <c r="J755" s="164">
        <f t="shared" si="130"/>
        <v>14.400000000000002</v>
      </c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  <c r="CB755" s="169"/>
      <c r="CC755" s="169"/>
      <c r="CD755" s="169"/>
      <c r="CE755" s="169"/>
      <c r="CF755" s="169"/>
      <c r="CG755" s="169"/>
      <c r="CH755" s="169"/>
      <c r="CI755" s="169"/>
      <c r="CJ755" s="169"/>
      <c r="CK755" s="169"/>
      <c r="CL755" s="169"/>
      <c r="CM755" s="169"/>
      <c r="CN755" s="169"/>
      <c r="CO755" s="169"/>
      <c r="CP755" s="169"/>
      <c r="CQ755" s="169"/>
      <c r="CR755" s="169"/>
      <c r="CS755" s="169"/>
      <c r="CT755" s="169"/>
      <c r="CU755" s="169"/>
      <c r="CV755" s="169"/>
      <c r="CW755" s="169"/>
      <c r="CX755" s="169"/>
      <c r="CY755" s="169"/>
      <c r="CZ755" s="169"/>
      <c r="DA755" s="169"/>
      <c r="DB755" s="169"/>
      <c r="DC755" s="169"/>
      <c r="DD755" s="169"/>
      <c r="DE755" s="169"/>
      <c r="DF755" s="169"/>
      <c r="DG755" s="169"/>
      <c r="DH755" s="169"/>
      <c r="DI755" s="169"/>
      <c r="DJ755" s="169"/>
      <c r="DK755" s="169"/>
      <c r="DL755" s="169"/>
      <c r="DM755" s="169"/>
      <c r="DN755" s="169"/>
      <c r="DO755" s="169"/>
      <c r="DP755" s="169"/>
      <c r="DQ755" s="169"/>
      <c r="DR755" s="169"/>
      <c r="DS755" s="169"/>
      <c r="DT755" s="169"/>
      <c r="DU755" s="169"/>
      <c r="DV755" s="169"/>
      <c r="DW755" s="169"/>
      <c r="DX755" s="169"/>
      <c r="DY755" s="169"/>
      <c r="DZ755" s="169"/>
      <c r="EA755" s="169"/>
      <c r="EB755" s="169"/>
      <c r="EC755" s="169"/>
      <c r="ED755" s="169"/>
      <c r="EE755" s="169"/>
      <c r="EF755" s="169"/>
      <c r="EG755" s="169"/>
      <c r="EH755" s="169"/>
      <c r="EI755" s="169"/>
      <c r="EJ755" s="169"/>
      <c r="EK755" s="169"/>
      <c r="EL755" s="169"/>
      <c r="EM755" s="169"/>
      <c r="EN755" s="169"/>
      <c r="EO755" s="169"/>
      <c r="EP755" s="169"/>
      <c r="EQ755" s="169"/>
      <c r="ER755" s="169"/>
      <c r="ES755" s="169"/>
      <c r="ET755" s="169"/>
      <c r="EU755" s="169"/>
      <c r="EV755" s="169"/>
      <c r="EW755" s="169"/>
      <c r="EX755" s="169"/>
      <c r="EY755" s="169"/>
      <c r="EZ755" s="169"/>
      <c r="FA755" s="169"/>
      <c r="FB755" s="169"/>
      <c r="FC755" s="169"/>
      <c r="FD755" s="169"/>
      <c r="FE755" s="169"/>
      <c r="FF755" s="169"/>
      <c r="FG755" s="169"/>
      <c r="FH755" s="169"/>
      <c r="FI755" s="169"/>
      <c r="FJ755" s="169"/>
      <c r="FK755" s="169"/>
      <c r="FL755" s="169"/>
      <c r="FM755" s="169"/>
      <c r="FN755" s="169"/>
      <c r="FO755" s="169"/>
      <c r="FP755" s="169"/>
      <c r="FQ755" s="169"/>
      <c r="FR755" s="169"/>
      <c r="FS755" s="169"/>
      <c r="FT755" s="169"/>
      <c r="FU755" s="169"/>
      <c r="FV755" s="169"/>
      <c r="FW755" s="169"/>
      <c r="FX755" s="169"/>
      <c r="FY755" s="169"/>
      <c r="FZ755" s="169"/>
      <c r="GA755" s="169"/>
      <c r="GB755" s="169"/>
      <c r="GC755" s="169"/>
      <c r="GD755" s="169"/>
      <c r="GE755" s="169"/>
      <c r="GF755" s="169"/>
      <c r="GG755" s="169"/>
      <c r="GH755" s="169"/>
      <c r="GI755" s="169"/>
      <c r="GJ755" s="169"/>
      <c r="GK755" s="169"/>
      <c r="GL755" s="169"/>
      <c r="GM755" s="169"/>
      <c r="GN755" s="169"/>
      <c r="GO755" s="169"/>
      <c r="GP755" s="169"/>
      <c r="GQ755" s="169"/>
      <c r="GR755" s="169"/>
      <c r="GS755" s="169"/>
      <c r="GT755" s="169"/>
      <c r="GU755" s="169"/>
      <c r="GV755" s="169"/>
      <c r="GW755" s="169"/>
      <c r="GX755" s="169"/>
      <c r="GY755" s="169"/>
      <c r="GZ755" s="169"/>
      <c r="HA755" s="169"/>
      <c r="HB755" s="169"/>
      <c r="HC755" s="169"/>
      <c r="HD755" s="169"/>
      <c r="HE755" s="169"/>
      <c r="HF755" s="169"/>
      <c r="HG755" s="169"/>
      <c r="HH755" s="169"/>
      <c r="HI755" s="169"/>
      <c r="HJ755" s="169"/>
      <c r="HK755" s="169"/>
      <c r="HL755" s="169"/>
      <c r="HM755" s="169"/>
      <c r="HN755" s="169"/>
      <c r="HO755" s="169"/>
      <c r="HP755" s="169"/>
      <c r="HQ755" s="169"/>
      <c r="HR755" s="169"/>
      <c r="HS755" s="169"/>
      <c r="HT755" s="169"/>
      <c r="HU755" s="169"/>
      <c r="HV755" s="169"/>
      <c r="HW755" s="169"/>
      <c r="HX755" s="169"/>
      <c r="HY755" s="169"/>
      <c r="HZ755" s="169"/>
      <c r="IA755" s="169"/>
      <c r="IB755" s="169"/>
      <c r="IC755" s="169"/>
      <c r="ID755" s="169"/>
      <c r="IE755" s="169"/>
      <c r="IF755" s="169"/>
      <c r="IG755" s="169"/>
      <c r="IH755" s="169"/>
      <c r="II755" s="169"/>
      <c r="IJ755" s="169"/>
      <c r="IK755" s="169"/>
      <c r="IL755" s="169"/>
      <c r="IM755" s="169"/>
      <c r="IN755" s="169"/>
      <c r="IO755" s="169"/>
      <c r="IP755" s="169"/>
      <c r="IQ755" s="169"/>
      <c r="IR755" s="169"/>
      <c r="IS755" s="169"/>
      <c r="IT755" s="169"/>
      <c r="IU755" s="169"/>
      <c r="IV755" s="169"/>
      <c r="IW755" s="169"/>
      <c r="IX755" s="169"/>
      <c r="IY755" s="169"/>
      <c r="IZ755" s="169"/>
      <c r="JA755" s="169"/>
      <c r="JB755" s="169"/>
      <c r="JC755" s="169"/>
      <c r="JD755" s="169"/>
      <c r="JE755" s="169"/>
      <c r="JF755" s="169"/>
      <c r="JG755" s="169"/>
      <c r="JH755" s="169"/>
      <c r="JI755" s="169"/>
      <c r="JJ755" s="169"/>
      <c r="JK755" s="169"/>
      <c r="JL755" s="169"/>
      <c r="JM755" s="169"/>
      <c r="JN755" s="169"/>
      <c r="JO755" s="169"/>
      <c r="JP755" s="169"/>
      <c r="JQ755" s="169"/>
      <c r="JR755" s="169"/>
      <c r="JS755" s="169"/>
      <c r="JT755" s="169"/>
      <c r="JU755" s="169"/>
      <c r="JV755" s="169"/>
      <c r="JW755" s="169"/>
      <c r="JX755" s="169"/>
      <c r="JY755" s="169"/>
      <c r="JZ755" s="169"/>
      <c r="KA755" s="169"/>
      <c r="KB755" s="169"/>
      <c r="KC755" s="169"/>
      <c r="KD755" s="169"/>
      <c r="KE755" s="169"/>
      <c r="KF755" s="169"/>
      <c r="KG755" s="169"/>
      <c r="KH755" s="169"/>
      <c r="KI755" s="169"/>
      <c r="KJ755" s="169"/>
      <c r="KK755" s="169"/>
      <c r="KL755" s="169"/>
      <c r="KM755" s="169"/>
      <c r="KN755" s="169"/>
      <c r="KO755" s="169"/>
      <c r="KP755" s="169"/>
      <c r="KQ755" s="169"/>
      <c r="KR755" s="169"/>
      <c r="KS755" s="169"/>
      <c r="KT755" s="169"/>
      <c r="KU755" s="169"/>
      <c r="KV755" s="169"/>
      <c r="KW755" s="169"/>
      <c r="KX755" s="169"/>
      <c r="KY755" s="169"/>
      <c r="KZ755" s="169"/>
      <c r="LA755" s="169"/>
      <c r="LB755" s="169"/>
      <c r="LC755" s="169"/>
      <c r="LD755" s="169"/>
      <c r="LE755" s="169"/>
      <c r="LF755" s="169"/>
      <c r="LG755" s="169"/>
      <c r="LH755" s="169"/>
      <c r="LI755" s="169"/>
      <c r="LJ755" s="169"/>
      <c r="LK755" s="169"/>
      <c r="LL755" s="169"/>
      <c r="LM755" s="169"/>
      <c r="LN755" s="169"/>
      <c r="LO755" s="169"/>
      <c r="LP755" s="169"/>
      <c r="LQ755" s="169"/>
      <c r="LR755" s="169"/>
      <c r="LS755" s="169"/>
      <c r="LT755" s="169"/>
      <c r="LU755" s="169"/>
      <c r="LV755" s="169"/>
      <c r="LW755" s="169"/>
      <c r="LX755" s="169"/>
      <c r="LY755" s="169"/>
      <c r="LZ755" s="169"/>
      <c r="MA755" s="169"/>
      <c r="MB755" s="169"/>
      <c r="MC755" s="169"/>
      <c r="MD755" s="169"/>
      <c r="ME755" s="169"/>
      <c r="MF755" s="169"/>
      <c r="MG755" s="169"/>
      <c r="MH755" s="169"/>
      <c r="MI755" s="169"/>
      <c r="MJ755" s="169"/>
      <c r="MK755" s="169"/>
      <c r="ML755" s="169"/>
      <c r="MM755" s="169"/>
    </row>
    <row r="756" spans="1:351" s="170" customFormat="1" ht="15" customHeight="1" outlineLevel="1" x14ac:dyDescent="0.25">
      <c r="A756" s="161"/>
      <c r="B756" s="162"/>
      <c r="C756" s="163"/>
      <c r="D756" s="163"/>
      <c r="E756" s="164"/>
      <c r="F756" s="174" t="s">
        <v>155</v>
      </c>
      <c r="G756" s="175" t="s">
        <v>39</v>
      </c>
      <c r="H756" s="167">
        <f>C746*7</f>
        <v>42</v>
      </c>
      <c r="I756" s="168">
        <v>0.12</v>
      </c>
      <c r="J756" s="164">
        <f t="shared" si="130"/>
        <v>5.04</v>
      </c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  <c r="CB756" s="169"/>
      <c r="CC756" s="169"/>
      <c r="CD756" s="169"/>
      <c r="CE756" s="169"/>
      <c r="CF756" s="169"/>
      <c r="CG756" s="169"/>
      <c r="CH756" s="169"/>
      <c r="CI756" s="169"/>
      <c r="CJ756" s="169"/>
      <c r="CK756" s="169"/>
      <c r="CL756" s="169"/>
      <c r="CM756" s="169"/>
      <c r="CN756" s="169"/>
      <c r="CO756" s="169"/>
      <c r="CP756" s="169"/>
      <c r="CQ756" s="169"/>
      <c r="CR756" s="169"/>
      <c r="CS756" s="169"/>
      <c r="CT756" s="169"/>
      <c r="CU756" s="169"/>
      <c r="CV756" s="169"/>
      <c r="CW756" s="169"/>
      <c r="CX756" s="169"/>
      <c r="CY756" s="169"/>
      <c r="CZ756" s="169"/>
      <c r="DA756" s="169"/>
      <c r="DB756" s="169"/>
      <c r="DC756" s="169"/>
      <c r="DD756" s="169"/>
      <c r="DE756" s="169"/>
      <c r="DF756" s="169"/>
      <c r="DG756" s="169"/>
      <c r="DH756" s="169"/>
      <c r="DI756" s="169"/>
      <c r="DJ756" s="169"/>
      <c r="DK756" s="169"/>
      <c r="DL756" s="169"/>
      <c r="DM756" s="169"/>
      <c r="DN756" s="169"/>
      <c r="DO756" s="169"/>
      <c r="DP756" s="169"/>
      <c r="DQ756" s="169"/>
      <c r="DR756" s="169"/>
      <c r="DS756" s="169"/>
      <c r="DT756" s="169"/>
      <c r="DU756" s="169"/>
      <c r="DV756" s="169"/>
      <c r="DW756" s="169"/>
      <c r="DX756" s="169"/>
      <c r="DY756" s="169"/>
      <c r="DZ756" s="169"/>
      <c r="EA756" s="169"/>
      <c r="EB756" s="169"/>
      <c r="EC756" s="169"/>
      <c r="ED756" s="169"/>
      <c r="EE756" s="169"/>
      <c r="EF756" s="169"/>
      <c r="EG756" s="169"/>
      <c r="EH756" s="169"/>
      <c r="EI756" s="169"/>
      <c r="EJ756" s="169"/>
      <c r="EK756" s="169"/>
      <c r="EL756" s="169"/>
      <c r="EM756" s="169"/>
      <c r="EN756" s="169"/>
      <c r="EO756" s="169"/>
      <c r="EP756" s="169"/>
      <c r="EQ756" s="169"/>
      <c r="ER756" s="169"/>
      <c r="ES756" s="169"/>
      <c r="ET756" s="169"/>
      <c r="EU756" s="169"/>
      <c r="EV756" s="169"/>
      <c r="EW756" s="169"/>
      <c r="EX756" s="169"/>
      <c r="EY756" s="169"/>
      <c r="EZ756" s="169"/>
      <c r="FA756" s="169"/>
      <c r="FB756" s="169"/>
      <c r="FC756" s="169"/>
      <c r="FD756" s="169"/>
      <c r="FE756" s="169"/>
      <c r="FF756" s="169"/>
      <c r="FG756" s="169"/>
      <c r="FH756" s="169"/>
      <c r="FI756" s="169"/>
      <c r="FJ756" s="169"/>
      <c r="FK756" s="169"/>
      <c r="FL756" s="169"/>
      <c r="FM756" s="169"/>
      <c r="FN756" s="169"/>
      <c r="FO756" s="169"/>
      <c r="FP756" s="169"/>
      <c r="FQ756" s="169"/>
      <c r="FR756" s="169"/>
      <c r="FS756" s="169"/>
      <c r="FT756" s="169"/>
      <c r="FU756" s="169"/>
      <c r="FV756" s="169"/>
      <c r="FW756" s="169"/>
      <c r="FX756" s="169"/>
      <c r="FY756" s="169"/>
      <c r="FZ756" s="169"/>
      <c r="GA756" s="169"/>
      <c r="GB756" s="169"/>
      <c r="GC756" s="169"/>
      <c r="GD756" s="169"/>
      <c r="GE756" s="169"/>
      <c r="GF756" s="169"/>
      <c r="GG756" s="169"/>
      <c r="GH756" s="169"/>
      <c r="GI756" s="169"/>
      <c r="GJ756" s="169"/>
      <c r="GK756" s="169"/>
      <c r="GL756" s="169"/>
      <c r="GM756" s="169"/>
      <c r="GN756" s="169"/>
      <c r="GO756" s="169"/>
      <c r="GP756" s="169"/>
      <c r="GQ756" s="169"/>
      <c r="GR756" s="169"/>
      <c r="GS756" s="169"/>
      <c r="GT756" s="169"/>
      <c r="GU756" s="169"/>
      <c r="GV756" s="169"/>
      <c r="GW756" s="169"/>
      <c r="GX756" s="169"/>
      <c r="GY756" s="169"/>
      <c r="GZ756" s="169"/>
      <c r="HA756" s="169"/>
      <c r="HB756" s="169"/>
      <c r="HC756" s="169"/>
      <c r="HD756" s="169"/>
      <c r="HE756" s="169"/>
      <c r="HF756" s="169"/>
      <c r="HG756" s="169"/>
      <c r="HH756" s="169"/>
      <c r="HI756" s="169"/>
      <c r="HJ756" s="169"/>
      <c r="HK756" s="169"/>
      <c r="HL756" s="169"/>
      <c r="HM756" s="169"/>
      <c r="HN756" s="169"/>
      <c r="HO756" s="169"/>
      <c r="HP756" s="169"/>
      <c r="HQ756" s="169"/>
      <c r="HR756" s="169"/>
      <c r="HS756" s="169"/>
      <c r="HT756" s="169"/>
      <c r="HU756" s="169"/>
      <c r="HV756" s="169"/>
      <c r="HW756" s="169"/>
      <c r="HX756" s="169"/>
      <c r="HY756" s="169"/>
      <c r="HZ756" s="169"/>
      <c r="IA756" s="169"/>
      <c r="IB756" s="169"/>
      <c r="IC756" s="169"/>
      <c r="ID756" s="169"/>
      <c r="IE756" s="169"/>
      <c r="IF756" s="169"/>
      <c r="IG756" s="169"/>
      <c r="IH756" s="169"/>
      <c r="II756" s="169"/>
      <c r="IJ756" s="169"/>
      <c r="IK756" s="169"/>
      <c r="IL756" s="169"/>
      <c r="IM756" s="169"/>
      <c r="IN756" s="169"/>
      <c r="IO756" s="169"/>
      <c r="IP756" s="169"/>
      <c r="IQ756" s="169"/>
      <c r="IR756" s="169"/>
      <c r="IS756" s="169"/>
      <c r="IT756" s="169"/>
      <c r="IU756" s="169"/>
      <c r="IV756" s="169"/>
      <c r="IW756" s="169"/>
      <c r="IX756" s="169"/>
      <c r="IY756" s="169"/>
      <c r="IZ756" s="169"/>
      <c r="JA756" s="169"/>
      <c r="JB756" s="169"/>
      <c r="JC756" s="169"/>
      <c r="JD756" s="169"/>
      <c r="JE756" s="169"/>
      <c r="JF756" s="169"/>
      <c r="JG756" s="169"/>
      <c r="JH756" s="169"/>
      <c r="JI756" s="169"/>
      <c r="JJ756" s="169"/>
      <c r="JK756" s="169"/>
      <c r="JL756" s="169"/>
      <c r="JM756" s="169"/>
      <c r="JN756" s="169"/>
      <c r="JO756" s="169"/>
      <c r="JP756" s="169"/>
      <c r="JQ756" s="169"/>
      <c r="JR756" s="169"/>
      <c r="JS756" s="169"/>
      <c r="JT756" s="169"/>
      <c r="JU756" s="169"/>
      <c r="JV756" s="169"/>
      <c r="JW756" s="169"/>
      <c r="JX756" s="169"/>
      <c r="JY756" s="169"/>
      <c r="JZ756" s="169"/>
      <c r="KA756" s="169"/>
      <c r="KB756" s="169"/>
      <c r="KC756" s="169"/>
      <c r="KD756" s="169"/>
      <c r="KE756" s="169"/>
      <c r="KF756" s="169"/>
      <c r="KG756" s="169"/>
      <c r="KH756" s="169"/>
      <c r="KI756" s="169"/>
      <c r="KJ756" s="169"/>
      <c r="KK756" s="169"/>
      <c r="KL756" s="169"/>
      <c r="KM756" s="169"/>
      <c r="KN756" s="169"/>
      <c r="KO756" s="169"/>
      <c r="KP756" s="169"/>
      <c r="KQ756" s="169"/>
      <c r="KR756" s="169"/>
      <c r="KS756" s="169"/>
      <c r="KT756" s="169"/>
      <c r="KU756" s="169"/>
      <c r="KV756" s="169"/>
      <c r="KW756" s="169"/>
      <c r="KX756" s="169"/>
      <c r="KY756" s="169"/>
      <c r="KZ756" s="169"/>
      <c r="LA756" s="169"/>
      <c r="LB756" s="169"/>
      <c r="LC756" s="169"/>
      <c r="LD756" s="169"/>
      <c r="LE756" s="169"/>
      <c r="LF756" s="169"/>
      <c r="LG756" s="169"/>
      <c r="LH756" s="169"/>
      <c r="LI756" s="169"/>
      <c r="LJ756" s="169"/>
      <c r="LK756" s="169"/>
      <c r="LL756" s="169"/>
      <c r="LM756" s="169"/>
      <c r="LN756" s="169"/>
      <c r="LO756" s="169"/>
      <c r="LP756" s="169"/>
      <c r="LQ756" s="169"/>
      <c r="LR756" s="169"/>
      <c r="LS756" s="169"/>
      <c r="LT756" s="169"/>
      <c r="LU756" s="169"/>
      <c r="LV756" s="169"/>
      <c r="LW756" s="169"/>
      <c r="LX756" s="169"/>
      <c r="LY756" s="169"/>
      <c r="LZ756" s="169"/>
      <c r="MA756" s="169"/>
      <c r="MB756" s="169"/>
      <c r="MC756" s="169"/>
      <c r="MD756" s="169"/>
      <c r="ME756" s="169"/>
      <c r="MF756" s="169"/>
      <c r="MG756" s="169"/>
      <c r="MH756" s="169"/>
      <c r="MI756" s="169"/>
      <c r="MJ756" s="169"/>
      <c r="MK756" s="169"/>
      <c r="ML756" s="169"/>
      <c r="MM756" s="169"/>
    </row>
    <row r="757" spans="1:351" s="170" customFormat="1" ht="15" customHeight="1" outlineLevel="1" x14ac:dyDescent="0.25">
      <c r="A757" s="161"/>
      <c r="B757" s="162"/>
      <c r="C757" s="163"/>
      <c r="D757" s="163"/>
      <c r="E757" s="164"/>
      <c r="F757" s="174" t="s">
        <v>156</v>
      </c>
      <c r="G757" s="175" t="s">
        <v>39</v>
      </c>
      <c r="H757" s="167">
        <f>C746*0.8</f>
        <v>4.8000000000000007</v>
      </c>
      <c r="I757" s="168">
        <v>1.77</v>
      </c>
      <c r="J757" s="164">
        <f t="shared" si="130"/>
        <v>8.4960000000000022</v>
      </c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  <c r="CB757" s="169"/>
      <c r="CC757" s="169"/>
      <c r="CD757" s="169"/>
      <c r="CE757" s="169"/>
      <c r="CF757" s="169"/>
      <c r="CG757" s="169"/>
      <c r="CH757" s="169"/>
      <c r="CI757" s="169"/>
      <c r="CJ757" s="169"/>
      <c r="CK757" s="169"/>
      <c r="CL757" s="169"/>
      <c r="CM757" s="169"/>
      <c r="CN757" s="169"/>
      <c r="CO757" s="169"/>
      <c r="CP757" s="169"/>
      <c r="CQ757" s="169"/>
      <c r="CR757" s="169"/>
      <c r="CS757" s="169"/>
      <c r="CT757" s="169"/>
      <c r="CU757" s="169"/>
      <c r="CV757" s="169"/>
      <c r="CW757" s="169"/>
      <c r="CX757" s="169"/>
      <c r="CY757" s="169"/>
      <c r="CZ757" s="169"/>
      <c r="DA757" s="169"/>
      <c r="DB757" s="169"/>
      <c r="DC757" s="169"/>
      <c r="DD757" s="169"/>
      <c r="DE757" s="169"/>
      <c r="DF757" s="169"/>
      <c r="DG757" s="169"/>
      <c r="DH757" s="169"/>
      <c r="DI757" s="169"/>
      <c r="DJ757" s="169"/>
      <c r="DK757" s="169"/>
      <c r="DL757" s="169"/>
      <c r="DM757" s="169"/>
      <c r="DN757" s="169"/>
      <c r="DO757" s="169"/>
      <c r="DP757" s="169"/>
      <c r="DQ757" s="169"/>
      <c r="DR757" s="169"/>
      <c r="DS757" s="169"/>
      <c r="DT757" s="169"/>
      <c r="DU757" s="169"/>
      <c r="DV757" s="169"/>
      <c r="DW757" s="169"/>
      <c r="DX757" s="169"/>
      <c r="DY757" s="169"/>
      <c r="DZ757" s="169"/>
      <c r="EA757" s="169"/>
      <c r="EB757" s="169"/>
      <c r="EC757" s="169"/>
      <c r="ED757" s="169"/>
      <c r="EE757" s="169"/>
      <c r="EF757" s="169"/>
      <c r="EG757" s="169"/>
      <c r="EH757" s="169"/>
      <c r="EI757" s="169"/>
      <c r="EJ757" s="169"/>
      <c r="EK757" s="169"/>
      <c r="EL757" s="169"/>
      <c r="EM757" s="169"/>
      <c r="EN757" s="169"/>
      <c r="EO757" s="169"/>
      <c r="EP757" s="169"/>
      <c r="EQ757" s="169"/>
      <c r="ER757" s="169"/>
      <c r="ES757" s="169"/>
      <c r="ET757" s="169"/>
      <c r="EU757" s="169"/>
      <c r="EV757" s="169"/>
      <c r="EW757" s="169"/>
      <c r="EX757" s="169"/>
      <c r="EY757" s="169"/>
      <c r="EZ757" s="169"/>
      <c r="FA757" s="169"/>
      <c r="FB757" s="169"/>
      <c r="FC757" s="169"/>
      <c r="FD757" s="169"/>
      <c r="FE757" s="169"/>
      <c r="FF757" s="169"/>
      <c r="FG757" s="169"/>
      <c r="FH757" s="169"/>
      <c r="FI757" s="169"/>
      <c r="FJ757" s="169"/>
      <c r="FK757" s="169"/>
      <c r="FL757" s="169"/>
      <c r="FM757" s="169"/>
      <c r="FN757" s="169"/>
      <c r="FO757" s="169"/>
      <c r="FP757" s="169"/>
      <c r="FQ757" s="169"/>
      <c r="FR757" s="169"/>
      <c r="FS757" s="169"/>
      <c r="FT757" s="169"/>
      <c r="FU757" s="169"/>
      <c r="FV757" s="169"/>
      <c r="FW757" s="169"/>
      <c r="FX757" s="169"/>
      <c r="FY757" s="169"/>
      <c r="FZ757" s="169"/>
      <c r="GA757" s="169"/>
      <c r="GB757" s="169"/>
      <c r="GC757" s="169"/>
      <c r="GD757" s="169"/>
      <c r="GE757" s="169"/>
      <c r="GF757" s="169"/>
      <c r="GG757" s="169"/>
      <c r="GH757" s="169"/>
      <c r="GI757" s="169"/>
      <c r="GJ757" s="169"/>
      <c r="GK757" s="169"/>
      <c r="GL757" s="169"/>
      <c r="GM757" s="169"/>
      <c r="GN757" s="169"/>
      <c r="GO757" s="169"/>
      <c r="GP757" s="169"/>
      <c r="GQ757" s="169"/>
      <c r="GR757" s="169"/>
      <c r="GS757" s="169"/>
      <c r="GT757" s="169"/>
      <c r="GU757" s="169"/>
      <c r="GV757" s="169"/>
      <c r="GW757" s="169"/>
      <c r="GX757" s="169"/>
      <c r="GY757" s="169"/>
      <c r="GZ757" s="169"/>
      <c r="HA757" s="169"/>
      <c r="HB757" s="169"/>
      <c r="HC757" s="169"/>
      <c r="HD757" s="169"/>
      <c r="HE757" s="169"/>
      <c r="HF757" s="169"/>
      <c r="HG757" s="169"/>
      <c r="HH757" s="169"/>
      <c r="HI757" s="169"/>
      <c r="HJ757" s="169"/>
      <c r="HK757" s="169"/>
      <c r="HL757" s="169"/>
      <c r="HM757" s="169"/>
      <c r="HN757" s="169"/>
      <c r="HO757" s="169"/>
      <c r="HP757" s="169"/>
      <c r="HQ757" s="169"/>
      <c r="HR757" s="169"/>
      <c r="HS757" s="169"/>
      <c r="HT757" s="169"/>
      <c r="HU757" s="169"/>
      <c r="HV757" s="169"/>
      <c r="HW757" s="169"/>
      <c r="HX757" s="169"/>
      <c r="HY757" s="169"/>
      <c r="HZ757" s="169"/>
      <c r="IA757" s="169"/>
      <c r="IB757" s="169"/>
      <c r="IC757" s="169"/>
      <c r="ID757" s="169"/>
      <c r="IE757" s="169"/>
      <c r="IF757" s="169"/>
      <c r="IG757" s="169"/>
      <c r="IH757" s="169"/>
      <c r="II757" s="169"/>
      <c r="IJ757" s="169"/>
      <c r="IK757" s="169"/>
      <c r="IL757" s="169"/>
      <c r="IM757" s="169"/>
      <c r="IN757" s="169"/>
      <c r="IO757" s="169"/>
      <c r="IP757" s="169"/>
      <c r="IQ757" s="169"/>
      <c r="IR757" s="169"/>
      <c r="IS757" s="169"/>
      <c r="IT757" s="169"/>
      <c r="IU757" s="169"/>
      <c r="IV757" s="169"/>
      <c r="IW757" s="169"/>
      <c r="IX757" s="169"/>
      <c r="IY757" s="169"/>
      <c r="IZ757" s="169"/>
      <c r="JA757" s="169"/>
      <c r="JB757" s="169"/>
      <c r="JC757" s="169"/>
      <c r="JD757" s="169"/>
      <c r="JE757" s="169"/>
      <c r="JF757" s="169"/>
      <c r="JG757" s="169"/>
      <c r="JH757" s="169"/>
      <c r="JI757" s="169"/>
      <c r="JJ757" s="169"/>
      <c r="JK757" s="169"/>
      <c r="JL757" s="169"/>
      <c r="JM757" s="169"/>
      <c r="JN757" s="169"/>
      <c r="JO757" s="169"/>
      <c r="JP757" s="169"/>
      <c r="JQ757" s="169"/>
      <c r="JR757" s="169"/>
      <c r="JS757" s="169"/>
      <c r="JT757" s="169"/>
      <c r="JU757" s="169"/>
      <c r="JV757" s="169"/>
      <c r="JW757" s="169"/>
      <c r="JX757" s="169"/>
      <c r="JY757" s="169"/>
      <c r="JZ757" s="169"/>
      <c r="KA757" s="169"/>
      <c r="KB757" s="169"/>
      <c r="KC757" s="169"/>
      <c r="KD757" s="169"/>
      <c r="KE757" s="169"/>
      <c r="KF757" s="169"/>
      <c r="KG757" s="169"/>
      <c r="KH757" s="169"/>
      <c r="KI757" s="169"/>
      <c r="KJ757" s="169"/>
      <c r="KK757" s="169"/>
      <c r="KL757" s="169"/>
      <c r="KM757" s="169"/>
      <c r="KN757" s="169"/>
      <c r="KO757" s="169"/>
      <c r="KP757" s="169"/>
      <c r="KQ757" s="169"/>
      <c r="KR757" s="169"/>
      <c r="KS757" s="169"/>
      <c r="KT757" s="169"/>
      <c r="KU757" s="169"/>
      <c r="KV757" s="169"/>
      <c r="KW757" s="169"/>
      <c r="KX757" s="169"/>
      <c r="KY757" s="169"/>
      <c r="KZ757" s="169"/>
      <c r="LA757" s="169"/>
      <c r="LB757" s="169"/>
      <c r="LC757" s="169"/>
      <c r="LD757" s="169"/>
      <c r="LE757" s="169"/>
      <c r="LF757" s="169"/>
      <c r="LG757" s="169"/>
      <c r="LH757" s="169"/>
      <c r="LI757" s="169"/>
      <c r="LJ757" s="169"/>
      <c r="LK757" s="169"/>
      <c r="LL757" s="169"/>
      <c r="LM757" s="169"/>
      <c r="LN757" s="169"/>
      <c r="LO757" s="169"/>
      <c r="LP757" s="169"/>
      <c r="LQ757" s="169"/>
      <c r="LR757" s="169"/>
      <c r="LS757" s="169"/>
      <c r="LT757" s="169"/>
      <c r="LU757" s="169"/>
      <c r="LV757" s="169"/>
      <c r="LW757" s="169"/>
      <c r="LX757" s="169"/>
      <c r="LY757" s="169"/>
      <c r="LZ757" s="169"/>
      <c r="MA757" s="169"/>
      <c r="MB757" s="169"/>
      <c r="MC757" s="169"/>
      <c r="MD757" s="169"/>
      <c r="ME757" s="169"/>
      <c r="MF757" s="169"/>
      <c r="MG757" s="169"/>
      <c r="MH757" s="169"/>
      <c r="MI757" s="169"/>
      <c r="MJ757" s="169"/>
      <c r="MK757" s="169"/>
      <c r="ML757" s="169"/>
      <c r="MM757" s="169"/>
    </row>
    <row r="758" spans="1:351" s="181" customFormat="1" x14ac:dyDescent="0.25">
      <c r="A758" s="176"/>
      <c r="B758" s="177"/>
      <c r="C758" s="178"/>
      <c r="D758" s="168"/>
      <c r="E758" s="179"/>
      <c r="F758" s="180" t="s">
        <v>157</v>
      </c>
      <c r="G758" s="177" t="s">
        <v>10</v>
      </c>
      <c r="H758" s="178">
        <f>C746*40</f>
        <v>240</v>
      </c>
      <c r="I758" s="168">
        <v>0.19</v>
      </c>
      <c r="J758" s="179">
        <f t="shared" si="130"/>
        <v>45.6</v>
      </c>
    </row>
    <row r="759" spans="1:351" s="170" customFormat="1" ht="15" customHeight="1" outlineLevel="1" x14ac:dyDescent="0.25">
      <c r="A759" s="161"/>
      <c r="B759" s="162"/>
      <c r="C759" s="163"/>
      <c r="D759" s="163"/>
      <c r="E759" s="164"/>
      <c r="F759" s="174" t="s">
        <v>158</v>
      </c>
      <c r="G759" s="175" t="s">
        <v>39</v>
      </c>
      <c r="H759" s="167">
        <f>C746*7</f>
        <v>42</v>
      </c>
      <c r="I759" s="168">
        <v>0.27</v>
      </c>
      <c r="J759" s="164">
        <f t="shared" si="130"/>
        <v>11.34</v>
      </c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  <c r="CB759" s="169"/>
      <c r="CC759" s="169"/>
      <c r="CD759" s="169"/>
      <c r="CE759" s="169"/>
      <c r="CF759" s="169"/>
      <c r="CG759" s="169"/>
      <c r="CH759" s="169"/>
      <c r="CI759" s="169"/>
      <c r="CJ759" s="169"/>
      <c r="CK759" s="169"/>
      <c r="CL759" s="169"/>
      <c r="CM759" s="169"/>
      <c r="CN759" s="169"/>
      <c r="CO759" s="169"/>
      <c r="CP759" s="169"/>
      <c r="CQ759" s="169"/>
      <c r="CR759" s="169"/>
      <c r="CS759" s="169"/>
      <c r="CT759" s="169"/>
      <c r="CU759" s="169"/>
      <c r="CV759" s="169"/>
      <c r="CW759" s="169"/>
      <c r="CX759" s="169"/>
      <c r="CY759" s="169"/>
      <c r="CZ759" s="169"/>
      <c r="DA759" s="169"/>
      <c r="DB759" s="169"/>
      <c r="DC759" s="169"/>
      <c r="DD759" s="169"/>
      <c r="DE759" s="169"/>
      <c r="DF759" s="169"/>
      <c r="DG759" s="169"/>
      <c r="DH759" s="169"/>
      <c r="DI759" s="169"/>
      <c r="DJ759" s="169"/>
      <c r="DK759" s="169"/>
      <c r="DL759" s="169"/>
      <c r="DM759" s="169"/>
      <c r="DN759" s="169"/>
      <c r="DO759" s="169"/>
      <c r="DP759" s="169"/>
      <c r="DQ759" s="169"/>
      <c r="DR759" s="169"/>
      <c r="DS759" s="169"/>
      <c r="DT759" s="169"/>
      <c r="DU759" s="169"/>
      <c r="DV759" s="169"/>
      <c r="DW759" s="169"/>
      <c r="DX759" s="169"/>
      <c r="DY759" s="169"/>
      <c r="DZ759" s="169"/>
      <c r="EA759" s="169"/>
      <c r="EB759" s="169"/>
      <c r="EC759" s="169"/>
      <c r="ED759" s="169"/>
      <c r="EE759" s="169"/>
      <c r="EF759" s="169"/>
      <c r="EG759" s="169"/>
      <c r="EH759" s="169"/>
      <c r="EI759" s="169"/>
      <c r="EJ759" s="169"/>
      <c r="EK759" s="169"/>
      <c r="EL759" s="169"/>
      <c r="EM759" s="169"/>
      <c r="EN759" s="169"/>
      <c r="EO759" s="169"/>
      <c r="EP759" s="169"/>
      <c r="EQ759" s="169"/>
      <c r="ER759" s="169"/>
      <c r="ES759" s="169"/>
      <c r="ET759" s="169"/>
      <c r="EU759" s="169"/>
      <c r="EV759" s="169"/>
      <c r="EW759" s="169"/>
      <c r="EX759" s="169"/>
      <c r="EY759" s="169"/>
      <c r="EZ759" s="169"/>
      <c r="FA759" s="169"/>
      <c r="FB759" s="169"/>
      <c r="FC759" s="169"/>
      <c r="FD759" s="169"/>
      <c r="FE759" s="169"/>
      <c r="FF759" s="169"/>
      <c r="FG759" s="169"/>
      <c r="FH759" s="169"/>
      <c r="FI759" s="169"/>
      <c r="FJ759" s="169"/>
      <c r="FK759" s="169"/>
      <c r="FL759" s="169"/>
      <c r="FM759" s="169"/>
      <c r="FN759" s="169"/>
      <c r="FO759" s="169"/>
      <c r="FP759" s="169"/>
      <c r="FQ759" s="169"/>
      <c r="FR759" s="169"/>
      <c r="FS759" s="169"/>
      <c r="FT759" s="169"/>
      <c r="FU759" s="169"/>
      <c r="FV759" s="169"/>
      <c r="FW759" s="169"/>
      <c r="FX759" s="169"/>
      <c r="FY759" s="169"/>
      <c r="FZ759" s="169"/>
      <c r="GA759" s="169"/>
      <c r="GB759" s="169"/>
      <c r="GC759" s="169"/>
      <c r="GD759" s="169"/>
      <c r="GE759" s="169"/>
      <c r="GF759" s="169"/>
      <c r="GG759" s="169"/>
      <c r="GH759" s="169"/>
      <c r="GI759" s="169"/>
      <c r="GJ759" s="169"/>
      <c r="GK759" s="169"/>
      <c r="GL759" s="169"/>
      <c r="GM759" s="169"/>
      <c r="GN759" s="169"/>
      <c r="GO759" s="169"/>
      <c r="GP759" s="169"/>
      <c r="GQ759" s="169"/>
      <c r="GR759" s="169"/>
      <c r="GS759" s="169"/>
      <c r="GT759" s="169"/>
      <c r="GU759" s="169"/>
      <c r="GV759" s="169"/>
      <c r="GW759" s="169"/>
      <c r="GX759" s="169"/>
      <c r="GY759" s="169"/>
      <c r="GZ759" s="169"/>
      <c r="HA759" s="169"/>
      <c r="HB759" s="169"/>
      <c r="HC759" s="169"/>
      <c r="HD759" s="169"/>
      <c r="HE759" s="169"/>
      <c r="HF759" s="169"/>
      <c r="HG759" s="169"/>
      <c r="HH759" s="169"/>
      <c r="HI759" s="169"/>
      <c r="HJ759" s="169"/>
      <c r="HK759" s="169"/>
      <c r="HL759" s="169"/>
      <c r="HM759" s="169"/>
      <c r="HN759" s="169"/>
      <c r="HO759" s="169"/>
      <c r="HP759" s="169"/>
      <c r="HQ759" s="169"/>
      <c r="HR759" s="169"/>
      <c r="HS759" s="169"/>
      <c r="HT759" s="169"/>
      <c r="HU759" s="169"/>
      <c r="HV759" s="169"/>
      <c r="HW759" s="169"/>
      <c r="HX759" s="169"/>
      <c r="HY759" s="169"/>
      <c r="HZ759" s="169"/>
      <c r="IA759" s="169"/>
      <c r="IB759" s="169"/>
      <c r="IC759" s="169"/>
      <c r="ID759" s="169"/>
      <c r="IE759" s="169"/>
      <c r="IF759" s="169"/>
      <c r="IG759" s="169"/>
      <c r="IH759" s="169"/>
      <c r="II759" s="169"/>
      <c r="IJ759" s="169"/>
      <c r="IK759" s="169"/>
      <c r="IL759" s="169"/>
      <c r="IM759" s="169"/>
      <c r="IN759" s="169"/>
      <c r="IO759" s="169"/>
      <c r="IP759" s="169"/>
      <c r="IQ759" s="169"/>
      <c r="IR759" s="169"/>
      <c r="IS759" s="169"/>
      <c r="IT759" s="169"/>
      <c r="IU759" s="169"/>
      <c r="IV759" s="169"/>
      <c r="IW759" s="169"/>
      <c r="IX759" s="169"/>
      <c r="IY759" s="169"/>
      <c r="IZ759" s="169"/>
      <c r="JA759" s="169"/>
      <c r="JB759" s="169"/>
      <c r="JC759" s="169"/>
      <c r="JD759" s="169"/>
      <c r="JE759" s="169"/>
      <c r="JF759" s="169"/>
      <c r="JG759" s="169"/>
      <c r="JH759" s="169"/>
      <c r="JI759" s="169"/>
      <c r="JJ759" s="169"/>
      <c r="JK759" s="169"/>
      <c r="JL759" s="169"/>
      <c r="JM759" s="169"/>
      <c r="JN759" s="169"/>
      <c r="JO759" s="169"/>
      <c r="JP759" s="169"/>
      <c r="JQ759" s="169"/>
      <c r="JR759" s="169"/>
      <c r="JS759" s="169"/>
      <c r="JT759" s="169"/>
      <c r="JU759" s="169"/>
      <c r="JV759" s="169"/>
      <c r="JW759" s="169"/>
      <c r="JX759" s="169"/>
      <c r="JY759" s="169"/>
      <c r="JZ759" s="169"/>
      <c r="KA759" s="169"/>
      <c r="KB759" s="169"/>
      <c r="KC759" s="169"/>
      <c r="KD759" s="169"/>
      <c r="KE759" s="169"/>
      <c r="KF759" s="169"/>
      <c r="KG759" s="169"/>
      <c r="KH759" s="169"/>
      <c r="KI759" s="169"/>
      <c r="KJ759" s="169"/>
      <c r="KK759" s="169"/>
      <c r="KL759" s="169"/>
      <c r="KM759" s="169"/>
      <c r="KN759" s="169"/>
      <c r="KO759" s="169"/>
      <c r="KP759" s="169"/>
      <c r="KQ759" s="169"/>
      <c r="KR759" s="169"/>
      <c r="KS759" s="169"/>
      <c r="KT759" s="169"/>
      <c r="KU759" s="169"/>
      <c r="KV759" s="169"/>
      <c r="KW759" s="169"/>
      <c r="KX759" s="169"/>
      <c r="KY759" s="169"/>
      <c r="KZ759" s="169"/>
      <c r="LA759" s="169"/>
      <c r="LB759" s="169"/>
      <c r="LC759" s="169"/>
      <c r="LD759" s="169"/>
      <c r="LE759" s="169"/>
      <c r="LF759" s="169"/>
      <c r="LG759" s="169"/>
      <c r="LH759" s="169"/>
      <c r="LI759" s="169"/>
      <c r="LJ759" s="169"/>
      <c r="LK759" s="169"/>
      <c r="LL759" s="169"/>
      <c r="LM759" s="169"/>
      <c r="LN759" s="169"/>
      <c r="LO759" s="169"/>
      <c r="LP759" s="169"/>
      <c r="LQ759" s="169"/>
      <c r="LR759" s="169"/>
      <c r="LS759" s="169"/>
      <c r="LT759" s="169"/>
      <c r="LU759" s="169"/>
      <c r="LV759" s="169"/>
      <c r="LW759" s="169"/>
      <c r="LX759" s="169"/>
      <c r="LY759" s="169"/>
      <c r="LZ759" s="169"/>
      <c r="MA759" s="169"/>
      <c r="MB759" s="169"/>
      <c r="MC759" s="169"/>
      <c r="MD759" s="169"/>
      <c r="ME759" s="169"/>
      <c r="MF759" s="169"/>
      <c r="MG759" s="169"/>
      <c r="MH759" s="169"/>
      <c r="MI759" s="169"/>
      <c r="MJ759" s="169"/>
      <c r="MK759" s="169"/>
      <c r="ML759" s="169"/>
      <c r="MM759" s="169"/>
    </row>
    <row r="760" spans="1:351" s="79" customFormat="1" ht="14.25" customHeight="1" x14ac:dyDescent="0.2">
      <c r="A760" s="32"/>
      <c r="B760" s="33"/>
      <c r="C760" s="28"/>
      <c r="D760" s="28"/>
      <c r="E760" s="28"/>
      <c r="F760" s="37" t="s">
        <v>16</v>
      </c>
      <c r="G760" s="31" t="s">
        <v>17</v>
      </c>
      <c r="H760" s="56">
        <f>C746*0.15/10</f>
        <v>0.09</v>
      </c>
      <c r="I760" s="55">
        <v>235.68</v>
      </c>
      <c r="J760" s="94">
        <f t="shared" si="130"/>
        <v>21.211199999999998</v>
      </c>
    </row>
    <row r="761" spans="1:351" s="181" customFormat="1" x14ac:dyDescent="0.25">
      <c r="A761" s="176"/>
      <c r="B761" s="177"/>
      <c r="C761" s="178"/>
      <c r="D761" s="168"/>
      <c r="E761" s="179"/>
      <c r="F761" s="180" t="s">
        <v>160</v>
      </c>
      <c r="G761" s="177" t="s">
        <v>110</v>
      </c>
      <c r="H761" s="182">
        <f>C746*0.5</f>
        <v>3</v>
      </c>
      <c r="I761" s="168">
        <v>24.68</v>
      </c>
      <c r="J761" s="179">
        <f t="shared" si="130"/>
        <v>74.039999999999992</v>
      </c>
    </row>
    <row r="762" spans="1:351" s="181" customFormat="1" x14ac:dyDescent="0.25">
      <c r="A762" s="176"/>
      <c r="B762" s="177"/>
      <c r="C762" s="178"/>
      <c r="D762" s="168"/>
      <c r="E762" s="179"/>
      <c r="F762" s="165" t="s">
        <v>161</v>
      </c>
      <c r="G762" s="177" t="s">
        <v>162</v>
      </c>
      <c r="H762" s="178">
        <f>C746*1</f>
        <v>6</v>
      </c>
      <c r="I762" s="168">
        <v>1.33</v>
      </c>
      <c r="J762" s="179">
        <f t="shared" si="130"/>
        <v>7.98</v>
      </c>
    </row>
    <row r="763" spans="1:351" s="181" customFormat="1" x14ac:dyDescent="0.25">
      <c r="A763" s="176"/>
      <c r="B763" s="177"/>
      <c r="C763" s="178"/>
      <c r="D763" s="168"/>
      <c r="E763" s="179"/>
      <c r="F763" s="180" t="s">
        <v>163</v>
      </c>
      <c r="G763" s="177" t="s">
        <v>12</v>
      </c>
      <c r="H763" s="178">
        <f>C746*0.15</f>
        <v>0.89999999999999991</v>
      </c>
      <c r="I763" s="168">
        <v>14</v>
      </c>
      <c r="J763" s="179">
        <f t="shared" si="130"/>
        <v>12.599999999999998</v>
      </c>
    </row>
    <row r="764" spans="1:351" ht="14.25" customHeight="1" x14ac:dyDescent="0.2">
      <c r="A764" s="32" t="s">
        <v>119</v>
      </c>
      <c r="B764" s="33" t="s">
        <v>12</v>
      </c>
      <c r="C764" s="28">
        <v>8.9499999999999993</v>
      </c>
      <c r="D764" s="28">
        <v>25</v>
      </c>
      <c r="E764" s="28">
        <f>C764*D764</f>
        <v>223.74999999999997</v>
      </c>
      <c r="F764" s="32" t="s">
        <v>19</v>
      </c>
      <c r="G764" s="33" t="s">
        <v>12</v>
      </c>
      <c r="H764" s="28">
        <f>C764*1.2</f>
        <v>10.739999999999998</v>
      </c>
      <c r="I764" s="28">
        <v>5.63</v>
      </c>
      <c r="J764" s="80">
        <f t="shared" si="130"/>
        <v>60.466199999999994</v>
      </c>
    </row>
    <row r="765" spans="1:351" ht="14.25" customHeight="1" x14ac:dyDescent="0.2">
      <c r="A765" s="32"/>
      <c r="B765" s="33"/>
      <c r="C765" s="28"/>
      <c r="D765" s="83"/>
      <c r="E765" s="84"/>
      <c r="F765" s="32" t="s">
        <v>20</v>
      </c>
      <c r="G765" s="33" t="s">
        <v>11</v>
      </c>
      <c r="H765" s="56">
        <f>C764*0.2/25</f>
        <v>7.1599999999999997E-2</v>
      </c>
      <c r="I765" s="83">
        <v>108</v>
      </c>
      <c r="J765" s="82">
        <f t="shared" si="130"/>
        <v>7.7327999999999992</v>
      </c>
    </row>
    <row r="766" spans="1:351" ht="14.25" customHeight="1" x14ac:dyDescent="0.2">
      <c r="A766" s="32" t="s">
        <v>167</v>
      </c>
      <c r="B766" s="33" t="s">
        <v>12</v>
      </c>
      <c r="C766" s="28">
        <v>8.9499999999999993</v>
      </c>
      <c r="D766" s="28">
        <v>8</v>
      </c>
      <c r="E766" s="28">
        <f>C766*D766</f>
        <v>71.599999999999994</v>
      </c>
      <c r="F766" s="37" t="s">
        <v>16</v>
      </c>
      <c r="G766" s="31" t="s">
        <v>17</v>
      </c>
      <c r="H766" s="56">
        <f>C766*0.1/10</f>
        <v>8.9499999999999996E-2</v>
      </c>
      <c r="I766" s="55">
        <v>235.68</v>
      </c>
      <c r="J766" s="80">
        <f>H766*I766</f>
        <v>21.093360000000001</v>
      </c>
    </row>
    <row r="767" spans="1:351" s="86" customFormat="1" ht="14.25" customHeight="1" x14ac:dyDescent="0.2">
      <c r="A767" s="87" t="s">
        <v>168</v>
      </c>
      <c r="B767" s="33" t="s">
        <v>12</v>
      </c>
      <c r="C767" s="56">
        <f>C766</f>
        <v>8.9499999999999993</v>
      </c>
      <c r="D767" s="83">
        <v>45</v>
      </c>
      <c r="E767" s="84">
        <f>C767*D767</f>
        <v>402.74999999999994</v>
      </c>
      <c r="F767" s="32" t="s">
        <v>102</v>
      </c>
      <c r="G767" s="33" t="s">
        <v>18</v>
      </c>
      <c r="H767" s="56">
        <f>C767*5/30</f>
        <v>1.4916666666666667</v>
      </c>
      <c r="I767" s="83">
        <v>130</v>
      </c>
      <c r="J767" s="82">
        <f>H767*I767</f>
        <v>193.91666666666666</v>
      </c>
    </row>
    <row r="768" spans="1:351" ht="14.25" customHeight="1" x14ac:dyDescent="0.2">
      <c r="A768" s="32" t="s">
        <v>169</v>
      </c>
      <c r="B768" s="33" t="s">
        <v>12</v>
      </c>
      <c r="C768" s="28">
        <f>C766</f>
        <v>8.9499999999999993</v>
      </c>
      <c r="D768" s="83">
        <v>50</v>
      </c>
      <c r="E768" s="84">
        <f>C768*D768</f>
        <v>447.49999999999994</v>
      </c>
      <c r="F768" s="32" t="s">
        <v>20</v>
      </c>
      <c r="G768" s="33" t="s">
        <v>11</v>
      </c>
      <c r="H768" s="56">
        <f>C768*0.8/25</f>
        <v>0.28639999999999999</v>
      </c>
      <c r="I768" s="83">
        <v>108</v>
      </c>
      <c r="J768" s="82">
        <f t="shared" ref="J768:J782" si="131">H768*I768</f>
        <v>30.931199999999997</v>
      </c>
    </row>
    <row r="769" spans="1:10" ht="14.25" customHeight="1" x14ac:dyDescent="0.2">
      <c r="A769" s="32"/>
      <c r="B769" s="33"/>
      <c r="C769" s="28"/>
      <c r="D769" s="83"/>
      <c r="E769" s="84"/>
      <c r="F769" s="32" t="s">
        <v>22</v>
      </c>
      <c r="G769" s="33" t="s">
        <v>11</v>
      </c>
      <c r="H769" s="56">
        <f>C768*0.8/25</f>
        <v>0.28639999999999999</v>
      </c>
      <c r="I769" s="83">
        <v>183.45</v>
      </c>
      <c r="J769" s="82">
        <f t="shared" si="131"/>
        <v>52.540079999999996</v>
      </c>
    </row>
    <row r="770" spans="1:10" ht="14.25" customHeight="1" x14ac:dyDescent="0.2">
      <c r="A770" s="32" t="s">
        <v>170</v>
      </c>
      <c r="B770" s="33" t="s">
        <v>12</v>
      </c>
      <c r="C770" s="28">
        <f>C766</f>
        <v>8.9499999999999993</v>
      </c>
      <c r="D770" s="83">
        <v>25</v>
      </c>
      <c r="E770" s="84">
        <f t="shared" ref="E770:E772" si="132">C770*D770</f>
        <v>223.74999999999997</v>
      </c>
      <c r="F770" s="32" t="s">
        <v>24</v>
      </c>
      <c r="G770" s="177" t="s">
        <v>12</v>
      </c>
      <c r="H770" s="178">
        <f>C770*0.15</f>
        <v>1.3424999999999998</v>
      </c>
      <c r="I770" s="168">
        <v>14</v>
      </c>
      <c r="J770" s="85">
        <f t="shared" si="131"/>
        <v>18.794999999999998</v>
      </c>
    </row>
    <row r="771" spans="1:10" ht="14.25" customHeight="1" x14ac:dyDescent="0.2">
      <c r="A771" s="32" t="s">
        <v>171</v>
      </c>
      <c r="B771" s="33" t="s">
        <v>12</v>
      </c>
      <c r="C771" s="28">
        <f>C766</f>
        <v>8.9499999999999993</v>
      </c>
      <c r="D771" s="28">
        <v>5</v>
      </c>
      <c r="E771" s="28">
        <f t="shared" si="132"/>
        <v>44.75</v>
      </c>
      <c r="F771" s="37" t="s">
        <v>16</v>
      </c>
      <c r="G771" s="31" t="s">
        <v>17</v>
      </c>
      <c r="H771" s="56">
        <f>C771*0.1/10</f>
        <v>8.9499999999999996E-2</v>
      </c>
      <c r="I771" s="55">
        <v>235.68</v>
      </c>
      <c r="J771" s="80">
        <f t="shared" si="131"/>
        <v>21.093360000000001</v>
      </c>
    </row>
    <row r="772" spans="1:10" s="79" customFormat="1" ht="14.25" customHeight="1" x14ac:dyDescent="0.2">
      <c r="A772" s="87" t="s">
        <v>172</v>
      </c>
      <c r="B772" s="33" t="s">
        <v>12</v>
      </c>
      <c r="C772" s="28">
        <f>C770</f>
        <v>8.9499999999999993</v>
      </c>
      <c r="D772" s="28">
        <v>35</v>
      </c>
      <c r="E772" s="28">
        <f t="shared" si="132"/>
        <v>313.25</v>
      </c>
      <c r="F772" s="32" t="s">
        <v>111</v>
      </c>
      <c r="G772" s="33" t="s">
        <v>26</v>
      </c>
      <c r="H772" s="28">
        <f>C772*0.15</f>
        <v>1.3424999999999998</v>
      </c>
      <c r="I772" s="28">
        <v>296.74</v>
      </c>
      <c r="J772" s="80">
        <f t="shared" si="131"/>
        <v>398.37344999999993</v>
      </c>
    </row>
    <row r="773" spans="1:10" s="79" customFormat="1" ht="14.25" customHeight="1" x14ac:dyDescent="0.2">
      <c r="A773" s="32" t="s">
        <v>164</v>
      </c>
      <c r="B773" s="33" t="s">
        <v>12</v>
      </c>
      <c r="C773" s="56">
        <v>11.8</v>
      </c>
      <c r="D773" s="83">
        <v>25</v>
      </c>
      <c r="E773" s="84">
        <f>C773*D773</f>
        <v>295</v>
      </c>
      <c r="F773" s="32" t="s">
        <v>165</v>
      </c>
      <c r="G773" s="33" t="s">
        <v>12</v>
      </c>
      <c r="H773" s="56">
        <f>C773*1.2</f>
        <v>14.16</v>
      </c>
      <c r="I773" s="83">
        <v>8.94</v>
      </c>
      <c r="J773" s="160">
        <f t="shared" si="131"/>
        <v>126.59039999999999</v>
      </c>
    </row>
    <row r="774" spans="1:10" s="79" customFormat="1" ht="14.25" customHeight="1" x14ac:dyDescent="0.2">
      <c r="A774" s="32"/>
      <c r="B774" s="33"/>
      <c r="C774" s="28"/>
      <c r="D774" s="28"/>
      <c r="E774" s="84"/>
      <c r="F774" s="32" t="s">
        <v>20</v>
      </c>
      <c r="G774" s="33" t="s">
        <v>11</v>
      </c>
      <c r="H774" s="56">
        <f>C773*0.2/25</f>
        <v>9.4400000000000012E-2</v>
      </c>
      <c r="I774" s="83">
        <v>108</v>
      </c>
      <c r="J774" s="80">
        <f t="shared" si="131"/>
        <v>10.195200000000002</v>
      </c>
    </row>
    <row r="775" spans="1:10" s="79" customFormat="1" ht="14.25" customHeight="1" x14ac:dyDescent="0.2">
      <c r="A775" s="32" t="s">
        <v>166</v>
      </c>
      <c r="B775" s="33" t="s">
        <v>12</v>
      </c>
      <c r="C775" s="28">
        <f>C773</f>
        <v>11.8</v>
      </c>
      <c r="D775" s="28">
        <v>30</v>
      </c>
      <c r="E775" s="28">
        <f>C775*D775</f>
        <v>354</v>
      </c>
      <c r="F775" s="32" t="s">
        <v>111</v>
      </c>
      <c r="G775" s="33" t="s">
        <v>26</v>
      </c>
      <c r="H775" s="28">
        <f>C775*0.1</f>
        <v>1.1800000000000002</v>
      </c>
      <c r="I775" s="28">
        <v>296.74</v>
      </c>
      <c r="J775" s="80">
        <f t="shared" si="131"/>
        <v>350.15320000000008</v>
      </c>
    </row>
    <row r="776" spans="1:10" s="79" customFormat="1" ht="14.25" customHeight="1" x14ac:dyDescent="0.2">
      <c r="A776" s="32" t="s">
        <v>43</v>
      </c>
      <c r="B776" s="33" t="s">
        <v>15</v>
      </c>
      <c r="C776" s="28">
        <v>6</v>
      </c>
      <c r="D776" s="28">
        <v>10</v>
      </c>
      <c r="E776" s="28">
        <f t="shared" ref="E776:E778" si="133">C776*D776</f>
        <v>60</v>
      </c>
      <c r="F776" s="37" t="s">
        <v>16</v>
      </c>
      <c r="G776" s="31" t="s">
        <v>17</v>
      </c>
      <c r="H776" s="56">
        <f>C776*0.15/10</f>
        <v>0.09</v>
      </c>
      <c r="I776" s="55">
        <v>235.68</v>
      </c>
      <c r="J776" s="94">
        <f t="shared" si="131"/>
        <v>21.211199999999998</v>
      </c>
    </row>
    <row r="777" spans="1:10" s="40" customFormat="1" ht="14.25" customHeight="1" x14ac:dyDescent="0.25">
      <c r="A777" s="87" t="s">
        <v>40</v>
      </c>
      <c r="B777" s="33" t="s">
        <v>15</v>
      </c>
      <c r="C777" s="56">
        <v>6</v>
      </c>
      <c r="D777" s="83">
        <v>45</v>
      </c>
      <c r="E777" s="84">
        <f t="shared" si="133"/>
        <v>270</v>
      </c>
      <c r="F777" s="32" t="s">
        <v>102</v>
      </c>
      <c r="G777" s="33" t="s">
        <v>18</v>
      </c>
      <c r="H777" s="56">
        <f>C777*7/30</f>
        <v>1.4</v>
      </c>
      <c r="I777" s="83">
        <v>130</v>
      </c>
      <c r="J777" s="82">
        <f t="shared" si="131"/>
        <v>182</v>
      </c>
    </row>
    <row r="778" spans="1:10" ht="14.25" customHeight="1" x14ac:dyDescent="0.2">
      <c r="A778" s="87" t="s">
        <v>41</v>
      </c>
      <c r="B778" s="33" t="s">
        <v>15</v>
      </c>
      <c r="C778" s="56">
        <f>C777</f>
        <v>6</v>
      </c>
      <c r="D778" s="83">
        <v>50</v>
      </c>
      <c r="E778" s="84">
        <f t="shared" si="133"/>
        <v>300</v>
      </c>
      <c r="F778" s="32" t="s">
        <v>20</v>
      </c>
      <c r="G778" s="33" t="s">
        <v>11</v>
      </c>
      <c r="H778" s="56">
        <f>C777*1.2/25</f>
        <v>0.28799999999999998</v>
      </c>
      <c r="I778" s="83">
        <v>108</v>
      </c>
      <c r="J778" s="82">
        <f t="shared" si="131"/>
        <v>31.103999999999999</v>
      </c>
    </row>
    <row r="779" spans="1:10" s="79" customFormat="1" ht="14.25" customHeight="1" x14ac:dyDescent="0.2">
      <c r="A779" s="32"/>
      <c r="B779" s="33"/>
      <c r="C779" s="28"/>
      <c r="D779" s="83"/>
      <c r="E779" s="84"/>
      <c r="F779" s="32" t="s">
        <v>22</v>
      </c>
      <c r="G779" s="33" t="s">
        <v>11</v>
      </c>
      <c r="H779" s="56">
        <f>C778*0.9/25</f>
        <v>0.21600000000000003</v>
      </c>
      <c r="I779" s="83">
        <v>183.45</v>
      </c>
      <c r="J779" s="82">
        <f t="shared" si="131"/>
        <v>39.6252</v>
      </c>
    </row>
    <row r="780" spans="1:10" s="93" customFormat="1" ht="14.25" customHeight="1" x14ac:dyDescent="0.25">
      <c r="A780" s="87" t="s">
        <v>42</v>
      </c>
      <c r="B780" s="33" t="s">
        <v>15</v>
      </c>
      <c r="C780" s="28">
        <f>C778</f>
        <v>6</v>
      </c>
      <c r="D780" s="83">
        <v>25</v>
      </c>
      <c r="E780" s="84">
        <f t="shared" ref="E780:E781" si="134">C780*D780</f>
        <v>150</v>
      </c>
      <c r="F780" s="32" t="s">
        <v>24</v>
      </c>
      <c r="G780" s="177" t="s">
        <v>12</v>
      </c>
      <c r="H780" s="178">
        <f>C780*0.15</f>
        <v>0.89999999999999991</v>
      </c>
      <c r="I780" s="168">
        <v>14</v>
      </c>
      <c r="J780" s="82">
        <f t="shared" si="131"/>
        <v>12.599999999999998</v>
      </c>
    </row>
    <row r="781" spans="1:10" s="79" customFormat="1" ht="14.25" customHeight="1" x14ac:dyDescent="0.2">
      <c r="A781" s="32" t="s">
        <v>43</v>
      </c>
      <c r="B781" s="33" t="s">
        <v>15</v>
      </c>
      <c r="C781" s="28">
        <f>C780</f>
        <v>6</v>
      </c>
      <c r="D781" s="28">
        <v>10</v>
      </c>
      <c r="E781" s="28">
        <f t="shared" si="134"/>
        <v>60</v>
      </c>
      <c r="F781" s="37" t="s">
        <v>16</v>
      </c>
      <c r="G781" s="31" t="s">
        <v>17</v>
      </c>
      <c r="H781" s="56">
        <f>C781*0.15/10</f>
        <v>0.09</v>
      </c>
      <c r="I781" s="55">
        <v>235.68</v>
      </c>
      <c r="J781" s="94">
        <f t="shared" si="131"/>
        <v>21.211199999999998</v>
      </c>
    </row>
    <row r="782" spans="1:10" s="79" customFormat="1" ht="14.25" customHeight="1" x14ac:dyDescent="0.2">
      <c r="A782" s="32" t="s">
        <v>44</v>
      </c>
      <c r="B782" s="33" t="s">
        <v>15</v>
      </c>
      <c r="C782" s="28">
        <f>C781</f>
        <v>6</v>
      </c>
      <c r="D782" s="28">
        <v>50</v>
      </c>
      <c r="E782" s="28">
        <f>C782*D782</f>
        <v>300</v>
      </c>
      <c r="F782" s="32" t="s">
        <v>111</v>
      </c>
      <c r="G782" s="33" t="s">
        <v>26</v>
      </c>
      <c r="H782" s="28">
        <f>C782*0.3</f>
        <v>1.7999999999999998</v>
      </c>
      <c r="I782" s="28">
        <v>296.74</v>
      </c>
      <c r="J782" s="80">
        <f t="shared" si="131"/>
        <v>534.13199999999995</v>
      </c>
    </row>
    <row r="783" spans="1:10" s="79" customFormat="1" ht="14.25" customHeight="1" x14ac:dyDescent="0.2">
      <c r="A783" s="26" t="s">
        <v>13</v>
      </c>
      <c r="B783" s="41"/>
      <c r="C783" s="42"/>
      <c r="D783" s="42"/>
      <c r="E783" s="42">
        <f>SUM(E714:E782)</f>
        <v>4908.3500000000004</v>
      </c>
      <c r="F783" s="29" t="s">
        <v>13</v>
      </c>
      <c r="G783" s="41"/>
      <c r="H783" s="42"/>
      <c r="I783" s="42"/>
      <c r="J783" s="43">
        <f>SUM(J714:J782)</f>
        <v>3734.2437966666671</v>
      </c>
    </row>
    <row r="784" spans="1:10" s="79" customFormat="1" ht="14.25" customHeight="1" x14ac:dyDescent="0.2">
      <c r="A784" s="214" t="s">
        <v>45</v>
      </c>
      <c r="B784" s="215"/>
      <c r="C784" s="215"/>
      <c r="D784" s="215"/>
      <c r="E784" s="215"/>
      <c r="F784" s="215"/>
      <c r="G784" s="215"/>
      <c r="H784" s="215"/>
      <c r="I784" s="215"/>
      <c r="J784" s="223"/>
    </row>
    <row r="785" spans="1:10" s="79" customFormat="1" ht="14.25" customHeight="1" x14ac:dyDescent="0.2">
      <c r="A785" s="37" t="s">
        <v>46</v>
      </c>
      <c r="B785" s="31" t="s">
        <v>15</v>
      </c>
      <c r="C785" s="55">
        <v>6</v>
      </c>
      <c r="D785" s="55">
        <v>10</v>
      </c>
      <c r="E785" s="55">
        <f t="shared" ref="E785:E790" si="135">C785*D785</f>
        <v>60</v>
      </c>
      <c r="F785" s="37" t="s">
        <v>16</v>
      </c>
      <c r="G785" s="31" t="s">
        <v>17</v>
      </c>
      <c r="H785" s="56">
        <f>C785*0.15/10</f>
        <v>0.09</v>
      </c>
      <c r="I785" s="55">
        <v>235.68</v>
      </c>
      <c r="J785" s="80">
        <f>H785*I785</f>
        <v>21.211199999999998</v>
      </c>
    </row>
    <row r="786" spans="1:10" s="86" customFormat="1" ht="15" x14ac:dyDescent="0.25">
      <c r="A786" s="21" t="s">
        <v>244</v>
      </c>
      <c r="B786" s="22" t="s">
        <v>15</v>
      </c>
      <c r="C786" s="55">
        <v>7.77</v>
      </c>
      <c r="D786" s="24">
        <v>80</v>
      </c>
      <c r="E786" s="24">
        <f t="shared" si="135"/>
        <v>621.59999999999991</v>
      </c>
      <c r="F786" s="21" t="s">
        <v>245</v>
      </c>
      <c r="G786" s="78" t="s">
        <v>11</v>
      </c>
      <c r="H786" s="95">
        <f>C786*8/25</f>
        <v>2.4863999999999997</v>
      </c>
      <c r="I786" s="55">
        <v>304.5</v>
      </c>
      <c r="J786" s="80">
        <f>H786*I786</f>
        <v>757.10879999999986</v>
      </c>
    </row>
    <row r="787" spans="1:10" s="86" customFormat="1" ht="15" x14ac:dyDescent="0.25">
      <c r="A787" s="21" t="s">
        <v>241</v>
      </c>
      <c r="B787" s="22" t="s">
        <v>15</v>
      </c>
      <c r="C787" s="55">
        <v>6</v>
      </c>
      <c r="D787" s="24">
        <v>15</v>
      </c>
      <c r="E787" s="24">
        <f t="shared" si="135"/>
        <v>90</v>
      </c>
      <c r="F787" s="21" t="s">
        <v>242</v>
      </c>
      <c r="G787" s="78" t="s">
        <v>15</v>
      </c>
      <c r="H787" s="95">
        <f>C787*1.1</f>
        <v>6.6000000000000005</v>
      </c>
      <c r="I787" s="55">
        <v>16.2</v>
      </c>
      <c r="J787" s="80">
        <f>H787*I787</f>
        <v>106.92</v>
      </c>
    </row>
    <row r="788" spans="1:10" s="86" customFormat="1" ht="15" x14ac:dyDescent="0.25">
      <c r="A788" s="21" t="s">
        <v>243</v>
      </c>
      <c r="B788" s="22" t="s">
        <v>15</v>
      </c>
      <c r="C788" s="55">
        <f>C785</f>
        <v>6</v>
      </c>
      <c r="D788" s="24">
        <v>80</v>
      </c>
      <c r="E788" s="24">
        <f t="shared" si="135"/>
        <v>480</v>
      </c>
      <c r="F788" s="21" t="s">
        <v>47</v>
      </c>
      <c r="G788" s="78" t="s">
        <v>11</v>
      </c>
      <c r="H788" s="95">
        <f>C788*80/25</f>
        <v>19.2</v>
      </c>
      <c r="I788" s="55">
        <v>168</v>
      </c>
      <c r="J788" s="80">
        <f>H788*I788</f>
        <v>3225.6</v>
      </c>
    </row>
    <row r="789" spans="1:10" s="79" customFormat="1" ht="12.75" customHeight="1" x14ac:dyDescent="0.2">
      <c r="A789" s="37" t="s">
        <v>70</v>
      </c>
      <c r="B789" s="31" t="s">
        <v>15</v>
      </c>
      <c r="C789" s="55">
        <v>6</v>
      </c>
      <c r="D789" s="55">
        <v>7</v>
      </c>
      <c r="E789" s="55">
        <f t="shared" si="135"/>
        <v>42</v>
      </c>
      <c r="F789" s="37" t="s">
        <v>16</v>
      </c>
      <c r="G789" s="31" t="s">
        <v>17</v>
      </c>
      <c r="H789" s="138">
        <f>C789*0.2/10</f>
        <v>0.12000000000000002</v>
      </c>
      <c r="I789" s="55">
        <v>235.68</v>
      </c>
      <c r="J789" s="80">
        <f t="shared" ref="J789:J793" si="136">H789*I789</f>
        <v>28.281600000000008</v>
      </c>
    </row>
    <row r="790" spans="1:10" s="40" customFormat="1" ht="18" customHeight="1" x14ac:dyDescent="0.25">
      <c r="A790" s="21" t="s">
        <v>112</v>
      </c>
      <c r="B790" s="22" t="s">
        <v>15</v>
      </c>
      <c r="C790" s="99">
        <v>6</v>
      </c>
      <c r="D790" s="99">
        <v>180</v>
      </c>
      <c r="E790" s="99">
        <f t="shared" si="135"/>
        <v>1080</v>
      </c>
      <c r="F790" s="37" t="s">
        <v>51</v>
      </c>
      <c r="G790" s="31" t="s">
        <v>15</v>
      </c>
      <c r="H790" s="100">
        <f>C790*1.2</f>
        <v>7.1999999999999993</v>
      </c>
      <c r="I790" s="100">
        <v>280</v>
      </c>
      <c r="J790" s="101">
        <f t="shared" si="136"/>
        <v>2015.9999999999998</v>
      </c>
    </row>
    <row r="791" spans="1:10" s="40" customFormat="1" ht="17.25" customHeight="1" x14ac:dyDescent="0.25">
      <c r="A791" s="21"/>
      <c r="B791" s="22"/>
      <c r="C791" s="99"/>
      <c r="D791" s="99"/>
      <c r="E791" s="99"/>
      <c r="F791" s="37" t="s">
        <v>58</v>
      </c>
      <c r="G791" s="33" t="s">
        <v>26</v>
      </c>
      <c r="H791" s="100">
        <f>H792*0.5</f>
        <v>0.62400000000000011</v>
      </c>
      <c r="I791" s="100">
        <v>81</v>
      </c>
      <c r="J791" s="101">
        <f t="shared" si="136"/>
        <v>50.544000000000011</v>
      </c>
    </row>
    <row r="792" spans="1:10" s="8" customFormat="1" x14ac:dyDescent="0.2">
      <c r="A792" s="21"/>
      <c r="B792" s="22"/>
      <c r="C792" s="99"/>
      <c r="D792" s="99"/>
      <c r="E792" s="99"/>
      <c r="F792" s="37" t="s">
        <v>52</v>
      </c>
      <c r="G792" s="33" t="s">
        <v>11</v>
      </c>
      <c r="H792" s="100">
        <f>C790*5.2/25</f>
        <v>1.2480000000000002</v>
      </c>
      <c r="I792" s="100">
        <v>91.5</v>
      </c>
      <c r="J792" s="101">
        <f t="shared" si="136"/>
        <v>114.19200000000002</v>
      </c>
    </row>
    <row r="793" spans="1:10" s="116" customFormat="1" ht="15" x14ac:dyDescent="0.2">
      <c r="A793" s="122"/>
      <c r="B793" s="123"/>
      <c r="C793" s="124"/>
      <c r="D793" s="124"/>
      <c r="E793" s="124"/>
      <c r="F793" s="89" t="s">
        <v>53</v>
      </c>
      <c r="G793" s="32" t="s">
        <v>39</v>
      </c>
      <c r="H793" s="100">
        <f>C790*11</f>
        <v>66</v>
      </c>
      <c r="I793" s="129">
        <v>0.18</v>
      </c>
      <c r="J793" s="101">
        <f t="shared" si="136"/>
        <v>11.879999999999999</v>
      </c>
    </row>
    <row r="794" spans="1:10" s="116" customFormat="1" x14ac:dyDescent="0.2">
      <c r="A794" s="19" t="s">
        <v>113</v>
      </c>
      <c r="B794" s="38" t="s">
        <v>12</v>
      </c>
      <c r="C794" s="23">
        <v>5.95</v>
      </c>
      <c r="D794" s="34">
        <v>55</v>
      </c>
      <c r="E794" s="35">
        <f>C794*D794</f>
        <v>327.25</v>
      </c>
      <c r="F794" s="19"/>
      <c r="G794" s="38"/>
      <c r="H794" s="23"/>
      <c r="I794" s="34"/>
      <c r="J794" s="36"/>
    </row>
    <row r="795" spans="1:10" ht="14.25" customHeight="1" x14ac:dyDescent="0.2">
      <c r="A795" s="37" t="s">
        <v>48</v>
      </c>
      <c r="B795" s="77" t="s">
        <v>12</v>
      </c>
      <c r="C795" s="55">
        <v>0.8</v>
      </c>
      <c r="D795" s="55">
        <v>40</v>
      </c>
      <c r="E795" s="55">
        <f>C795*D795</f>
        <v>32</v>
      </c>
      <c r="F795" s="37" t="s">
        <v>49</v>
      </c>
      <c r="G795" s="77" t="s">
        <v>12</v>
      </c>
      <c r="H795" s="56">
        <f>C795*1.1</f>
        <v>0.88000000000000012</v>
      </c>
      <c r="I795" s="56">
        <v>50</v>
      </c>
      <c r="J795" s="96">
        <f t="shared" ref="J795:J797" si="137">H795*I795</f>
        <v>44.000000000000007</v>
      </c>
    </row>
    <row r="796" spans="1:10" ht="14.25" customHeight="1" x14ac:dyDescent="0.2">
      <c r="A796" s="91"/>
      <c r="B796" s="92"/>
      <c r="C796" s="74"/>
      <c r="D796" s="74"/>
      <c r="E796" s="74"/>
      <c r="F796" s="89" t="s">
        <v>50</v>
      </c>
      <c r="G796" s="98" t="s">
        <v>39</v>
      </c>
      <c r="H796" s="56">
        <f>C795*10</f>
        <v>8</v>
      </c>
      <c r="I796" s="90">
        <v>0.27</v>
      </c>
      <c r="J796" s="96">
        <f t="shared" si="137"/>
        <v>2.16</v>
      </c>
    </row>
    <row r="797" spans="1:10" s="8" customFormat="1" x14ac:dyDescent="0.2">
      <c r="A797" s="21" t="s">
        <v>54</v>
      </c>
      <c r="B797" s="22" t="s">
        <v>15</v>
      </c>
      <c r="C797" s="99">
        <f>C790</f>
        <v>6</v>
      </c>
      <c r="D797" s="99">
        <v>20</v>
      </c>
      <c r="E797" s="99">
        <f>C797*D797</f>
        <v>120</v>
      </c>
      <c r="F797" s="21" t="s">
        <v>55</v>
      </c>
      <c r="G797" s="22" t="s">
        <v>56</v>
      </c>
      <c r="H797" s="63">
        <f>C797*0.3</f>
        <v>1.7999999999999998</v>
      </c>
      <c r="I797" s="63">
        <v>69</v>
      </c>
      <c r="J797" s="128">
        <f t="shared" si="137"/>
        <v>124.19999999999999</v>
      </c>
    </row>
    <row r="798" spans="1:10" ht="14.25" customHeight="1" x14ac:dyDescent="0.2">
      <c r="A798" s="26" t="s">
        <v>13</v>
      </c>
      <c r="B798" s="39"/>
      <c r="C798" s="27"/>
      <c r="D798" s="42"/>
      <c r="E798" s="27">
        <f>SUM(E785:E797)</f>
        <v>2852.85</v>
      </c>
      <c r="F798" s="29" t="s">
        <v>13</v>
      </c>
      <c r="G798" s="39"/>
      <c r="H798" s="27"/>
      <c r="I798" s="27"/>
      <c r="J798" s="30">
        <f>SUM(J785:J797)</f>
        <v>6502.0976000000001</v>
      </c>
    </row>
    <row r="799" spans="1:10" s="40" customFormat="1" ht="17.25" customHeight="1" x14ac:dyDescent="0.25">
      <c r="A799" s="44" t="s">
        <v>59</v>
      </c>
      <c r="B799" s="45"/>
      <c r="C799" s="46"/>
      <c r="D799" s="47"/>
      <c r="E799" s="46">
        <f>E798+E783+E712</f>
        <v>17056.89</v>
      </c>
      <c r="F799" s="48" t="s">
        <v>13</v>
      </c>
      <c r="G799" s="45"/>
      <c r="H799" s="46"/>
      <c r="I799" s="46"/>
      <c r="J799" s="49">
        <f>J798+J783+J712</f>
        <v>31947.752191333333</v>
      </c>
    </row>
    <row r="800" spans="1:10" s="40" customFormat="1" ht="17.25" customHeight="1" x14ac:dyDescent="0.25">
      <c r="A800" s="50"/>
      <c r="B800" s="51"/>
      <c r="C800" s="52"/>
      <c r="D800" s="53"/>
      <c r="E800" s="52"/>
      <c r="F800" s="54"/>
      <c r="G800" s="51"/>
      <c r="H800" s="52"/>
      <c r="I800" s="52"/>
      <c r="J800" s="52"/>
    </row>
    <row r="801" spans="1:22" s="8" customFormat="1" ht="15" x14ac:dyDescent="0.2">
      <c r="A801" s="214" t="s">
        <v>85</v>
      </c>
      <c r="B801" s="215"/>
      <c r="C801" s="215"/>
      <c r="D801" s="215"/>
      <c r="E801" s="215"/>
      <c r="F801" s="215"/>
      <c r="G801" s="215"/>
      <c r="H801" s="215"/>
      <c r="I801" s="215"/>
      <c r="J801" s="223"/>
    </row>
    <row r="802" spans="1:22" s="8" customFormat="1" x14ac:dyDescent="0.2">
      <c r="A802" s="106" t="s">
        <v>128</v>
      </c>
      <c r="B802" s="113" t="s">
        <v>12</v>
      </c>
      <c r="C802" s="108">
        <v>1420</v>
      </c>
      <c r="D802" s="108">
        <v>20</v>
      </c>
      <c r="E802" s="108">
        <f>C802*D802</f>
        <v>28400</v>
      </c>
      <c r="F802" s="139" t="s">
        <v>129</v>
      </c>
      <c r="G802" s="140" t="s">
        <v>12</v>
      </c>
      <c r="H802" s="63">
        <v>75</v>
      </c>
      <c r="I802" s="141">
        <v>9.6</v>
      </c>
      <c r="J802" s="112">
        <f t="shared" ref="J802:J808" si="138">I802*H802</f>
        <v>720</v>
      </c>
    </row>
    <row r="803" spans="1:22" s="8" customFormat="1" x14ac:dyDescent="0.2">
      <c r="A803" s="106"/>
      <c r="B803" s="107"/>
      <c r="C803" s="108"/>
      <c r="D803" s="108"/>
      <c r="E803" s="108"/>
      <c r="F803" s="139" t="s">
        <v>175</v>
      </c>
      <c r="G803" s="140" t="s">
        <v>12</v>
      </c>
      <c r="H803" s="63">
        <v>100</v>
      </c>
      <c r="I803" s="141">
        <v>11.55</v>
      </c>
      <c r="J803" s="105">
        <f t="shared" si="138"/>
        <v>1155</v>
      </c>
    </row>
    <row r="804" spans="1:22" s="8" customFormat="1" x14ac:dyDescent="0.2">
      <c r="A804" s="106"/>
      <c r="B804" s="107"/>
      <c r="C804" s="108"/>
      <c r="D804" s="108"/>
      <c r="E804" s="108"/>
      <c r="F804" s="109" t="s">
        <v>256</v>
      </c>
      <c r="G804" s="114" t="s">
        <v>12</v>
      </c>
      <c r="H804" s="115">
        <v>15</v>
      </c>
      <c r="I804" s="110">
        <v>54.9</v>
      </c>
      <c r="J804" s="105">
        <f t="shared" si="138"/>
        <v>823.5</v>
      </c>
    </row>
    <row r="805" spans="1:22" s="8" customFormat="1" x14ac:dyDescent="0.2">
      <c r="A805" s="106"/>
      <c r="B805" s="107"/>
      <c r="C805" s="108"/>
      <c r="D805" s="108"/>
      <c r="E805" s="108"/>
      <c r="F805" s="109" t="s">
        <v>130</v>
      </c>
      <c r="G805" s="114" t="s">
        <v>12</v>
      </c>
      <c r="H805" s="115">
        <v>420</v>
      </c>
      <c r="I805" s="110">
        <v>26.15</v>
      </c>
      <c r="J805" s="105">
        <f t="shared" si="138"/>
        <v>10983</v>
      </c>
    </row>
    <row r="806" spans="1:22" s="8" customFormat="1" x14ac:dyDescent="0.2">
      <c r="A806" s="106"/>
      <c r="B806" s="107"/>
      <c r="C806" s="108"/>
      <c r="D806" s="108"/>
      <c r="E806" s="108"/>
      <c r="F806" s="109" t="s">
        <v>131</v>
      </c>
      <c r="G806" s="114" t="s">
        <v>12</v>
      </c>
      <c r="H806" s="115">
        <v>795</v>
      </c>
      <c r="I806" s="110">
        <v>16.899999999999999</v>
      </c>
      <c r="J806" s="105">
        <f t="shared" si="138"/>
        <v>13435.499999999998</v>
      </c>
    </row>
    <row r="807" spans="1:22" s="8" customFormat="1" x14ac:dyDescent="0.2">
      <c r="A807" s="106"/>
      <c r="B807" s="107"/>
      <c r="C807" s="108"/>
      <c r="D807" s="108"/>
      <c r="E807" s="108"/>
      <c r="F807" s="109" t="s">
        <v>251</v>
      </c>
      <c r="G807" s="114" t="s">
        <v>10</v>
      </c>
      <c r="H807" s="115">
        <v>300</v>
      </c>
      <c r="I807" s="110">
        <v>0.63</v>
      </c>
      <c r="J807" s="105">
        <f t="shared" si="138"/>
        <v>189</v>
      </c>
    </row>
    <row r="808" spans="1:22" s="8" customFormat="1" x14ac:dyDescent="0.2">
      <c r="A808" s="106"/>
      <c r="B808" s="107"/>
      <c r="C808" s="108"/>
      <c r="D808" s="108"/>
      <c r="E808" s="108"/>
      <c r="F808" s="109" t="s">
        <v>86</v>
      </c>
      <c r="G808" s="114" t="s">
        <v>10</v>
      </c>
      <c r="H808" s="115">
        <v>300</v>
      </c>
      <c r="I808" s="110">
        <v>0.27</v>
      </c>
      <c r="J808" s="105">
        <f t="shared" si="138"/>
        <v>81</v>
      </c>
    </row>
    <row r="809" spans="1:22" s="159" customFormat="1" ht="15" x14ac:dyDescent="0.25">
      <c r="A809" s="183" t="s">
        <v>176</v>
      </c>
      <c r="B809" s="184" t="s">
        <v>39</v>
      </c>
      <c r="C809" s="185">
        <v>24</v>
      </c>
      <c r="D809" s="185">
        <v>110</v>
      </c>
      <c r="E809" s="186">
        <f t="shared" ref="E809" si="139">C809*D809</f>
        <v>2640</v>
      </c>
      <c r="F809" s="156" t="s">
        <v>253</v>
      </c>
      <c r="G809" s="157" t="s">
        <v>10</v>
      </c>
      <c r="H809" s="185">
        <v>4</v>
      </c>
      <c r="I809" s="187">
        <v>990</v>
      </c>
      <c r="J809" s="186">
        <f>H809*I809</f>
        <v>3960</v>
      </c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</row>
    <row r="810" spans="1:22" s="159" customFormat="1" ht="16.5" customHeight="1" x14ac:dyDescent="0.25">
      <c r="A810" s="183"/>
      <c r="B810" s="184"/>
      <c r="C810" s="185"/>
      <c r="D810" s="185"/>
      <c r="E810" s="186"/>
      <c r="F810" s="156" t="s">
        <v>252</v>
      </c>
      <c r="G810" s="157" t="s">
        <v>10</v>
      </c>
      <c r="H810" s="185">
        <v>12</v>
      </c>
      <c r="I810" s="187">
        <v>150</v>
      </c>
      <c r="J810" s="186">
        <f t="shared" ref="J810:J816" si="140">H810*I810</f>
        <v>1800</v>
      </c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</row>
    <row r="811" spans="1:22" s="159" customFormat="1" ht="16.5" customHeight="1" x14ac:dyDescent="0.25">
      <c r="A811" s="183"/>
      <c r="B811" s="184"/>
      <c r="C811" s="185"/>
      <c r="D811" s="185"/>
      <c r="E811" s="186"/>
      <c r="F811" s="156" t="s">
        <v>254</v>
      </c>
      <c r="G811" s="157" t="s">
        <v>10</v>
      </c>
      <c r="H811" s="185">
        <v>1</v>
      </c>
      <c r="I811" s="187">
        <v>399.2</v>
      </c>
      <c r="J811" s="186">
        <f t="shared" si="140"/>
        <v>399.2</v>
      </c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</row>
    <row r="812" spans="1:22" s="159" customFormat="1" ht="16.5" customHeight="1" x14ac:dyDescent="0.25">
      <c r="A812" s="183"/>
      <c r="B812" s="184"/>
      <c r="C812" s="185"/>
      <c r="D812" s="185"/>
      <c r="E812" s="186"/>
      <c r="F812" s="156" t="s">
        <v>255</v>
      </c>
      <c r="G812" s="157" t="s">
        <v>10</v>
      </c>
      <c r="H812" s="185">
        <v>1</v>
      </c>
      <c r="I812" s="187">
        <v>614.79999999999995</v>
      </c>
      <c r="J812" s="186">
        <f t="shared" si="140"/>
        <v>614.79999999999995</v>
      </c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</row>
    <row r="813" spans="1:22" s="159" customFormat="1" ht="16.5" customHeight="1" x14ac:dyDescent="0.25">
      <c r="A813" s="183"/>
      <c r="B813" s="184"/>
      <c r="C813" s="185"/>
      <c r="D813" s="185"/>
      <c r="E813" s="186"/>
      <c r="F813" s="156" t="s">
        <v>177</v>
      </c>
      <c r="G813" s="157" t="s">
        <v>10</v>
      </c>
      <c r="H813" s="185">
        <v>6</v>
      </c>
      <c r="I813" s="187">
        <v>139.84</v>
      </c>
      <c r="J813" s="186">
        <f t="shared" si="140"/>
        <v>839.04</v>
      </c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</row>
    <row r="814" spans="1:22" s="159" customFormat="1" ht="16.5" customHeight="1" x14ac:dyDescent="0.25">
      <c r="A814" s="183"/>
      <c r="B814" s="184"/>
      <c r="C814" s="185"/>
      <c r="D814" s="185"/>
      <c r="E814" s="186"/>
      <c r="F814" s="156" t="s">
        <v>178</v>
      </c>
      <c r="G814" s="157" t="s">
        <v>10</v>
      </c>
      <c r="H814" s="185">
        <v>1</v>
      </c>
      <c r="I814" s="187">
        <v>980</v>
      </c>
      <c r="J814" s="186">
        <f t="shared" si="140"/>
        <v>980</v>
      </c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</row>
    <row r="815" spans="1:22" ht="15" x14ac:dyDescent="0.2">
      <c r="A815" s="21" t="s">
        <v>247</v>
      </c>
      <c r="B815" s="22" t="s">
        <v>15</v>
      </c>
      <c r="C815" s="24">
        <v>2.5</v>
      </c>
      <c r="D815" s="24">
        <v>180</v>
      </c>
      <c r="E815" s="24">
        <f t="shared" ref="E815:E839" si="141">C815*D815</f>
        <v>450</v>
      </c>
      <c r="F815" s="21" t="s">
        <v>248</v>
      </c>
      <c r="G815" s="22" t="s">
        <v>15</v>
      </c>
      <c r="H815" s="195">
        <f>C815</f>
        <v>2.5</v>
      </c>
      <c r="I815" s="196">
        <v>1600</v>
      </c>
      <c r="J815" s="186">
        <f t="shared" si="140"/>
        <v>4000</v>
      </c>
    </row>
    <row r="816" spans="1:22" ht="15" x14ac:dyDescent="0.2">
      <c r="A816" s="21" t="s">
        <v>249</v>
      </c>
      <c r="B816" s="22" t="s">
        <v>75</v>
      </c>
      <c r="C816" s="24">
        <v>2</v>
      </c>
      <c r="D816" s="24">
        <v>150</v>
      </c>
      <c r="E816" s="24">
        <f t="shared" si="141"/>
        <v>300</v>
      </c>
      <c r="F816" s="21" t="s">
        <v>250</v>
      </c>
      <c r="G816" s="22" t="s">
        <v>10</v>
      </c>
      <c r="H816" s="195">
        <f>C816</f>
        <v>2</v>
      </c>
      <c r="I816" s="196">
        <v>1807</v>
      </c>
      <c r="J816" s="186">
        <f t="shared" si="140"/>
        <v>3614</v>
      </c>
    </row>
    <row r="817" spans="1:23" x14ac:dyDescent="0.2">
      <c r="A817" s="21" t="s">
        <v>103</v>
      </c>
      <c r="B817" s="22" t="s">
        <v>75</v>
      </c>
      <c r="C817" s="24">
        <v>36</v>
      </c>
      <c r="D817" s="24">
        <v>60</v>
      </c>
      <c r="E817" s="24">
        <f t="shared" si="141"/>
        <v>2160</v>
      </c>
      <c r="F817" s="21"/>
      <c r="G817" s="22"/>
      <c r="H817" s="63"/>
      <c r="I817" s="24"/>
      <c r="J817" s="55"/>
    </row>
    <row r="818" spans="1:23" x14ac:dyDescent="0.2">
      <c r="A818" s="21" t="s">
        <v>140</v>
      </c>
      <c r="B818" s="155" t="s">
        <v>12</v>
      </c>
      <c r="C818" s="24">
        <v>103</v>
      </c>
      <c r="D818" s="24">
        <v>75</v>
      </c>
      <c r="E818" s="24">
        <f t="shared" si="141"/>
        <v>7725</v>
      </c>
      <c r="F818" s="21" t="s">
        <v>138</v>
      </c>
      <c r="G818" s="22" t="s">
        <v>12</v>
      </c>
      <c r="H818" s="24">
        <f>C818</f>
        <v>103</v>
      </c>
      <c r="I818" s="24">
        <v>125</v>
      </c>
      <c r="J818" s="55">
        <f t="shared" ref="J818" si="142">I818*H818</f>
        <v>12875</v>
      </c>
    </row>
    <row r="819" spans="1:23" x14ac:dyDescent="0.2">
      <c r="A819" s="21" t="s">
        <v>139</v>
      </c>
      <c r="B819" s="155" t="s">
        <v>12</v>
      </c>
      <c r="C819" s="24">
        <v>4.2</v>
      </c>
      <c r="D819" s="24">
        <v>60</v>
      </c>
      <c r="E819" s="24">
        <f>C819*D819</f>
        <v>252</v>
      </c>
      <c r="F819" s="21" t="s">
        <v>138</v>
      </c>
      <c r="G819" s="22" t="s">
        <v>12</v>
      </c>
      <c r="H819" s="24">
        <f>C819</f>
        <v>4.2</v>
      </c>
      <c r="I819" s="24">
        <v>70</v>
      </c>
      <c r="J819" s="55">
        <f>I819*H819</f>
        <v>294</v>
      </c>
    </row>
    <row r="820" spans="1:23" x14ac:dyDescent="0.2">
      <c r="A820" s="21" t="s">
        <v>106</v>
      </c>
      <c r="B820" s="22" t="s">
        <v>75</v>
      </c>
      <c r="C820" s="24">
        <v>96</v>
      </c>
      <c r="D820" s="24">
        <v>60</v>
      </c>
      <c r="E820" s="24">
        <f t="shared" si="141"/>
        <v>5760</v>
      </c>
      <c r="F820" s="117" t="s">
        <v>107</v>
      </c>
      <c r="G820" s="118" t="s">
        <v>10</v>
      </c>
      <c r="H820" s="24">
        <f>C820</f>
        <v>96</v>
      </c>
      <c r="I820" s="202">
        <v>84.7</v>
      </c>
      <c r="J820" s="55">
        <f>I820*H820</f>
        <v>8131.2000000000007</v>
      </c>
    </row>
    <row r="821" spans="1:23" x14ac:dyDescent="0.2">
      <c r="A821" s="37" t="s">
        <v>122</v>
      </c>
      <c r="B821" s="31" t="s">
        <v>12</v>
      </c>
      <c r="C821" s="55">
        <v>389</v>
      </c>
      <c r="D821" s="55">
        <v>60</v>
      </c>
      <c r="E821" s="55">
        <f t="shared" si="141"/>
        <v>23340</v>
      </c>
      <c r="F821" s="37"/>
      <c r="G821" s="111"/>
      <c r="H821" s="112"/>
      <c r="I821" s="112"/>
      <c r="J821" s="94"/>
    </row>
    <row r="822" spans="1:23" x14ac:dyDescent="0.2">
      <c r="A822" s="37" t="s">
        <v>123</v>
      </c>
      <c r="B822" s="31" t="s">
        <v>12</v>
      </c>
      <c r="C822" s="55">
        <f>C821</f>
        <v>389</v>
      </c>
      <c r="D822" s="55">
        <v>20</v>
      </c>
      <c r="E822" s="55">
        <f t="shared" si="141"/>
        <v>7780</v>
      </c>
      <c r="F822" s="19" t="s">
        <v>179</v>
      </c>
      <c r="G822" s="78" t="s">
        <v>18</v>
      </c>
      <c r="H822" s="20">
        <f>C822*1.5/30</f>
        <v>19.45</v>
      </c>
      <c r="I822" s="20">
        <v>88.2</v>
      </c>
      <c r="J822" s="94">
        <f>H822*I822</f>
        <v>1715.49</v>
      </c>
    </row>
    <row r="823" spans="1:23" s="181" customFormat="1" ht="12.75" customHeight="1" x14ac:dyDescent="0.25">
      <c r="A823" s="197" t="s">
        <v>258</v>
      </c>
      <c r="B823" s="162" t="s">
        <v>39</v>
      </c>
      <c r="C823" s="177">
        <v>38</v>
      </c>
      <c r="D823" s="177">
        <v>85</v>
      </c>
      <c r="E823" s="164">
        <f t="shared" si="141"/>
        <v>3230</v>
      </c>
      <c r="F823" s="165" t="s">
        <v>260</v>
      </c>
      <c r="G823" s="166" t="s">
        <v>10</v>
      </c>
      <c r="H823" s="198">
        <v>38</v>
      </c>
      <c r="I823" s="199">
        <v>39.1</v>
      </c>
      <c r="J823" s="200">
        <f t="shared" ref="J823:J824" si="143">H823*I823</f>
        <v>1485.8</v>
      </c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</row>
    <row r="824" spans="1:23" s="181" customFormat="1" ht="14.25" customHeight="1" x14ac:dyDescent="0.25">
      <c r="A824" s="197" t="s">
        <v>259</v>
      </c>
      <c r="B824" s="162" t="s">
        <v>39</v>
      </c>
      <c r="C824" s="177">
        <v>38</v>
      </c>
      <c r="D824" s="177">
        <v>120</v>
      </c>
      <c r="E824" s="164">
        <f t="shared" si="141"/>
        <v>4560</v>
      </c>
      <c r="F824" s="201" t="s">
        <v>257</v>
      </c>
      <c r="G824" s="177" t="s">
        <v>10</v>
      </c>
      <c r="H824" s="177">
        <f>H823*3</f>
        <v>114</v>
      </c>
      <c r="I824" s="182">
        <v>13.35</v>
      </c>
      <c r="J824" s="200">
        <f t="shared" si="143"/>
        <v>1521.8999999999999</v>
      </c>
    </row>
    <row r="825" spans="1:23" x14ac:dyDescent="0.2">
      <c r="A825" s="21" t="s">
        <v>104</v>
      </c>
      <c r="B825" s="22" t="s">
        <v>75</v>
      </c>
      <c r="C825" s="24">
        <v>96</v>
      </c>
      <c r="D825" s="24">
        <v>75</v>
      </c>
      <c r="E825" s="24">
        <f>C825*D825</f>
        <v>7200</v>
      </c>
      <c r="F825" s="21" t="s">
        <v>105</v>
      </c>
      <c r="G825" s="22" t="s">
        <v>10</v>
      </c>
      <c r="H825" s="63">
        <f>C825</f>
        <v>96</v>
      </c>
      <c r="I825" s="24">
        <v>7.1</v>
      </c>
      <c r="J825" s="55">
        <f>I825*H825</f>
        <v>681.59999999999991</v>
      </c>
    </row>
    <row r="826" spans="1:23" ht="15.75" customHeight="1" x14ac:dyDescent="0.2">
      <c r="A826" s="21" t="s">
        <v>132</v>
      </c>
      <c r="B826" s="22" t="s">
        <v>75</v>
      </c>
      <c r="C826" s="24">
        <v>7</v>
      </c>
      <c r="D826" s="24">
        <v>50</v>
      </c>
      <c r="E826" s="24">
        <f>C826*D826</f>
        <v>350</v>
      </c>
      <c r="F826" s="117"/>
      <c r="G826" s="118"/>
      <c r="H826" s="24"/>
      <c r="I826" s="24"/>
      <c r="J826" s="55"/>
    </row>
    <row r="827" spans="1:23" ht="15.75" customHeight="1" x14ac:dyDescent="0.2">
      <c r="A827" s="21" t="s">
        <v>141</v>
      </c>
      <c r="B827" s="22" t="s">
        <v>75</v>
      </c>
      <c r="C827" s="24">
        <v>3</v>
      </c>
      <c r="D827" s="24">
        <v>980</v>
      </c>
      <c r="E827" s="24">
        <f>C827*D827</f>
        <v>2940</v>
      </c>
      <c r="F827" s="21" t="s">
        <v>138</v>
      </c>
      <c r="G827" s="22" t="s">
        <v>12</v>
      </c>
      <c r="H827" s="24">
        <f t="shared" ref="H827:H834" si="144">C827</f>
        <v>3</v>
      </c>
      <c r="I827" s="24">
        <v>250</v>
      </c>
      <c r="J827" s="55">
        <f t="shared" ref="J827:J837" si="145">I827*H827</f>
        <v>750</v>
      </c>
    </row>
    <row r="828" spans="1:23" ht="15.75" customHeight="1" x14ac:dyDescent="0.2">
      <c r="A828" s="21" t="s">
        <v>87</v>
      </c>
      <c r="B828" s="22" t="s">
        <v>75</v>
      </c>
      <c r="C828" s="24">
        <v>2</v>
      </c>
      <c r="D828" s="24">
        <v>75</v>
      </c>
      <c r="E828" s="24">
        <f t="shared" si="141"/>
        <v>150</v>
      </c>
      <c r="F828" s="117" t="s">
        <v>88</v>
      </c>
      <c r="G828" s="118" t="s">
        <v>10</v>
      </c>
      <c r="H828" s="24">
        <f t="shared" si="144"/>
        <v>2</v>
      </c>
      <c r="I828" s="24">
        <v>591.9</v>
      </c>
      <c r="J828" s="55">
        <f t="shared" si="145"/>
        <v>1183.8</v>
      </c>
    </row>
    <row r="829" spans="1:23" ht="15.75" customHeight="1" x14ac:dyDescent="0.2">
      <c r="A829" s="21" t="s">
        <v>89</v>
      </c>
      <c r="B829" s="22" t="s">
        <v>75</v>
      </c>
      <c r="C829" s="24">
        <v>10</v>
      </c>
      <c r="D829" s="24">
        <v>240</v>
      </c>
      <c r="E829" s="24">
        <f t="shared" si="141"/>
        <v>2400</v>
      </c>
      <c r="F829" s="117" t="s">
        <v>90</v>
      </c>
      <c r="G829" s="118" t="s">
        <v>10</v>
      </c>
      <c r="H829" s="24">
        <f t="shared" si="144"/>
        <v>10</v>
      </c>
      <c r="I829" s="202">
        <v>950</v>
      </c>
      <c r="J829" s="55">
        <f t="shared" si="145"/>
        <v>9500</v>
      </c>
    </row>
    <row r="830" spans="1:23" ht="15.75" customHeight="1" x14ac:dyDescent="0.2">
      <c r="A830" s="21" t="s">
        <v>89</v>
      </c>
      <c r="B830" s="22" t="s">
        <v>75</v>
      </c>
      <c r="C830" s="24">
        <v>63</v>
      </c>
      <c r="D830" s="24">
        <v>80</v>
      </c>
      <c r="E830" s="24">
        <f t="shared" si="141"/>
        <v>5040</v>
      </c>
      <c r="F830" s="117" t="s">
        <v>90</v>
      </c>
      <c r="G830" s="118" t="s">
        <v>10</v>
      </c>
      <c r="H830" s="24">
        <f t="shared" si="144"/>
        <v>63</v>
      </c>
      <c r="I830" s="202">
        <v>95</v>
      </c>
      <c r="J830" s="55">
        <f t="shared" si="145"/>
        <v>5985</v>
      </c>
    </row>
    <row r="831" spans="1:23" ht="15.75" customHeight="1" x14ac:dyDescent="0.2">
      <c r="A831" s="21" t="s">
        <v>89</v>
      </c>
      <c r="B831" s="22" t="s">
        <v>75</v>
      </c>
      <c r="C831" s="24">
        <v>4</v>
      </c>
      <c r="D831" s="24">
        <v>120</v>
      </c>
      <c r="E831" s="24">
        <f t="shared" si="141"/>
        <v>480</v>
      </c>
      <c r="F831" s="117" t="s">
        <v>90</v>
      </c>
      <c r="G831" s="118" t="s">
        <v>10</v>
      </c>
      <c r="H831" s="24">
        <f t="shared" si="144"/>
        <v>4</v>
      </c>
      <c r="I831" s="202">
        <v>620</v>
      </c>
      <c r="J831" s="55">
        <f t="shared" si="145"/>
        <v>2480</v>
      </c>
    </row>
    <row r="832" spans="1:23" ht="15.75" customHeight="1" x14ac:dyDescent="0.2">
      <c r="A832" s="21" t="s">
        <v>261</v>
      </c>
      <c r="B832" s="22" t="s">
        <v>75</v>
      </c>
      <c r="C832" s="24">
        <v>1</v>
      </c>
      <c r="D832" s="24">
        <v>115</v>
      </c>
      <c r="E832" s="24">
        <f t="shared" si="141"/>
        <v>115</v>
      </c>
      <c r="F832" s="117" t="s">
        <v>262</v>
      </c>
      <c r="G832" s="118" t="s">
        <v>10</v>
      </c>
      <c r="H832" s="24">
        <f t="shared" si="144"/>
        <v>1</v>
      </c>
      <c r="I832" s="202">
        <v>300</v>
      </c>
      <c r="J832" s="55">
        <f t="shared" si="145"/>
        <v>300</v>
      </c>
    </row>
    <row r="833" spans="1:10" x14ac:dyDescent="0.2">
      <c r="A833" s="37" t="s">
        <v>263</v>
      </c>
      <c r="B833" s="31" t="s">
        <v>12</v>
      </c>
      <c r="C833" s="55">
        <v>60</v>
      </c>
      <c r="D833" s="55">
        <v>60</v>
      </c>
      <c r="E833" s="55">
        <f t="shared" si="141"/>
        <v>3600</v>
      </c>
      <c r="F833" s="37" t="s">
        <v>264</v>
      </c>
      <c r="G833" s="118" t="s">
        <v>12</v>
      </c>
      <c r="H833" s="24">
        <f t="shared" si="144"/>
        <v>60</v>
      </c>
      <c r="I833" s="202">
        <v>84</v>
      </c>
      <c r="J833" s="55">
        <f t="shared" si="145"/>
        <v>5040</v>
      </c>
    </row>
    <row r="834" spans="1:10" x14ac:dyDescent="0.2">
      <c r="A834" s="21" t="s">
        <v>265</v>
      </c>
      <c r="B834" s="22" t="s">
        <v>75</v>
      </c>
      <c r="C834" s="24">
        <v>8</v>
      </c>
      <c r="D834" s="24">
        <v>90</v>
      </c>
      <c r="E834" s="24">
        <f t="shared" si="141"/>
        <v>720</v>
      </c>
      <c r="F834" s="117" t="s">
        <v>266</v>
      </c>
      <c r="G834" s="118" t="s">
        <v>10</v>
      </c>
      <c r="H834" s="24">
        <f t="shared" si="144"/>
        <v>8</v>
      </c>
      <c r="I834" s="202">
        <v>420</v>
      </c>
      <c r="J834" s="55">
        <f t="shared" si="145"/>
        <v>3360</v>
      </c>
    </row>
    <row r="835" spans="1:10" x14ac:dyDescent="0.2">
      <c r="A835" s="21" t="s">
        <v>267</v>
      </c>
      <c r="B835" s="22" t="s">
        <v>75</v>
      </c>
      <c r="C835" s="24">
        <v>1</v>
      </c>
      <c r="D835" s="24">
        <v>400</v>
      </c>
      <c r="E835" s="24">
        <f t="shared" si="141"/>
        <v>400</v>
      </c>
      <c r="F835" s="117"/>
      <c r="G835" s="118"/>
      <c r="H835" s="24"/>
      <c r="I835" s="24"/>
      <c r="J835" s="55"/>
    </row>
    <row r="836" spans="1:10" x14ac:dyDescent="0.2">
      <c r="A836" s="21" t="s">
        <v>268</v>
      </c>
      <c r="B836" s="22" t="s">
        <v>75</v>
      </c>
      <c r="C836" s="24">
        <v>1</v>
      </c>
      <c r="D836" s="24">
        <v>420</v>
      </c>
      <c r="E836" s="24">
        <f t="shared" si="141"/>
        <v>420</v>
      </c>
      <c r="F836" s="117" t="s">
        <v>269</v>
      </c>
      <c r="G836" s="118" t="s">
        <v>10</v>
      </c>
      <c r="H836" s="24">
        <v>1</v>
      </c>
      <c r="I836" s="202">
        <v>1673.52</v>
      </c>
      <c r="J836" s="55">
        <f t="shared" si="145"/>
        <v>1673.52</v>
      </c>
    </row>
    <row r="837" spans="1:10" x14ac:dyDescent="0.2">
      <c r="A837" s="21" t="s">
        <v>136</v>
      </c>
      <c r="B837" s="22" t="s">
        <v>75</v>
      </c>
      <c r="C837" s="24">
        <v>1</v>
      </c>
      <c r="D837" s="24">
        <v>400</v>
      </c>
      <c r="E837" s="24">
        <f t="shared" si="141"/>
        <v>400</v>
      </c>
      <c r="F837" s="117" t="s">
        <v>137</v>
      </c>
      <c r="G837" s="118" t="s">
        <v>10</v>
      </c>
      <c r="H837" s="24">
        <v>1</v>
      </c>
      <c r="I837" s="202">
        <v>4673.5200000000004</v>
      </c>
      <c r="J837" s="55">
        <f t="shared" si="145"/>
        <v>4673.5200000000004</v>
      </c>
    </row>
    <row r="838" spans="1:10" x14ac:dyDescent="0.2">
      <c r="A838" s="21" t="s">
        <v>270</v>
      </c>
      <c r="B838" s="22" t="s">
        <v>75</v>
      </c>
      <c r="C838" s="24">
        <v>2</v>
      </c>
      <c r="D838" s="24">
        <v>350</v>
      </c>
      <c r="E838" s="24">
        <f t="shared" si="141"/>
        <v>700</v>
      </c>
      <c r="F838" s="117"/>
      <c r="G838" s="118"/>
      <c r="H838" s="24"/>
      <c r="I838" s="202"/>
      <c r="J838" s="55"/>
    </row>
    <row r="839" spans="1:10" x14ac:dyDescent="0.2">
      <c r="A839" s="21" t="s">
        <v>91</v>
      </c>
      <c r="B839" s="22" t="s">
        <v>75</v>
      </c>
      <c r="C839" s="24">
        <v>6</v>
      </c>
      <c r="D839" s="24">
        <v>550</v>
      </c>
      <c r="E839" s="24">
        <f t="shared" si="141"/>
        <v>3300</v>
      </c>
      <c r="F839" s="117" t="s">
        <v>92</v>
      </c>
      <c r="G839" s="118" t="s">
        <v>10</v>
      </c>
      <c r="H839" s="24">
        <v>2</v>
      </c>
      <c r="I839" s="202">
        <v>4673.5200000000004</v>
      </c>
      <c r="J839" s="55">
        <f t="shared" ref="J839:J850" si="146">I839*H839</f>
        <v>9347.0400000000009</v>
      </c>
    </row>
    <row r="840" spans="1:10" x14ac:dyDescent="0.2">
      <c r="A840" s="21"/>
      <c r="B840" s="22"/>
      <c r="C840" s="24"/>
      <c r="D840" s="24"/>
      <c r="E840" s="24"/>
      <c r="F840" s="117" t="s">
        <v>93</v>
      </c>
      <c r="G840" s="118" t="s">
        <v>10</v>
      </c>
      <c r="H840" s="24">
        <v>2</v>
      </c>
      <c r="I840" s="202">
        <v>1272</v>
      </c>
      <c r="J840" s="55">
        <f t="shared" si="146"/>
        <v>2544</v>
      </c>
    </row>
    <row r="841" spans="1:10" x14ac:dyDescent="0.2">
      <c r="A841" s="21"/>
      <c r="B841" s="22"/>
      <c r="C841" s="24"/>
      <c r="D841" s="24"/>
      <c r="E841" s="24"/>
      <c r="F841" s="117" t="s">
        <v>181</v>
      </c>
      <c r="G841" s="118" t="s">
        <v>10</v>
      </c>
      <c r="H841" s="24">
        <v>2</v>
      </c>
      <c r="I841" s="202">
        <v>1020.3</v>
      </c>
      <c r="J841" s="55">
        <f t="shared" si="146"/>
        <v>2040.6</v>
      </c>
    </row>
    <row r="842" spans="1:10" x14ac:dyDescent="0.2">
      <c r="A842" s="21"/>
      <c r="B842" s="22"/>
      <c r="C842" s="24"/>
      <c r="D842" s="24"/>
      <c r="E842" s="24"/>
      <c r="F842" s="117" t="s">
        <v>182</v>
      </c>
      <c r="G842" s="118" t="s">
        <v>10</v>
      </c>
      <c r="H842" s="24">
        <v>7</v>
      </c>
      <c r="I842" s="24">
        <v>61.26</v>
      </c>
      <c r="J842" s="55">
        <f t="shared" si="146"/>
        <v>428.82</v>
      </c>
    </row>
    <row r="843" spans="1:10" x14ac:dyDescent="0.2">
      <c r="A843" s="21"/>
      <c r="B843" s="22"/>
      <c r="C843" s="24"/>
      <c r="D843" s="24"/>
      <c r="E843" s="24"/>
      <c r="F843" s="117" t="s">
        <v>271</v>
      </c>
      <c r="G843" s="118" t="s">
        <v>10</v>
      </c>
      <c r="H843" s="24">
        <v>1</v>
      </c>
      <c r="I843" s="202">
        <v>5000</v>
      </c>
      <c r="J843" s="55">
        <f t="shared" si="146"/>
        <v>5000</v>
      </c>
    </row>
    <row r="844" spans="1:10" x14ac:dyDescent="0.2">
      <c r="A844" s="21"/>
      <c r="B844" s="22"/>
      <c r="C844" s="24"/>
      <c r="D844" s="24"/>
      <c r="E844" s="24"/>
      <c r="F844" s="117" t="s">
        <v>133</v>
      </c>
      <c r="G844" s="118" t="s">
        <v>10</v>
      </c>
      <c r="H844" s="24">
        <v>1</v>
      </c>
      <c r="I844" s="202">
        <v>5000</v>
      </c>
      <c r="J844" s="55">
        <f t="shared" si="146"/>
        <v>5000</v>
      </c>
    </row>
    <row r="845" spans="1:10" x14ac:dyDescent="0.2">
      <c r="A845" s="21"/>
      <c r="B845" s="22"/>
      <c r="C845" s="24"/>
      <c r="D845" s="24"/>
      <c r="E845" s="24"/>
      <c r="F845" s="117" t="s">
        <v>180</v>
      </c>
      <c r="G845" s="118" t="s">
        <v>10</v>
      </c>
      <c r="H845" s="24">
        <v>2</v>
      </c>
      <c r="I845" s="24">
        <v>197.85</v>
      </c>
      <c r="J845" s="55">
        <f t="shared" si="146"/>
        <v>395.7</v>
      </c>
    </row>
    <row r="846" spans="1:10" x14ac:dyDescent="0.2">
      <c r="A846" s="21" t="s">
        <v>94</v>
      </c>
      <c r="B846" s="22" t="s">
        <v>75</v>
      </c>
      <c r="C846" s="24">
        <v>4</v>
      </c>
      <c r="D846" s="24">
        <v>300</v>
      </c>
      <c r="E846" s="24">
        <f t="shared" ref="E846:E850" si="147">C846*D846</f>
        <v>1200</v>
      </c>
      <c r="F846" s="117" t="s">
        <v>134</v>
      </c>
      <c r="G846" s="118" t="s">
        <v>10</v>
      </c>
      <c r="H846" s="24">
        <f>C846</f>
        <v>4</v>
      </c>
      <c r="I846" s="202">
        <v>1890</v>
      </c>
      <c r="J846" s="55">
        <f t="shared" si="146"/>
        <v>7560</v>
      </c>
    </row>
    <row r="847" spans="1:10" x14ac:dyDescent="0.2">
      <c r="A847" s="21" t="s">
        <v>135</v>
      </c>
      <c r="B847" s="22" t="s">
        <v>75</v>
      </c>
      <c r="C847" s="24">
        <v>3</v>
      </c>
      <c r="D847" s="24">
        <v>250</v>
      </c>
      <c r="E847" s="24">
        <f>C847*D847</f>
        <v>750</v>
      </c>
      <c r="F847" s="117"/>
      <c r="G847" s="118" t="s">
        <v>10</v>
      </c>
      <c r="H847" s="24">
        <f>C847</f>
        <v>3</v>
      </c>
      <c r="I847" s="24">
        <v>0</v>
      </c>
      <c r="J847" s="55">
        <f>I847*H847</f>
        <v>0</v>
      </c>
    </row>
    <row r="848" spans="1:10" x14ac:dyDescent="0.2">
      <c r="A848" s="21" t="s">
        <v>95</v>
      </c>
      <c r="B848" s="22" t="s">
        <v>75</v>
      </c>
      <c r="C848" s="24">
        <v>2</v>
      </c>
      <c r="D848" s="24">
        <v>350</v>
      </c>
      <c r="E848" s="24">
        <f t="shared" si="147"/>
        <v>700</v>
      </c>
      <c r="F848" s="117" t="s">
        <v>96</v>
      </c>
      <c r="G848" s="118" t="s">
        <v>10</v>
      </c>
      <c r="H848" s="24">
        <f>C848</f>
        <v>2</v>
      </c>
      <c r="I848" s="202">
        <v>2602.9</v>
      </c>
      <c r="J848" s="55">
        <f t="shared" si="146"/>
        <v>5205.8</v>
      </c>
    </row>
    <row r="849" spans="1:10" x14ac:dyDescent="0.2">
      <c r="A849" s="21" t="s">
        <v>99</v>
      </c>
      <c r="B849" s="22" t="s">
        <v>75</v>
      </c>
      <c r="C849" s="24">
        <v>2</v>
      </c>
      <c r="D849" s="24">
        <v>150</v>
      </c>
      <c r="E849" s="24">
        <f>C849*D849</f>
        <v>300</v>
      </c>
      <c r="F849" s="117" t="s">
        <v>100</v>
      </c>
      <c r="G849" s="118" t="s">
        <v>10</v>
      </c>
      <c r="H849" s="24">
        <f>C849</f>
        <v>2</v>
      </c>
      <c r="I849" s="202">
        <v>900</v>
      </c>
      <c r="J849" s="55">
        <f>I849*H849</f>
        <v>1800</v>
      </c>
    </row>
    <row r="850" spans="1:10" x14ac:dyDescent="0.2">
      <c r="A850" s="21" t="s">
        <v>97</v>
      </c>
      <c r="B850" s="22" t="s">
        <v>75</v>
      </c>
      <c r="C850" s="24">
        <v>20</v>
      </c>
      <c r="D850" s="24">
        <v>85</v>
      </c>
      <c r="E850" s="24">
        <f t="shared" si="147"/>
        <v>1700</v>
      </c>
      <c r="F850" s="117" t="s">
        <v>98</v>
      </c>
      <c r="G850" s="118" t="s">
        <v>10</v>
      </c>
      <c r="H850" s="24">
        <f>C850</f>
        <v>20</v>
      </c>
      <c r="I850" s="24">
        <v>145</v>
      </c>
      <c r="J850" s="55">
        <f t="shared" si="146"/>
        <v>2900</v>
      </c>
    </row>
    <row r="851" spans="1:10" ht="15" x14ac:dyDescent="0.2">
      <c r="A851" s="29" t="s">
        <v>13</v>
      </c>
      <c r="B851" s="39"/>
      <c r="C851" s="27"/>
      <c r="D851" s="42"/>
      <c r="E851" s="27">
        <f>SUM(E802:E850)</f>
        <v>119462</v>
      </c>
      <c r="F851" s="29" t="s">
        <v>13</v>
      </c>
      <c r="G851" s="39"/>
      <c r="H851" s="27"/>
      <c r="I851" s="27"/>
      <c r="J851" s="30">
        <f>SUM(J802:J850)</f>
        <v>147466.83000000002</v>
      </c>
    </row>
    <row r="852" spans="1:10" ht="18" x14ac:dyDescent="0.2">
      <c r="A852" s="50"/>
      <c r="B852" s="51"/>
      <c r="C852" s="52"/>
      <c r="D852" s="53"/>
      <c r="E852" s="52"/>
      <c r="F852" s="54"/>
      <c r="G852" s="51"/>
      <c r="H852" s="52"/>
      <c r="I852" s="52"/>
      <c r="J852" s="52"/>
    </row>
    <row r="853" spans="1:10" ht="15" x14ac:dyDescent="0.2">
      <c r="A853" s="214" t="s">
        <v>61</v>
      </c>
      <c r="B853" s="215"/>
      <c r="C853" s="215"/>
      <c r="D853" s="215"/>
      <c r="E853" s="215"/>
      <c r="F853" s="215"/>
      <c r="G853" s="215"/>
      <c r="H853" s="215"/>
      <c r="I853" s="215"/>
      <c r="J853" s="223"/>
    </row>
    <row r="854" spans="1:10" ht="15" x14ac:dyDescent="0.2">
      <c r="A854" s="81" t="s">
        <v>124</v>
      </c>
      <c r="B854" s="38" t="s">
        <v>62</v>
      </c>
      <c r="C854" s="20">
        <v>1.6</v>
      </c>
      <c r="D854" s="20">
        <v>800</v>
      </c>
      <c r="E854" s="20">
        <f>C854*D854</f>
        <v>1280</v>
      </c>
      <c r="F854" s="19" t="s">
        <v>63</v>
      </c>
      <c r="G854" s="38"/>
      <c r="H854" s="23"/>
      <c r="I854" s="23"/>
      <c r="J854" s="62">
        <f>(E858+E851+E799+E689+E594+E502+E388+E258+E48+E166)*0.04</f>
        <v>13260.965200000001</v>
      </c>
    </row>
    <row r="855" spans="1:10" ht="15" x14ac:dyDescent="0.2">
      <c r="A855" s="81" t="s">
        <v>125</v>
      </c>
      <c r="B855" s="38" t="s">
        <v>62</v>
      </c>
      <c r="C855" s="20">
        <v>12.3</v>
      </c>
      <c r="D855" s="20">
        <v>500</v>
      </c>
      <c r="E855" s="20">
        <f>C855*D855</f>
        <v>6150</v>
      </c>
      <c r="F855" s="19" t="s">
        <v>64</v>
      </c>
      <c r="G855" s="38"/>
      <c r="H855" s="20"/>
      <c r="I855" s="20"/>
      <c r="J855" s="62">
        <f>(E858+E851+E799+E689+E594+E502+E388+E258+E48+E166)*0.01</f>
        <v>3315.2413000000001</v>
      </c>
    </row>
    <row r="856" spans="1:10" ht="15" x14ac:dyDescent="0.2">
      <c r="A856" s="81" t="s">
        <v>126</v>
      </c>
      <c r="B856" s="38" t="s">
        <v>62</v>
      </c>
      <c r="C856" s="20">
        <v>10.7</v>
      </c>
      <c r="D856" s="20">
        <v>250</v>
      </c>
      <c r="E856" s="20">
        <f>C856*D856</f>
        <v>2675</v>
      </c>
      <c r="F856" s="19" t="s">
        <v>65</v>
      </c>
      <c r="G856" s="38"/>
      <c r="H856" s="20"/>
      <c r="I856" s="20"/>
      <c r="J856" s="62">
        <f>(E858+E851+E799+E689+E594+E502+E388+E258+E48+E166)*0.012</f>
        <v>3978.2895600000002</v>
      </c>
    </row>
    <row r="857" spans="1:10" ht="15" x14ac:dyDescent="0.2">
      <c r="A857" s="81" t="s">
        <v>127</v>
      </c>
      <c r="B857" s="38" t="s">
        <v>62</v>
      </c>
      <c r="C857" s="20">
        <v>1.6</v>
      </c>
      <c r="D857" s="20">
        <v>400</v>
      </c>
      <c r="E857" s="20">
        <f>C857*D857</f>
        <v>640</v>
      </c>
      <c r="F857" s="19" t="s">
        <v>66</v>
      </c>
      <c r="G857" s="38"/>
      <c r="H857" s="20"/>
      <c r="I857" s="20"/>
      <c r="J857" s="62">
        <f>(E858+E851+E799+E689+E594+E502+E388+E258+E48+E166)*0.014</f>
        <v>4641.3378199999997</v>
      </c>
    </row>
    <row r="858" spans="1:10" ht="15" x14ac:dyDescent="0.2">
      <c r="A858" s="57" t="s">
        <v>13</v>
      </c>
      <c r="B858" s="58"/>
      <c r="C858" s="59"/>
      <c r="D858" s="60"/>
      <c r="E858" s="59">
        <f>SUM(E854:E857)</f>
        <v>10745</v>
      </c>
      <c r="F858" s="61" t="s">
        <v>13</v>
      </c>
      <c r="G858" s="58"/>
      <c r="H858" s="59"/>
      <c r="I858" s="59"/>
      <c r="J858" s="62">
        <f>SUM(J854:J857)</f>
        <v>25195.833880000002</v>
      </c>
    </row>
    <row r="859" spans="1:10" x14ac:dyDescent="0.2">
      <c r="A859" s="64"/>
      <c r="B859" s="65"/>
      <c r="C859" s="65"/>
      <c r="D859" s="65"/>
      <c r="E859" s="65"/>
      <c r="F859" s="66"/>
      <c r="G859" s="67"/>
      <c r="H859" s="67"/>
      <c r="I859" s="67"/>
      <c r="J859" s="68"/>
    </row>
    <row r="860" spans="1:10" ht="18" x14ac:dyDescent="0.2">
      <c r="A860" s="44" t="s">
        <v>67</v>
      </c>
      <c r="B860" s="45"/>
      <c r="C860" s="46"/>
      <c r="D860" s="47"/>
      <c r="E860" s="46">
        <f>E858+E851+E799+E689+E594+E502+E388+E258+E48+E166+J858</f>
        <v>356719.96388</v>
      </c>
      <c r="F860" s="48" t="s">
        <v>60</v>
      </c>
      <c r="G860" s="45"/>
      <c r="H860" s="46"/>
      <c r="I860" s="46"/>
      <c r="J860" s="49">
        <f>J851+J799+J689+J594+J502+J388+J258+J48+J166</f>
        <v>462401.0342146667</v>
      </c>
    </row>
    <row r="861" spans="1:10" ht="15" x14ac:dyDescent="0.25">
      <c r="A861" s="217" t="s">
        <v>68</v>
      </c>
      <c r="B861" s="65"/>
      <c r="C861" s="76"/>
      <c r="D861" s="76"/>
      <c r="E861" s="102"/>
      <c r="F861" s="103"/>
      <c r="G861" s="65"/>
      <c r="H861" s="104"/>
      <c r="I861" s="219">
        <f>E860+J860</f>
        <v>819120.99809466675</v>
      </c>
      <c r="J861" s="220"/>
    </row>
    <row r="862" spans="1:10" ht="15" x14ac:dyDescent="0.25">
      <c r="A862" s="218"/>
      <c r="B862" s="65"/>
      <c r="C862" s="76"/>
      <c r="D862" s="76"/>
      <c r="E862" s="102"/>
      <c r="F862" s="103"/>
      <c r="G862" s="65"/>
      <c r="H862" s="104"/>
      <c r="I862" s="221"/>
      <c r="J862" s="222"/>
    </row>
  </sheetData>
  <mergeCells count="38">
    <mergeCell ref="D6:F6"/>
    <mergeCell ref="A1:J1"/>
    <mergeCell ref="A2:J2"/>
    <mergeCell ref="I3:J3"/>
    <mergeCell ref="A4:E4"/>
    <mergeCell ref="F4:J4"/>
    <mergeCell ref="A377:J377"/>
    <mergeCell ref="D50:F50"/>
    <mergeCell ref="A51:J51"/>
    <mergeCell ref="A77:J77"/>
    <mergeCell ref="A153:J153"/>
    <mergeCell ref="D168:F168"/>
    <mergeCell ref="A169:J169"/>
    <mergeCell ref="A191:J191"/>
    <mergeCell ref="A247:J247"/>
    <mergeCell ref="D260:F260"/>
    <mergeCell ref="A261:J261"/>
    <mergeCell ref="A289:J289"/>
    <mergeCell ref="A674:J674"/>
    <mergeCell ref="D390:F390"/>
    <mergeCell ref="A391:J391"/>
    <mergeCell ref="A417:J417"/>
    <mergeCell ref="A489:J489"/>
    <mergeCell ref="D504:F504"/>
    <mergeCell ref="A505:J505"/>
    <mergeCell ref="A525:J525"/>
    <mergeCell ref="A581:J581"/>
    <mergeCell ref="D596:F596"/>
    <mergeCell ref="A597:J597"/>
    <mergeCell ref="A619:J619"/>
    <mergeCell ref="A861:A862"/>
    <mergeCell ref="I861:J862"/>
    <mergeCell ref="D691:F691"/>
    <mergeCell ref="A692:J692"/>
    <mergeCell ref="A713:J713"/>
    <mergeCell ref="A784:J784"/>
    <mergeCell ref="A801:J801"/>
    <mergeCell ref="A853:J853"/>
  </mergeCells>
  <conditionalFormatting sqref="J78:J89 E809 E636:E637 J813:J815 E813">
    <cfRule type="expression" dxfId="366" priority="355" stopIfTrue="1">
      <formula>AND(NOT(ISBLANK(A78)),OR(ISBLANK(E78),E78=0))</formula>
    </cfRule>
  </conditionalFormatting>
  <conditionalFormatting sqref="J90">
    <cfRule type="expression" dxfId="365" priority="367" stopIfTrue="1">
      <formula>AND(NOT(ISBLANK(F90)),OR(ISBLANK(J90),J90=0))</formula>
    </cfRule>
  </conditionalFormatting>
  <conditionalFormatting sqref="E78:E88 E90">
    <cfRule type="expression" dxfId="364" priority="366" stopIfTrue="1">
      <formula>AND(NOT(ISBLANK(A78)),OR(ISBLANK(E78),E78=0))</formula>
    </cfRule>
  </conditionalFormatting>
  <conditionalFormatting sqref="E78 E80 E87:E88 E90">
    <cfRule type="expression" dxfId="363" priority="365" stopIfTrue="1">
      <formula>AND(NOT(ISBLANK(A78)),OR(ISBLANK(E78),E78=0))</formula>
    </cfRule>
  </conditionalFormatting>
  <conditionalFormatting sqref="E82">
    <cfRule type="expression" dxfId="362" priority="364" stopIfTrue="1">
      <formula>AND(NOT(ISBLANK(A82)),OR(ISBLANK(E82),E82=0))</formula>
    </cfRule>
  </conditionalFormatting>
  <conditionalFormatting sqref="E83">
    <cfRule type="expression" dxfId="361" priority="363" stopIfTrue="1">
      <formula>AND(NOT(ISBLANK(A83)),OR(ISBLANK(E83),E83=0))</formula>
    </cfRule>
  </conditionalFormatting>
  <conditionalFormatting sqref="E84:E86">
    <cfRule type="expression" dxfId="360" priority="362" stopIfTrue="1">
      <formula>AND(NOT(ISBLANK(A84)),OR(ISBLANK(E84),E84=0))</formula>
    </cfRule>
  </conditionalFormatting>
  <conditionalFormatting sqref="E81">
    <cfRule type="expression" dxfId="359" priority="361" stopIfTrue="1">
      <formula>AND(NOT(ISBLANK(A81)),OR(ISBLANK(E81),E81=0))</formula>
    </cfRule>
  </conditionalFormatting>
  <conditionalFormatting sqref="J78">
    <cfRule type="expression" dxfId="358" priority="360" stopIfTrue="1">
      <formula>AND(NOT(ISBLANK(F78)),OR(ISBLANK(J78),J78=0))</formula>
    </cfRule>
  </conditionalFormatting>
  <conditionalFormatting sqref="J78">
    <cfRule type="expression" dxfId="357" priority="359" stopIfTrue="1">
      <formula>AND(NOT(ISBLANK(F78)),OR(ISBLANK(J78),J78=0))</formula>
    </cfRule>
  </conditionalFormatting>
  <conditionalFormatting sqref="J78">
    <cfRule type="expression" dxfId="356" priority="358" stopIfTrue="1">
      <formula>AND(NOT(ISBLANK(F78)),OR(ISBLANK(J78),J78=0))</formula>
    </cfRule>
  </conditionalFormatting>
  <conditionalFormatting sqref="J89">
    <cfRule type="expression" dxfId="355" priority="357" stopIfTrue="1">
      <formula>AND(NOT(ISBLANK(F89)),OR(ISBLANK(J89),J89=0))</formula>
    </cfRule>
  </conditionalFormatting>
  <conditionalFormatting sqref="E89">
    <cfRule type="expression" dxfId="354" priority="356" stopIfTrue="1">
      <formula>AND(NOT(ISBLANK(A89)),OR(ISBLANK(E89),E89=0))</formula>
    </cfRule>
  </conditionalFormatting>
  <conditionalFormatting sqref="J142:J143">
    <cfRule type="expression" dxfId="353" priority="353" stopIfTrue="1">
      <formula>AND(NOT(ISBLANK(F142)),OR(ISBLANK(J142),J142=0))</formula>
    </cfRule>
  </conditionalFormatting>
  <conditionalFormatting sqref="E142:E143">
    <cfRule type="expression" dxfId="352" priority="354" stopIfTrue="1">
      <formula>AND(NOT(ISBLANK(A142)),OR(ISBLANK(E142),E142=0))</formula>
    </cfRule>
  </conditionalFormatting>
  <conditionalFormatting sqref="E814">
    <cfRule type="expression" dxfId="351" priority="352" stopIfTrue="1">
      <formula>AND(NOT(ISBLANK(A814)),OR(ISBLANK(E814),E814=0))</formula>
    </cfRule>
  </conditionalFormatting>
  <conditionalFormatting sqref="J809">
    <cfRule type="expression" dxfId="350" priority="351" stopIfTrue="1">
      <formula>AND(NOT(ISBLANK(F809)),OR(ISBLANK(J809),J809=0))</formula>
    </cfRule>
  </conditionalFormatting>
  <conditionalFormatting sqref="J115">
    <cfRule type="expression" dxfId="349" priority="341" stopIfTrue="1">
      <formula>AND(NOT(ISBLANK(F115)),OR(ISBLANK(J115),J115=0))</formula>
    </cfRule>
  </conditionalFormatting>
  <conditionalFormatting sqref="J106">
    <cfRule type="expression" dxfId="348" priority="336" stopIfTrue="1">
      <formula>AND(NOT(ISBLANK(F106)),OR(ISBLANK(J106),J106=0))</formula>
    </cfRule>
  </conditionalFormatting>
  <conditionalFormatting sqref="E114:E116 J115:J116 E120:E132 J120:J132">
    <cfRule type="expression" dxfId="347" priority="350" stopIfTrue="1">
      <formula>AND(NOT(ISBLANK(A114)),OR(ISBLANK(E114),E114=0))</formula>
    </cfRule>
  </conditionalFormatting>
  <conditionalFormatting sqref="J130:J132">
    <cfRule type="expression" dxfId="346" priority="349" stopIfTrue="1">
      <formula>AND(NOT(ISBLANK(F130)),OR(ISBLANK(J130),J130=0))</formula>
    </cfRule>
  </conditionalFormatting>
  <conditionalFormatting sqref="E94:E104 E106">
    <cfRule type="expression" dxfId="345" priority="335" stopIfTrue="1">
      <formula>AND(NOT(ISBLANK(A94)),OR(ISBLANK(E94),E94=0))</formula>
    </cfRule>
  </conditionalFormatting>
  <conditionalFormatting sqref="E94 E96 E103:E104 E106">
    <cfRule type="expression" dxfId="344" priority="334" stopIfTrue="1">
      <formula>AND(NOT(ISBLANK(A94)),OR(ISBLANK(E94),E94=0))</formula>
    </cfRule>
  </conditionalFormatting>
  <conditionalFormatting sqref="J128:J129">
    <cfRule type="expression" dxfId="343" priority="348" stopIfTrue="1">
      <formula>AND(NOT(ISBLANK(F128)),OR(ISBLANK(J128),J128=0))</formula>
    </cfRule>
  </conditionalFormatting>
  <conditionalFormatting sqref="E128:E132">
    <cfRule type="expression" dxfId="342" priority="347" stopIfTrue="1">
      <formula>AND(NOT(ISBLANK(A128)),OR(ISBLANK(E128),E128=0))</formula>
    </cfRule>
  </conditionalFormatting>
  <conditionalFormatting sqref="E115 E120 E125:E126 E128:E129">
    <cfRule type="expression" dxfId="341" priority="346" stopIfTrue="1">
      <formula>AND(NOT(ISBLANK(A115)),OR(ISBLANK(E115),E115=0))</formula>
    </cfRule>
  </conditionalFormatting>
  <conditionalFormatting sqref="E122">
    <cfRule type="expression" dxfId="340" priority="345" stopIfTrue="1">
      <formula>AND(NOT(ISBLANK(A122)),OR(ISBLANK(E122),E122=0))</formula>
    </cfRule>
  </conditionalFormatting>
  <conditionalFormatting sqref="E121">
    <cfRule type="expression" dxfId="339" priority="344" stopIfTrue="1">
      <formula>AND(NOT(ISBLANK(A121)),OR(ISBLANK(E121),E121=0))</formula>
    </cfRule>
  </conditionalFormatting>
  <conditionalFormatting sqref="J115">
    <cfRule type="expression" dxfId="338" priority="343" stopIfTrue="1">
      <formula>AND(NOT(ISBLANK(F115)),OR(ISBLANK(J115),J115=0))</formula>
    </cfRule>
  </conditionalFormatting>
  <conditionalFormatting sqref="J115">
    <cfRule type="expression" dxfId="337" priority="342" stopIfTrue="1">
      <formula>AND(NOT(ISBLANK(F115)),OR(ISBLANK(J115),J115=0))</formula>
    </cfRule>
  </conditionalFormatting>
  <conditionalFormatting sqref="E127">
    <cfRule type="expression" dxfId="336" priority="339" stopIfTrue="1">
      <formula>AND(NOT(ISBLANK(A127)),OR(ISBLANK(E127),E127=0))</formula>
    </cfRule>
  </conditionalFormatting>
  <conditionalFormatting sqref="J127">
    <cfRule type="expression" dxfId="335" priority="340" stopIfTrue="1">
      <formula>AND(NOT(ISBLANK(F127)),OR(ISBLANK(J127),J127=0))</formula>
    </cfRule>
  </conditionalFormatting>
  <conditionalFormatting sqref="E98">
    <cfRule type="expression" dxfId="334" priority="333" stopIfTrue="1">
      <formula>AND(NOT(ISBLANK(A98)),OR(ISBLANK(E98),E98=0))</formula>
    </cfRule>
  </conditionalFormatting>
  <conditionalFormatting sqref="E99">
    <cfRule type="expression" dxfId="333" priority="332" stopIfTrue="1">
      <formula>AND(NOT(ISBLANK(A99)),OR(ISBLANK(E99),E99=0))</formula>
    </cfRule>
  </conditionalFormatting>
  <conditionalFormatting sqref="E100:E102">
    <cfRule type="expression" dxfId="332" priority="331" stopIfTrue="1">
      <formula>AND(NOT(ISBLANK(A100)),OR(ISBLANK(E100),E100=0))</formula>
    </cfRule>
  </conditionalFormatting>
  <conditionalFormatting sqref="E97">
    <cfRule type="expression" dxfId="331" priority="330" stopIfTrue="1">
      <formula>AND(NOT(ISBLANK(A97)),OR(ISBLANK(E97),E97=0))</formula>
    </cfRule>
  </conditionalFormatting>
  <conditionalFormatting sqref="J94">
    <cfRule type="expression" dxfId="330" priority="329" stopIfTrue="1">
      <formula>AND(NOT(ISBLANK(F94)),OR(ISBLANK(J94),J94=0))</formula>
    </cfRule>
  </conditionalFormatting>
  <conditionalFormatting sqref="J94">
    <cfRule type="expression" dxfId="329" priority="328" stopIfTrue="1">
      <formula>AND(NOT(ISBLANK(F94)),OR(ISBLANK(J94),J94=0))</formula>
    </cfRule>
  </conditionalFormatting>
  <conditionalFormatting sqref="J94">
    <cfRule type="expression" dxfId="328" priority="327" stopIfTrue="1">
      <formula>AND(NOT(ISBLANK(F94)),OR(ISBLANK(J94),J94=0))</formula>
    </cfRule>
  </conditionalFormatting>
  <conditionalFormatting sqref="J105">
    <cfRule type="expression" dxfId="327" priority="326" stopIfTrue="1">
      <formula>AND(NOT(ISBLANK(F105)),OR(ISBLANK(J105),J105=0))</formula>
    </cfRule>
  </conditionalFormatting>
  <conditionalFormatting sqref="E105">
    <cfRule type="expression" dxfId="326" priority="325" stopIfTrue="1">
      <formula>AND(NOT(ISBLANK(A105)),OR(ISBLANK(E105),E105=0))</formula>
    </cfRule>
  </conditionalFormatting>
  <conditionalFormatting sqref="J94:J105">
    <cfRule type="expression" dxfId="325" priority="324" stopIfTrue="1">
      <formula>AND(NOT(ISBLANK(F94)),OR(ISBLANK(J94),J94=0))</formula>
    </cfRule>
  </conditionalFormatting>
  <conditionalFormatting sqref="E91:E93">
    <cfRule type="expression" dxfId="324" priority="338" stopIfTrue="1">
      <formula>AND(NOT(ISBLANK(A91)),OR(ISBLANK(E91),E91=0))</formula>
    </cfRule>
  </conditionalFormatting>
  <conditionalFormatting sqref="J91:J93">
    <cfRule type="expression" dxfId="323" priority="337" stopIfTrue="1">
      <formula>AND(NOT(ISBLANK(F91)),OR(ISBLANK(J91),J91=0))</formula>
    </cfRule>
  </conditionalFormatting>
  <conditionalFormatting sqref="J107:J109">
    <cfRule type="expression" dxfId="322" priority="322" stopIfTrue="1">
      <formula>AND(NOT(ISBLANK(F107)),OR(ISBLANK(J107),J107=0))</formula>
    </cfRule>
  </conditionalFormatting>
  <conditionalFormatting sqref="E107:E109">
    <cfRule type="expression" dxfId="321" priority="323" stopIfTrue="1">
      <formula>AND(NOT(ISBLANK(A107)),OR(ISBLANK(E107),E107=0))</formula>
    </cfRule>
  </conditionalFormatting>
  <conditionalFormatting sqref="J110">
    <cfRule type="expression" dxfId="320" priority="318" stopIfTrue="1">
      <formula>AND(NOT(ISBLANK(F110)),OR(ISBLANK(J110),J110=0))</formula>
    </cfRule>
  </conditionalFormatting>
  <conditionalFormatting sqref="J322:J333">
    <cfRule type="expression" dxfId="319" priority="239" stopIfTrue="1">
      <formula>AND(NOT(ISBLANK(F322)),OR(ISBLANK(J322),J322=0))</formula>
    </cfRule>
  </conditionalFormatting>
  <conditionalFormatting sqref="E335:E337">
    <cfRule type="expression" dxfId="318" priority="238" stopIfTrue="1">
      <formula>AND(NOT(ISBLANK(A335)),OR(ISBLANK(E335),E335=0))</formula>
    </cfRule>
  </conditionalFormatting>
  <conditionalFormatting sqref="J335:J337">
    <cfRule type="expression" dxfId="317" priority="237" stopIfTrue="1">
      <formula>AND(NOT(ISBLANK(F335)),OR(ISBLANK(J335),J335=0))</formula>
    </cfRule>
  </conditionalFormatting>
  <conditionalFormatting sqref="E110:E111">
    <cfRule type="expression" dxfId="316" priority="321" stopIfTrue="1">
      <formula>AND(NOT(ISBLANK(A110)),OR(ISBLANK(E110),E110=0))</formula>
    </cfRule>
  </conditionalFormatting>
  <conditionalFormatting sqref="E110">
    <cfRule type="expression" dxfId="315" priority="320" stopIfTrue="1">
      <formula>AND(NOT(ISBLANK(A110)),OR(ISBLANK(E110),E110=0))</formula>
    </cfRule>
  </conditionalFormatting>
  <conditionalFormatting sqref="J110">
    <cfRule type="expression" dxfId="314" priority="319" stopIfTrue="1">
      <formula>AND(NOT(ISBLANK(F110)),OR(ISBLANK(J110),J110=0))</formula>
    </cfRule>
  </conditionalFormatting>
  <conditionalFormatting sqref="E309">
    <cfRule type="expression" dxfId="313" priority="230" stopIfTrue="1">
      <formula>AND(NOT(ISBLANK(A309)),OR(ISBLANK(E309),E309=0))</formula>
    </cfRule>
  </conditionalFormatting>
  <conditionalFormatting sqref="J110">
    <cfRule type="expression" dxfId="312" priority="317" stopIfTrue="1">
      <formula>AND(NOT(ISBLANK(F110)),OR(ISBLANK(J110),J110=0))</formula>
    </cfRule>
  </conditionalFormatting>
  <conditionalFormatting sqref="J110:J111">
    <cfRule type="expression" dxfId="311" priority="316" stopIfTrue="1">
      <formula>AND(NOT(ISBLANK(F110)),OR(ISBLANK(J110),J110=0))</formula>
    </cfRule>
  </conditionalFormatting>
  <conditionalFormatting sqref="E310">
    <cfRule type="expression" dxfId="310" priority="233" stopIfTrue="1">
      <formula>AND(NOT(ISBLANK(A310)),OR(ISBLANK(E310),E310=0))</formula>
    </cfRule>
  </conditionalFormatting>
  <conditionalFormatting sqref="E311">
    <cfRule type="expression" dxfId="309" priority="232" stopIfTrue="1">
      <formula>AND(NOT(ISBLANK(A311)),OR(ISBLANK(E311),E311=0))</formula>
    </cfRule>
  </conditionalFormatting>
  <conditionalFormatting sqref="E312:E314">
    <cfRule type="expression" dxfId="308" priority="231" stopIfTrue="1">
      <formula>AND(NOT(ISBLANK(A312)),OR(ISBLANK(E312),E312=0))</formula>
    </cfRule>
  </conditionalFormatting>
  <conditionalFormatting sqref="J306">
    <cfRule type="expression" dxfId="307" priority="229" stopIfTrue="1">
      <formula>AND(NOT(ISBLANK(F306)),OR(ISBLANK(J306),J306=0))</formula>
    </cfRule>
  </conditionalFormatting>
  <conditionalFormatting sqref="J306">
    <cfRule type="expression" dxfId="306" priority="228" stopIfTrue="1">
      <formula>AND(NOT(ISBLANK(F306)),OR(ISBLANK(J306),J306=0))</formula>
    </cfRule>
  </conditionalFormatting>
  <conditionalFormatting sqref="E112:E113">
    <cfRule type="expression" dxfId="305" priority="315" stopIfTrue="1">
      <formula>AND(NOT(ISBLANK(A112)),OR(ISBLANK(E112),E112=0))</formula>
    </cfRule>
  </conditionalFormatting>
  <conditionalFormatting sqref="E112">
    <cfRule type="expression" dxfId="304" priority="314" stopIfTrue="1">
      <formula>AND(NOT(ISBLANK(A112)),OR(ISBLANK(E112),E112=0))</formula>
    </cfRule>
  </conditionalFormatting>
  <conditionalFormatting sqref="J112">
    <cfRule type="expression" dxfId="303" priority="313" stopIfTrue="1">
      <formula>AND(NOT(ISBLANK(F112)),OR(ISBLANK(J112),J112=0))</formula>
    </cfRule>
  </conditionalFormatting>
  <conditionalFormatting sqref="J112">
    <cfRule type="expression" dxfId="302" priority="312" stopIfTrue="1">
      <formula>AND(NOT(ISBLANK(F112)),OR(ISBLANK(J112),J112=0))</formula>
    </cfRule>
  </conditionalFormatting>
  <conditionalFormatting sqref="J112">
    <cfRule type="expression" dxfId="301" priority="311" stopIfTrue="1">
      <formula>AND(NOT(ISBLANK(F112)),OR(ISBLANK(J112),J112=0))</formula>
    </cfRule>
  </conditionalFormatting>
  <conditionalFormatting sqref="J112:J113">
    <cfRule type="expression" dxfId="300" priority="310" stopIfTrue="1">
      <formula>AND(NOT(ISBLANK(F112)),OR(ISBLANK(J112),J112=0))</formula>
    </cfRule>
  </conditionalFormatting>
  <conditionalFormatting sqref="J306:J317">
    <cfRule type="expression" dxfId="299" priority="224" stopIfTrue="1">
      <formula>AND(NOT(ISBLANK(F306)),OR(ISBLANK(J306),J306=0))</formula>
    </cfRule>
  </conditionalFormatting>
  <conditionalFormatting sqref="J306">
    <cfRule type="expression" dxfId="298" priority="227" stopIfTrue="1">
      <formula>AND(NOT(ISBLANK(F306)),OR(ISBLANK(J306),J306=0))</formula>
    </cfRule>
  </conditionalFormatting>
  <conditionalFormatting sqref="J317">
    <cfRule type="expression" dxfId="297" priority="226" stopIfTrue="1">
      <formula>AND(NOT(ISBLANK(F317)),OR(ISBLANK(J317),J317=0))</formula>
    </cfRule>
  </conditionalFormatting>
  <conditionalFormatting sqref="E317">
    <cfRule type="expression" dxfId="296" priority="225" stopIfTrue="1">
      <formula>AND(NOT(ISBLANK(A317)),OR(ISBLANK(E317),E317=0))</formula>
    </cfRule>
  </conditionalFormatting>
  <conditionalFormatting sqref="E319:E321">
    <cfRule type="expression" dxfId="295" priority="223" stopIfTrue="1">
      <formula>AND(NOT(ISBLANK(A319)),OR(ISBLANK(E319),E319=0))</formula>
    </cfRule>
  </conditionalFormatting>
  <conditionalFormatting sqref="J319:J321">
    <cfRule type="expression" dxfId="294" priority="222" stopIfTrue="1">
      <formula>AND(NOT(ISBLANK(F319)),OR(ISBLANK(J319),J319=0))</formula>
    </cfRule>
  </conditionalFormatting>
  <conditionalFormatting sqref="J192:J203">
    <cfRule type="expression" dxfId="293" priority="297" stopIfTrue="1">
      <formula>AND(NOT(ISBLANK(F192)),OR(ISBLANK(J192),J192=0))</formula>
    </cfRule>
  </conditionalFormatting>
  <conditionalFormatting sqref="J204">
    <cfRule type="expression" dxfId="292" priority="309" stopIfTrue="1">
      <formula>AND(NOT(ISBLANK(F204)),OR(ISBLANK(J204),J204=0))</formula>
    </cfRule>
  </conditionalFormatting>
  <conditionalFormatting sqref="E192:E202 E204">
    <cfRule type="expression" dxfId="291" priority="308" stopIfTrue="1">
      <formula>AND(NOT(ISBLANK(A192)),OR(ISBLANK(E192),E192=0))</formula>
    </cfRule>
  </conditionalFormatting>
  <conditionalFormatting sqref="E192 E194 E201:E202 E204">
    <cfRule type="expression" dxfId="290" priority="307" stopIfTrue="1">
      <formula>AND(NOT(ISBLANK(A192)),OR(ISBLANK(E192),E192=0))</formula>
    </cfRule>
  </conditionalFormatting>
  <conditionalFormatting sqref="E196">
    <cfRule type="expression" dxfId="289" priority="306" stopIfTrue="1">
      <formula>AND(NOT(ISBLANK(A196)),OR(ISBLANK(E196),E196=0))</formula>
    </cfRule>
  </conditionalFormatting>
  <conditionalFormatting sqref="E197">
    <cfRule type="expression" dxfId="288" priority="305" stopIfTrue="1">
      <formula>AND(NOT(ISBLANK(A197)),OR(ISBLANK(E197),E197=0))</formula>
    </cfRule>
  </conditionalFormatting>
  <conditionalFormatting sqref="E198:E200">
    <cfRule type="expression" dxfId="287" priority="304" stopIfTrue="1">
      <formula>AND(NOT(ISBLANK(A198)),OR(ISBLANK(E198),E198=0))</formula>
    </cfRule>
  </conditionalFormatting>
  <conditionalFormatting sqref="E195">
    <cfRule type="expression" dxfId="286" priority="303" stopIfTrue="1">
      <formula>AND(NOT(ISBLANK(A195)),OR(ISBLANK(E195),E195=0))</formula>
    </cfRule>
  </conditionalFormatting>
  <conditionalFormatting sqref="J192">
    <cfRule type="expression" dxfId="285" priority="302" stopIfTrue="1">
      <formula>AND(NOT(ISBLANK(F192)),OR(ISBLANK(J192),J192=0))</formula>
    </cfRule>
  </conditionalFormatting>
  <conditionalFormatting sqref="J192">
    <cfRule type="expression" dxfId="284" priority="301" stopIfTrue="1">
      <formula>AND(NOT(ISBLANK(F192)),OR(ISBLANK(J192),J192=0))</formula>
    </cfRule>
  </conditionalFormatting>
  <conditionalFormatting sqref="J192">
    <cfRule type="expression" dxfId="283" priority="300" stopIfTrue="1">
      <formula>AND(NOT(ISBLANK(F192)),OR(ISBLANK(J192),J192=0))</formula>
    </cfRule>
  </conditionalFormatting>
  <conditionalFormatting sqref="J203">
    <cfRule type="expression" dxfId="282" priority="299" stopIfTrue="1">
      <formula>AND(NOT(ISBLANK(F203)),OR(ISBLANK(J203),J203=0))</formula>
    </cfRule>
  </conditionalFormatting>
  <conditionalFormatting sqref="E203">
    <cfRule type="expression" dxfId="281" priority="298" stopIfTrue="1">
      <formula>AND(NOT(ISBLANK(A203)),OR(ISBLANK(E203),E203=0))</formula>
    </cfRule>
  </conditionalFormatting>
  <conditionalFormatting sqref="J236:J237">
    <cfRule type="expression" dxfId="280" priority="295" stopIfTrue="1">
      <formula>AND(NOT(ISBLANK(F236)),OR(ISBLANK(J236),J236=0))</formula>
    </cfRule>
  </conditionalFormatting>
  <conditionalFormatting sqref="E236:E237">
    <cfRule type="expression" dxfId="279" priority="296" stopIfTrue="1">
      <formula>AND(NOT(ISBLANK(A236)),OR(ISBLANK(E236),E236=0))</formula>
    </cfRule>
  </conditionalFormatting>
  <conditionalFormatting sqref="J209">
    <cfRule type="expression" dxfId="278" priority="285" stopIfTrue="1">
      <formula>AND(NOT(ISBLANK(F209)),OR(ISBLANK(J209),J209=0))</formula>
    </cfRule>
  </conditionalFormatting>
  <conditionalFormatting sqref="J334">
    <cfRule type="expression" dxfId="277" priority="251" stopIfTrue="1">
      <formula>AND(NOT(ISBLANK(F334)),OR(ISBLANK(J334),J334=0))</formula>
    </cfRule>
  </conditionalFormatting>
  <conditionalFormatting sqref="E208:E210 J209:J210 E214:E226 J214:J226">
    <cfRule type="expression" dxfId="276" priority="294" stopIfTrue="1">
      <formula>AND(NOT(ISBLANK(A208)),OR(ISBLANK(E208),E208=0))</formula>
    </cfRule>
  </conditionalFormatting>
  <conditionalFormatting sqref="J224:J226">
    <cfRule type="expression" dxfId="275" priority="293" stopIfTrue="1">
      <formula>AND(NOT(ISBLANK(F224)),OR(ISBLANK(J224),J224=0))</formula>
    </cfRule>
  </conditionalFormatting>
  <conditionalFormatting sqref="E322:E332 E334">
    <cfRule type="expression" dxfId="274" priority="250" stopIfTrue="1">
      <formula>AND(NOT(ISBLANK(A322)),OR(ISBLANK(E322),E322=0))</formula>
    </cfRule>
  </conditionalFormatting>
  <conditionalFormatting sqref="E322 E324 E331:E332 E334">
    <cfRule type="expression" dxfId="273" priority="249" stopIfTrue="1">
      <formula>AND(NOT(ISBLANK(A322)),OR(ISBLANK(E322),E322=0))</formula>
    </cfRule>
  </conditionalFormatting>
  <conditionalFormatting sqref="J222:J223">
    <cfRule type="expression" dxfId="272" priority="292" stopIfTrue="1">
      <formula>AND(NOT(ISBLANK(F222)),OR(ISBLANK(J222),J222=0))</formula>
    </cfRule>
  </conditionalFormatting>
  <conditionalFormatting sqref="E222:E226">
    <cfRule type="expression" dxfId="271" priority="291" stopIfTrue="1">
      <formula>AND(NOT(ISBLANK(A222)),OR(ISBLANK(E222),E222=0))</formula>
    </cfRule>
  </conditionalFormatting>
  <conditionalFormatting sqref="E209 E214 E219:E220 E222:E223">
    <cfRule type="expression" dxfId="270" priority="290" stopIfTrue="1">
      <formula>AND(NOT(ISBLANK(A209)),OR(ISBLANK(E209),E209=0))</formula>
    </cfRule>
  </conditionalFormatting>
  <conditionalFormatting sqref="E216">
    <cfRule type="expression" dxfId="269" priority="289" stopIfTrue="1">
      <formula>AND(NOT(ISBLANK(A216)),OR(ISBLANK(E216),E216=0))</formula>
    </cfRule>
  </conditionalFormatting>
  <conditionalFormatting sqref="E215">
    <cfRule type="expression" dxfId="268" priority="288" stopIfTrue="1">
      <formula>AND(NOT(ISBLANK(A215)),OR(ISBLANK(E215),E215=0))</formula>
    </cfRule>
  </conditionalFormatting>
  <conditionalFormatting sqref="J209">
    <cfRule type="expression" dxfId="267" priority="287" stopIfTrue="1">
      <formula>AND(NOT(ISBLANK(F209)),OR(ISBLANK(J209),J209=0))</formula>
    </cfRule>
  </conditionalFormatting>
  <conditionalFormatting sqref="J209">
    <cfRule type="expression" dxfId="266" priority="286" stopIfTrue="1">
      <formula>AND(NOT(ISBLANK(F209)),OR(ISBLANK(J209),J209=0))</formula>
    </cfRule>
  </conditionalFormatting>
  <conditionalFormatting sqref="E221">
    <cfRule type="expression" dxfId="265" priority="283" stopIfTrue="1">
      <formula>AND(NOT(ISBLANK(A221)),OR(ISBLANK(E221),E221=0))</formula>
    </cfRule>
  </conditionalFormatting>
  <conditionalFormatting sqref="J221">
    <cfRule type="expression" dxfId="264" priority="284" stopIfTrue="1">
      <formula>AND(NOT(ISBLANK(F221)),OR(ISBLANK(J221),J221=0))</formula>
    </cfRule>
  </conditionalFormatting>
  <conditionalFormatting sqref="E326">
    <cfRule type="expression" dxfId="263" priority="248" stopIfTrue="1">
      <formula>AND(NOT(ISBLANK(A326)),OR(ISBLANK(E326),E326=0))</formula>
    </cfRule>
  </conditionalFormatting>
  <conditionalFormatting sqref="E327">
    <cfRule type="expression" dxfId="262" priority="247" stopIfTrue="1">
      <formula>AND(NOT(ISBLANK(A327)),OR(ISBLANK(E327),E327=0))</formula>
    </cfRule>
  </conditionalFormatting>
  <conditionalFormatting sqref="E328:E330">
    <cfRule type="expression" dxfId="261" priority="246" stopIfTrue="1">
      <formula>AND(NOT(ISBLANK(A328)),OR(ISBLANK(E328),E328=0))</formula>
    </cfRule>
  </conditionalFormatting>
  <conditionalFormatting sqref="E325">
    <cfRule type="expression" dxfId="260" priority="245" stopIfTrue="1">
      <formula>AND(NOT(ISBLANK(A325)),OR(ISBLANK(E325),E325=0))</formula>
    </cfRule>
  </conditionalFormatting>
  <conditionalFormatting sqref="J322">
    <cfRule type="expression" dxfId="259" priority="244" stopIfTrue="1">
      <formula>AND(NOT(ISBLANK(F322)),OR(ISBLANK(J322),J322=0))</formula>
    </cfRule>
  </conditionalFormatting>
  <conditionalFormatting sqref="J322">
    <cfRule type="expression" dxfId="258" priority="243" stopIfTrue="1">
      <formula>AND(NOT(ISBLANK(F322)),OR(ISBLANK(J322),J322=0))</formula>
    </cfRule>
  </conditionalFormatting>
  <conditionalFormatting sqref="J322">
    <cfRule type="expression" dxfId="257" priority="242" stopIfTrue="1">
      <formula>AND(NOT(ISBLANK(F322)),OR(ISBLANK(J322),J322=0))</formula>
    </cfRule>
  </conditionalFormatting>
  <conditionalFormatting sqref="J333">
    <cfRule type="expression" dxfId="256" priority="241" stopIfTrue="1">
      <formula>AND(NOT(ISBLANK(F333)),OR(ISBLANK(J333),J333=0))</formula>
    </cfRule>
  </conditionalFormatting>
  <conditionalFormatting sqref="E333">
    <cfRule type="expression" dxfId="255" priority="240" stopIfTrue="1">
      <formula>AND(NOT(ISBLANK(A333)),OR(ISBLANK(E333),E333=0))</formula>
    </cfRule>
  </conditionalFormatting>
  <conditionalFormatting sqref="J318">
    <cfRule type="expression" dxfId="254" priority="236" stopIfTrue="1">
      <formula>AND(NOT(ISBLANK(F318)),OR(ISBLANK(J318),J318=0))</formula>
    </cfRule>
  </conditionalFormatting>
  <conditionalFormatting sqref="E205:E207">
    <cfRule type="expression" dxfId="253" priority="282" stopIfTrue="1">
      <formula>AND(NOT(ISBLANK(A205)),OR(ISBLANK(E205),E205=0))</formula>
    </cfRule>
  </conditionalFormatting>
  <conditionalFormatting sqref="J205:J207">
    <cfRule type="expression" dxfId="252" priority="281" stopIfTrue="1">
      <formula>AND(NOT(ISBLANK(F205)),OR(ISBLANK(J205),J205=0))</formula>
    </cfRule>
  </conditionalFormatting>
  <conditionalFormatting sqref="E306 E308 E315:E316 E318">
    <cfRule type="expression" dxfId="251" priority="234" stopIfTrue="1">
      <formula>AND(NOT(ISBLANK(A306)),OR(ISBLANK(E306),E306=0))</formula>
    </cfRule>
  </conditionalFormatting>
  <conditionalFormatting sqref="E306:E316 E318">
    <cfRule type="expression" dxfId="250" priority="235" stopIfTrue="1">
      <formula>AND(NOT(ISBLANK(A306)),OR(ISBLANK(E306),E306=0))</formula>
    </cfRule>
  </conditionalFormatting>
  <conditionalFormatting sqref="J290:J301">
    <cfRule type="expression" dxfId="249" priority="268" stopIfTrue="1">
      <formula>AND(NOT(ISBLANK(F290)),OR(ISBLANK(J290),J290=0))</formula>
    </cfRule>
  </conditionalFormatting>
  <conditionalFormatting sqref="J302">
    <cfRule type="expression" dxfId="248" priority="280" stopIfTrue="1">
      <formula>AND(NOT(ISBLANK(F302)),OR(ISBLANK(J302),J302=0))</formula>
    </cfRule>
  </conditionalFormatting>
  <conditionalFormatting sqref="E290:E300 E302">
    <cfRule type="expression" dxfId="247" priority="279" stopIfTrue="1">
      <formula>AND(NOT(ISBLANK(A290)),OR(ISBLANK(E290),E290=0))</formula>
    </cfRule>
  </conditionalFormatting>
  <conditionalFormatting sqref="E290 E292 E299:E300 E302">
    <cfRule type="expression" dxfId="246" priority="278" stopIfTrue="1">
      <formula>AND(NOT(ISBLANK(A290)),OR(ISBLANK(E290),E290=0))</formula>
    </cfRule>
  </conditionalFormatting>
  <conditionalFormatting sqref="E294">
    <cfRule type="expression" dxfId="245" priority="277" stopIfTrue="1">
      <formula>AND(NOT(ISBLANK(A294)),OR(ISBLANK(E294),E294=0))</formula>
    </cfRule>
  </conditionalFormatting>
  <conditionalFormatting sqref="E295">
    <cfRule type="expression" dxfId="244" priority="276" stopIfTrue="1">
      <formula>AND(NOT(ISBLANK(A295)),OR(ISBLANK(E295),E295=0))</formula>
    </cfRule>
  </conditionalFormatting>
  <conditionalFormatting sqref="E296:E298">
    <cfRule type="expression" dxfId="243" priority="275" stopIfTrue="1">
      <formula>AND(NOT(ISBLANK(A296)),OR(ISBLANK(E296),E296=0))</formula>
    </cfRule>
  </conditionalFormatting>
  <conditionalFormatting sqref="E293">
    <cfRule type="expression" dxfId="242" priority="274" stopIfTrue="1">
      <formula>AND(NOT(ISBLANK(A293)),OR(ISBLANK(E293),E293=0))</formula>
    </cfRule>
  </conditionalFormatting>
  <conditionalFormatting sqref="J290">
    <cfRule type="expression" dxfId="241" priority="273" stopIfTrue="1">
      <formula>AND(NOT(ISBLANK(F290)),OR(ISBLANK(J290),J290=0))</formula>
    </cfRule>
  </conditionalFormatting>
  <conditionalFormatting sqref="J290">
    <cfRule type="expression" dxfId="240" priority="272" stopIfTrue="1">
      <formula>AND(NOT(ISBLANK(F290)),OR(ISBLANK(J290),J290=0))</formula>
    </cfRule>
  </conditionalFormatting>
  <conditionalFormatting sqref="J290">
    <cfRule type="expression" dxfId="239" priority="271" stopIfTrue="1">
      <formula>AND(NOT(ISBLANK(F290)),OR(ISBLANK(J290),J290=0))</formula>
    </cfRule>
  </conditionalFormatting>
  <conditionalFormatting sqref="J301">
    <cfRule type="expression" dxfId="238" priority="270" stopIfTrue="1">
      <formula>AND(NOT(ISBLANK(F301)),OR(ISBLANK(J301),J301=0))</formula>
    </cfRule>
  </conditionalFormatting>
  <conditionalFormatting sqref="E301">
    <cfRule type="expression" dxfId="237" priority="269" stopIfTrue="1">
      <formula>AND(NOT(ISBLANK(A301)),OR(ISBLANK(E301),E301=0))</formula>
    </cfRule>
  </conditionalFormatting>
  <conditionalFormatting sqref="J366:J367">
    <cfRule type="expression" dxfId="236" priority="266" stopIfTrue="1">
      <formula>AND(NOT(ISBLANK(F366)),OR(ISBLANK(J366),J366=0))</formula>
    </cfRule>
  </conditionalFormatting>
  <conditionalFormatting sqref="E366:E367">
    <cfRule type="expression" dxfId="235" priority="267" stopIfTrue="1">
      <formula>AND(NOT(ISBLANK(A366)),OR(ISBLANK(E366),E366=0))</formula>
    </cfRule>
  </conditionalFormatting>
  <conditionalFormatting sqref="J339">
    <cfRule type="expression" dxfId="234" priority="256" stopIfTrue="1">
      <formula>AND(NOT(ISBLANK(F339)),OR(ISBLANK(J339),J339=0))</formula>
    </cfRule>
  </conditionalFormatting>
  <conditionalFormatting sqref="J446">
    <cfRule type="expression" dxfId="233" priority="192" stopIfTrue="1">
      <formula>AND(NOT(ISBLANK(F446)),OR(ISBLANK(J446),J446=0))</formula>
    </cfRule>
  </conditionalFormatting>
  <conditionalFormatting sqref="E338:E340 J339:J340 E344:E356 J344:J356">
    <cfRule type="expression" dxfId="232" priority="265" stopIfTrue="1">
      <formula>AND(NOT(ISBLANK(A338)),OR(ISBLANK(E338),E338=0))</formula>
    </cfRule>
  </conditionalFormatting>
  <conditionalFormatting sqref="J354:J356">
    <cfRule type="expression" dxfId="231" priority="264" stopIfTrue="1">
      <formula>AND(NOT(ISBLANK(F354)),OR(ISBLANK(J354),J354=0))</formula>
    </cfRule>
  </conditionalFormatting>
  <conditionalFormatting sqref="E434:E444 E446">
    <cfRule type="expression" dxfId="230" priority="191" stopIfTrue="1">
      <formula>AND(NOT(ISBLANK(A434)),OR(ISBLANK(E434),E434=0))</formula>
    </cfRule>
  </conditionalFormatting>
  <conditionalFormatting sqref="E434 E436 E443:E444 E446">
    <cfRule type="expression" dxfId="229" priority="190" stopIfTrue="1">
      <formula>AND(NOT(ISBLANK(A434)),OR(ISBLANK(E434),E434=0))</formula>
    </cfRule>
  </conditionalFormatting>
  <conditionalFormatting sqref="J352:J353">
    <cfRule type="expression" dxfId="228" priority="263" stopIfTrue="1">
      <formula>AND(NOT(ISBLANK(F352)),OR(ISBLANK(J352),J352=0))</formula>
    </cfRule>
  </conditionalFormatting>
  <conditionalFormatting sqref="E352:E356">
    <cfRule type="expression" dxfId="227" priority="262" stopIfTrue="1">
      <formula>AND(NOT(ISBLANK(A352)),OR(ISBLANK(E352),E352=0))</formula>
    </cfRule>
  </conditionalFormatting>
  <conditionalFormatting sqref="E339 E344 E349:E350 E352:E353">
    <cfRule type="expression" dxfId="226" priority="261" stopIfTrue="1">
      <formula>AND(NOT(ISBLANK(A339)),OR(ISBLANK(E339),E339=0))</formula>
    </cfRule>
  </conditionalFormatting>
  <conditionalFormatting sqref="E346">
    <cfRule type="expression" dxfId="225" priority="260" stopIfTrue="1">
      <formula>AND(NOT(ISBLANK(A346)),OR(ISBLANK(E346),E346=0))</formula>
    </cfRule>
  </conditionalFormatting>
  <conditionalFormatting sqref="E345">
    <cfRule type="expression" dxfId="224" priority="259" stopIfTrue="1">
      <formula>AND(NOT(ISBLANK(A345)),OR(ISBLANK(E345),E345=0))</formula>
    </cfRule>
  </conditionalFormatting>
  <conditionalFormatting sqref="J339">
    <cfRule type="expression" dxfId="223" priority="258" stopIfTrue="1">
      <formula>AND(NOT(ISBLANK(F339)),OR(ISBLANK(J339),J339=0))</formula>
    </cfRule>
  </conditionalFormatting>
  <conditionalFormatting sqref="J339">
    <cfRule type="expression" dxfId="222" priority="257" stopIfTrue="1">
      <formula>AND(NOT(ISBLANK(F339)),OR(ISBLANK(J339),J339=0))</formula>
    </cfRule>
  </conditionalFormatting>
  <conditionalFormatting sqref="E351">
    <cfRule type="expression" dxfId="221" priority="254" stopIfTrue="1">
      <formula>AND(NOT(ISBLANK(A351)),OR(ISBLANK(E351),E351=0))</formula>
    </cfRule>
  </conditionalFormatting>
  <conditionalFormatting sqref="J351">
    <cfRule type="expression" dxfId="220" priority="255" stopIfTrue="1">
      <formula>AND(NOT(ISBLANK(F351)),OR(ISBLANK(J351),J351=0))</formula>
    </cfRule>
  </conditionalFormatting>
  <conditionalFormatting sqref="E438">
    <cfRule type="expression" dxfId="219" priority="189" stopIfTrue="1">
      <formula>AND(NOT(ISBLANK(A438)),OR(ISBLANK(E438),E438=0))</formula>
    </cfRule>
  </conditionalFormatting>
  <conditionalFormatting sqref="E439">
    <cfRule type="expression" dxfId="218" priority="188" stopIfTrue="1">
      <formula>AND(NOT(ISBLANK(A439)),OR(ISBLANK(E439),E439=0))</formula>
    </cfRule>
  </conditionalFormatting>
  <conditionalFormatting sqref="E440:E442">
    <cfRule type="expression" dxfId="217" priority="187" stopIfTrue="1">
      <formula>AND(NOT(ISBLANK(A440)),OR(ISBLANK(E440),E440=0))</formula>
    </cfRule>
  </conditionalFormatting>
  <conditionalFormatting sqref="E437">
    <cfRule type="expression" dxfId="216" priority="186" stopIfTrue="1">
      <formula>AND(NOT(ISBLANK(A437)),OR(ISBLANK(E437),E437=0))</formula>
    </cfRule>
  </conditionalFormatting>
  <conditionalFormatting sqref="J434">
    <cfRule type="expression" dxfId="215" priority="185" stopIfTrue="1">
      <formula>AND(NOT(ISBLANK(F434)),OR(ISBLANK(J434),J434=0))</formula>
    </cfRule>
  </conditionalFormatting>
  <conditionalFormatting sqref="J434">
    <cfRule type="expression" dxfId="214" priority="184" stopIfTrue="1">
      <formula>AND(NOT(ISBLANK(F434)),OR(ISBLANK(J434),J434=0))</formula>
    </cfRule>
  </conditionalFormatting>
  <conditionalFormatting sqref="J434">
    <cfRule type="expression" dxfId="213" priority="183" stopIfTrue="1">
      <formula>AND(NOT(ISBLANK(F434)),OR(ISBLANK(J434),J434=0))</formula>
    </cfRule>
  </conditionalFormatting>
  <conditionalFormatting sqref="J445">
    <cfRule type="expression" dxfId="212" priority="182" stopIfTrue="1">
      <formula>AND(NOT(ISBLANK(F445)),OR(ISBLANK(J445),J445=0))</formula>
    </cfRule>
  </conditionalFormatting>
  <conditionalFormatting sqref="E445">
    <cfRule type="expression" dxfId="211" priority="181" stopIfTrue="1">
      <formula>AND(NOT(ISBLANK(A445)),OR(ISBLANK(E445),E445=0))</formula>
    </cfRule>
  </conditionalFormatting>
  <conditionalFormatting sqref="J434:J445">
    <cfRule type="expression" dxfId="210" priority="180" stopIfTrue="1">
      <formula>AND(NOT(ISBLANK(F434)),OR(ISBLANK(J434),J434=0))</formula>
    </cfRule>
  </conditionalFormatting>
  <conditionalFormatting sqref="E303:E305">
    <cfRule type="expression" dxfId="209" priority="253" stopIfTrue="1">
      <formula>AND(NOT(ISBLANK(A303)),OR(ISBLANK(E303),E303=0))</formula>
    </cfRule>
  </conditionalFormatting>
  <conditionalFormatting sqref="J303:J305">
    <cfRule type="expression" dxfId="208" priority="252" stopIfTrue="1">
      <formula>AND(NOT(ISBLANK(F303)),OR(ISBLANK(J303),J303=0))</formula>
    </cfRule>
  </conditionalFormatting>
  <conditionalFormatting sqref="J447:J449">
    <cfRule type="expression" dxfId="207" priority="178" stopIfTrue="1">
      <formula>AND(NOT(ISBLANK(F447)),OR(ISBLANK(J447),J447=0))</formula>
    </cfRule>
  </conditionalFormatting>
  <conditionalFormatting sqref="E447:E449">
    <cfRule type="expression" dxfId="206" priority="179" stopIfTrue="1">
      <formula>AND(NOT(ISBLANK(A447)),OR(ISBLANK(E447),E447=0))</formula>
    </cfRule>
  </conditionalFormatting>
  <conditionalFormatting sqref="J620:J631">
    <cfRule type="expression" dxfId="205" priority="122" stopIfTrue="1">
      <formula>AND(NOT(ISBLANK(F620)),OR(ISBLANK(J620),J620=0))</formula>
    </cfRule>
  </conditionalFormatting>
  <conditionalFormatting sqref="E633:E635">
    <cfRule type="expression" dxfId="204" priority="121" stopIfTrue="1">
      <formula>AND(NOT(ISBLANK(A633)),OR(ISBLANK(E633),E633=0))</formula>
    </cfRule>
  </conditionalFormatting>
  <conditionalFormatting sqref="J633:J635">
    <cfRule type="expression" dxfId="203" priority="120" stopIfTrue="1">
      <formula>AND(NOT(ISBLANK(F633)),OR(ISBLANK(J633),J633=0))</formula>
    </cfRule>
  </conditionalFormatting>
  <conditionalFormatting sqref="J418:J429">
    <cfRule type="expression" dxfId="202" priority="209" stopIfTrue="1">
      <formula>AND(NOT(ISBLANK(F418)),OR(ISBLANK(J418),J418=0))</formula>
    </cfRule>
  </conditionalFormatting>
  <conditionalFormatting sqref="J430">
    <cfRule type="expression" dxfId="201" priority="221" stopIfTrue="1">
      <formula>AND(NOT(ISBLANK(F430)),OR(ISBLANK(J430),J430=0))</formula>
    </cfRule>
  </conditionalFormatting>
  <conditionalFormatting sqref="E418:E428 E430">
    <cfRule type="expression" dxfId="200" priority="220" stopIfTrue="1">
      <formula>AND(NOT(ISBLANK(A418)),OR(ISBLANK(E418),E418=0))</formula>
    </cfRule>
  </conditionalFormatting>
  <conditionalFormatting sqref="E418 E420 E427:E428 E430">
    <cfRule type="expression" dxfId="199" priority="219" stopIfTrue="1">
      <formula>AND(NOT(ISBLANK(A418)),OR(ISBLANK(E418),E418=0))</formula>
    </cfRule>
  </conditionalFormatting>
  <conditionalFormatting sqref="E422">
    <cfRule type="expression" dxfId="198" priority="218" stopIfTrue="1">
      <formula>AND(NOT(ISBLANK(A422)),OR(ISBLANK(E422),E422=0))</formula>
    </cfRule>
  </conditionalFormatting>
  <conditionalFormatting sqref="E423">
    <cfRule type="expression" dxfId="197" priority="217" stopIfTrue="1">
      <formula>AND(NOT(ISBLANK(A423)),OR(ISBLANK(E423),E423=0))</formula>
    </cfRule>
  </conditionalFormatting>
  <conditionalFormatting sqref="E424:E426">
    <cfRule type="expression" dxfId="196" priority="216" stopIfTrue="1">
      <formula>AND(NOT(ISBLANK(A424)),OR(ISBLANK(E424),E424=0))</formula>
    </cfRule>
  </conditionalFormatting>
  <conditionalFormatting sqref="E421">
    <cfRule type="expression" dxfId="195" priority="215" stopIfTrue="1">
      <formula>AND(NOT(ISBLANK(A421)),OR(ISBLANK(E421),E421=0))</formula>
    </cfRule>
  </conditionalFormatting>
  <conditionalFormatting sqref="J418">
    <cfRule type="expression" dxfId="194" priority="214" stopIfTrue="1">
      <formula>AND(NOT(ISBLANK(F418)),OR(ISBLANK(J418),J418=0))</formula>
    </cfRule>
  </conditionalFormatting>
  <conditionalFormatting sqref="J418">
    <cfRule type="expression" dxfId="193" priority="213" stopIfTrue="1">
      <formula>AND(NOT(ISBLANK(F418)),OR(ISBLANK(J418),J418=0))</formula>
    </cfRule>
  </conditionalFormatting>
  <conditionalFormatting sqref="J418">
    <cfRule type="expression" dxfId="192" priority="212" stopIfTrue="1">
      <formula>AND(NOT(ISBLANK(F418)),OR(ISBLANK(J418),J418=0))</formula>
    </cfRule>
  </conditionalFormatting>
  <conditionalFormatting sqref="J429">
    <cfRule type="expression" dxfId="191" priority="211" stopIfTrue="1">
      <formula>AND(NOT(ISBLANK(F429)),OR(ISBLANK(J429),J429=0))</formula>
    </cfRule>
  </conditionalFormatting>
  <conditionalFormatting sqref="E429">
    <cfRule type="expression" dxfId="190" priority="210" stopIfTrue="1">
      <formula>AND(NOT(ISBLANK(A429)),OR(ISBLANK(E429),E429=0))</formula>
    </cfRule>
  </conditionalFormatting>
  <conditionalFormatting sqref="J478:J479">
    <cfRule type="expression" dxfId="189" priority="207" stopIfTrue="1">
      <formula>AND(NOT(ISBLANK(F478)),OR(ISBLANK(J478),J478=0))</formula>
    </cfRule>
  </conditionalFormatting>
  <conditionalFormatting sqref="E478:E479">
    <cfRule type="expression" dxfId="188" priority="208" stopIfTrue="1">
      <formula>AND(NOT(ISBLANK(A478)),OR(ISBLANK(E478),E478=0))</formula>
    </cfRule>
  </conditionalFormatting>
  <conditionalFormatting sqref="J451">
    <cfRule type="expression" dxfId="187" priority="197" stopIfTrue="1">
      <formula>AND(NOT(ISBLANK(F451)),OR(ISBLANK(J451),J451=0))</formula>
    </cfRule>
  </conditionalFormatting>
  <conditionalFormatting sqref="J632">
    <cfRule type="expression" dxfId="186" priority="134" stopIfTrue="1">
      <formula>AND(NOT(ISBLANK(F632)),OR(ISBLANK(J632),J632=0))</formula>
    </cfRule>
  </conditionalFormatting>
  <conditionalFormatting sqref="E450:E452 J451:J452 E456:E468 J456:J468">
    <cfRule type="expression" dxfId="185" priority="206" stopIfTrue="1">
      <formula>AND(NOT(ISBLANK(A450)),OR(ISBLANK(E450),E450=0))</formula>
    </cfRule>
  </conditionalFormatting>
  <conditionalFormatting sqref="J466:J468">
    <cfRule type="expression" dxfId="184" priority="205" stopIfTrue="1">
      <formula>AND(NOT(ISBLANK(F466)),OR(ISBLANK(J466),J466=0))</formula>
    </cfRule>
  </conditionalFormatting>
  <conditionalFormatting sqref="E620:E630 E632">
    <cfRule type="expression" dxfId="183" priority="133" stopIfTrue="1">
      <formula>AND(NOT(ISBLANK(A620)),OR(ISBLANK(E620),E620=0))</formula>
    </cfRule>
  </conditionalFormatting>
  <conditionalFormatting sqref="E620 E622 E629:E630 E632">
    <cfRule type="expression" dxfId="182" priority="132" stopIfTrue="1">
      <formula>AND(NOT(ISBLANK(A620)),OR(ISBLANK(E620),E620=0))</formula>
    </cfRule>
  </conditionalFormatting>
  <conditionalFormatting sqref="J464:J465">
    <cfRule type="expression" dxfId="181" priority="204" stopIfTrue="1">
      <formula>AND(NOT(ISBLANK(F464)),OR(ISBLANK(J464),J464=0))</formula>
    </cfRule>
  </conditionalFormatting>
  <conditionalFormatting sqref="E464:E468">
    <cfRule type="expression" dxfId="180" priority="203" stopIfTrue="1">
      <formula>AND(NOT(ISBLANK(A464)),OR(ISBLANK(E464),E464=0))</formula>
    </cfRule>
  </conditionalFormatting>
  <conditionalFormatting sqref="E451 E456 E461:E462 E464:E465">
    <cfRule type="expression" dxfId="179" priority="202" stopIfTrue="1">
      <formula>AND(NOT(ISBLANK(A451)),OR(ISBLANK(E451),E451=0))</formula>
    </cfRule>
  </conditionalFormatting>
  <conditionalFormatting sqref="E458">
    <cfRule type="expression" dxfId="178" priority="201" stopIfTrue="1">
      <formula>AND(NOT(ISBLANK(A458)),OR(ISBLANK(E458),E458=0))</formula>
    </cfRule>
  </conditionalFormatting>
  <conditionalFormatting sqref="E457">
    <cfRule type="expression" dxfId="177" priority="200" stopIfTrue="1">
      <formula>AND(NOT(ISBLANK(A457)),OR(ISBLANK(E457),E457=0))</formula>
    </cfRule>
  </conditionalFormatting>
  <conditionalFormatting sqref="J451">
    <cfRule type="expression" dxfId="176" priority="199" stopIfTrue="1">
      <formula>AND(NOT(ISBLANK(F451)),OR(ISBLANK(J451),J451=0))</formula>
    </cfRule>
  </conditionalFormatting>
  <conditionalFormatting sqref="J451">
    <cfRule type="expression" dxfId="175" priority="198" stopIfTrue="1">
      <formula>AND(NOT(ISBLANK(F451)),OR(ISBLANK(J451),J451=0))</formula>
    </cfRule>
  </conditionalFormatting>
  <conditionalFormatting sqref="E463">
    <cfRule type="expression" dxfId="174" priority="195" stopIfTrue="1">
      <formula>AND(NOT(ISBLANK(A463)),OR(ISBLANK(E463),E463=0))</formula>
    </cfRule>
  </conditionalFormatting>
  <conditionalFormatting sqref="J463">
    <cfRule type="expression" dxfId="173" priority="196" stopIfTrue="1">
      <formula>AND(NOT(ISBLANK(F463)),OR(ISBLANK(J463),J463=0))</formula>
    </cfRule>
  </conditionalFormatting>
  <conditionalFormatting sqref="E624">
    <cfRule type="expression" dxfId="172" priority="131" stopIfTrue="1">
      <formula>AND(NOT(ISBLANK(A624)),OR(ISBLANK(E624),E624=0))</formula>
    </cfRule>
  </conditionalFormatting>
  <conditionalFormatting sqref="E625">
    <cfRule type="expression" dxfId="171" priority="130" stopIfTrue="1">
      <formula>AND(NOT(ISBLANK(A625)),OR(ISBLANK(E625),E625=0))</formula>
    </cfRule>
  </conditionalFormatting>
  <conditionalFormatting sqref="E626:E628">
    <cfRule type="expression" dxfId="170" priority="129" stopIfTrue="1">
      <formula>AND(NOT(ISBLANK(A626)),OR(ISBLANK(E626),E626=0))</formula>
    </cfRule>
  </conditionalFormatting>
  <conditionalFormatting sqref="E623">
    <cfRule type="expression" dxfId="169" priority="128" stopIfTrue="1">
      <formula>AND(NOT(ISBLANK(A623)),OR(ISBLANK(E623),E623=0))</formula>
    </cfRule>
  </conditionalFormatting>
  <conditionalFormatting sqref="J620">
    <cfRule type="expression" dxfId="168" priority="127" stopIfTrue="1">
      <formula>AND(NOT(ISBLANK(F620)),OR(ISBLANK(J620),J620=0))</formula>
    </cfRule>
  </conditionalFormatting>
  <conditionalFormatting sqref="J620">
    <cfRule type="expression" dxfId="167" priority="126" stopIfTrue="1">
      <formula>AND(NOT(ISBLANK(F620)),OR(ISBLANK(J620),J620=0))</formula>
    </cfRule>
  </conditionalFormatting>
  <conditionalFormatting sqref="J620">
    <cfRule type="expression" dxfId="166" priority="125" stopIfTrue="1">
      <formula>AND(NOT(ISBLANK(F620)),OR(ISBLANK(J620),J620=0))</formula>
    </cfRule>
  </conditionalFormatting>
  <conditionalFormatting sqref="J631">
    <cfRule type="expression" dxfId="165" priority="124" stopIfTrue="1">
      <formula>AND(NOT(ISBLANK(F631)),OR(ISBLANK(J631),J631=0))</formula>
    </cfRule>
  </conditionalFormatting>
  <conditionalFormatting sqref="E631">
    <cfRule type="expression" dxfId="164" priority="123" stopIfTrue="1">
      <formula>AND(NOT(ISBLANK(A631)),OR(ISBLANK(E631),E631=0))</formula>
    </cfRule>
  </conditionalFormatting>
  <conditionalFormatting sqref="E431:E433">
    <cfRule type="expression" dxfId="163" priority="194" stopIfTrue="1">
      <formula>AND(NOT(ISBLANK(A431)),OR(ISBLANK(E431),E431=0))</formula>
    </cfRule>
  </conditionalFormatting>
  <conditionalFormatting sqref="J431:J433">
    <cfRule type="expression" dxfId="162" priority="193" stopIfTrue="1">
      <formula>AND(NOT(ISBLANK(F431)),OR(ISBLANK(J431),J431=0))</formula>
    </cfRule>
  </conditionalFormatting>
  <conditionalFormatting sqref="J526:J537">
    <cfRule type="expression" dxfId="161" priority="165" stopIfTrue="1">
      <formula>AND(NOT(ISBLANK(F526)),OR(ISBLANK(J526),J526=0))</formula>
    </cfRule>
  </conditionalFormatting>
  <conditionalFormatting sqref="J538">
    <cfRule type="expression" dxfId="160" priority="177" stopIfTrue="1">
      <formula>AND(NOT(ISBLANK(F538)),OR(ISBLANK(J538),J538=0))</formula>
    </cfRule>
  </conditionalFormatting>
  <conditionalFormatting sqref="E526:E536 E538">
    <cfRule type="expression" dxfId="159" priority="176" stopIfTrue="1">
      <formula>AND(NOT(ISBLANK(A526)),OR(ISBLANK(E526),E526=0))</formula>
    </cfRule>
  </conditionalFormatting>
  <conditionalFormatting sqref="E526 E528 E535:E536 E538">
    <cfRule type="expression" dxfId="158" priority="175" stopIfTrue="1">
      <formula>AND(NOT(ISBLANK(A526)),OR(ISBLANK(E526),E526=0))</formula>
    </cfRule>
  </conditionalFormatting>
  <conditionalFormatting sqref="E530">
    <cfRule type="expression" dxfId="157" priority="174" stopIfTrue="1">
      <formula>AND(NOT(ISBLANK(A530)),OR(ISBLANK(E530),E530=0))</formula>
    </cfRule>
  </conditionalFormatting>
  <conditionalFormatting sqref="E531">
    <cfRule type="expression" dxfId="156" priority="173" stopIfTrue="1">
      <formula>AND(NOT(ISBLANK(A531)),OR(ISBLANK(E531),E531=0))</formula>
    </cfRule>
  </conditionalFormatting>
  <conditionalFormatting sqref="E532:E534">
    <cfRule type="expression" dxfId="155" priority="172" stopIfTrue="1">
      <formula>AND(NOT(ISBLANK(A532)),OR(ISBLANK(E532),E532=0))</formula>
    </cfRule>
  </conditionalFormatting>
  <conditionalFormatting sqref="E529">
    <cfRule type="expression" dxfId="154" priority="171" stopIfTrue="1">
      <formula>AND(NOT(ISBLANK(A529)),OR(ISBLANK(E529),E529=0))</formula>
    </cfRule>
  </conditionalFormatting>
  <conditionalFormatting sqref="J526">
    <cfRule type="expression" dxfId="153" priority="170" stopIfTrue="1">
      <formula>AND(NOT(ISBLANK(F526)),OR(ISBLANK(J526),J526=0))</formula>
    </cfRule>
  </conditionalFormatting>
  <conditionalFormatting sqref="J526">
    <cfRule type="expression" dxfId="152" priority="169" stopIfTrue="1">
      <formula>AND(NOT(ISBLANK(F526)),OR(ISBLANK(J526),J526=0))</formula>
    </cfRule>
  </conditionalFormatting>
  <conditionalFormatting sqref="J526">
    <cfRule type="expression" dxfId="151" priority="168" stopIfTrue="1">
      <formula>AND(NOT(ISBLANK(F526)),OR(ISBLANK(J526),J526=0))</formula>
    </cfRule>
  </conditionalFormatting>
  <conditionalFormatting sqref="J537">
    <cfRule type="expression" dxfId="150" priority="167" stopIfTrue="1">
      <formula>AND(NOT(ISBLANK(F537)),OR(ISBLANK(J537),J537=0))</formula>
    </cfRule>
  </conditionalFormatting>
  <conditionalFormatting sqref="E537">
    <cfRule type="expression" dxfId="149" priority="166" stopIfTrue="1">
      <formula>AND(NOT(ISBLANK(A537)),OR(ISBLANK(E537),E537=0))</formula>
    </cfRule>
  </conditionalFormatting>
  <conditionalFormatting sqref="J570:J571">
    <cfRule type="expression" dxfId="148" priority="163" stopIfTrue="1">
      <formula>AND(NOT(ISBLANK(F570)),OR(ISBLANK(J570),J570=0))</formula>
    </cfRule>
  </conditionalFormatting>
  <conditionalFormatting sqref="E570:E571">
    <cfRule type="expression" dxfId="147" priority="164" stopIfTrue="1">
      <formula>AND(NOT(ISBLANK(A570)),OR(ISBLANK(E570),E570=0))</formula>
    </cfRule>
  </conditionalFormatting>
  <conditionalFormatting sqref="J543">
    <cfRule type="expression" dxfId="146" priority="153" stopIfTrue="1">
      <formula>AND(NOT(ISBLANK(F543)),OR(ISBLANK(J543),J543=0))</formula>
    </cfRule>
  </conditionalFormatting>
  <conditionalFormatting sqref="E542:E544 J543:J544 E548:E560 J548:J560">
    <cfRule type="expression" dxfId="145" priority="162" stopIfTrue="1">
      <formula>AND(NOT(ISBLANK(A542)),OR(ISBLANK(E542),E542=0))</formula>
    </cfRule>
  </conditionalFormatting>
  <conditionalFormatting sqref="J558:J560">
    <cfRule type="expression" dxfId="144" priority="161" stopIfTrue="1">
      <formula>AND(NOT(ISBLANK(F558)),OR(ISBLANK(J558),J558=0))</formula>
    </cfRule>
  </conditionalFormatting>
  <conditionalFormatting sqref="J556:J557">
    <cfRule type="expression" dxfId="143" priority="160" stopIfTrue="1">
      <formula>AND(NOT(ISBLANK(F556)),OR(ISBLANK(J556),J556=0))</formula>
    </cfRule>
  </conditionalFormatting>
  <conditionalFormatting sqref="E556:E560">
    <cfRule type="expression" dxfId="142" priority="159" stopIfTrue="1">
      <formula>AND(NOT(ISBLANK(A556)),OR(ISBLANK(E556),E556=0))</formula>
    </cfRule>
  </conditionalFormatting>
  <conditionalFormatting sqref="E543 E548 E553:E554 E556:E557">
    <cfRule type="expression" dxfId="141" priority="158" stopIfTrue="1">
      <formula>AND(NOT(ISBLANK(A543)),OR(ISBLANK(E543),E543=0))</formula>
    </cfRule>
  </conditionalFormatting>
  <conditionalFormatting sqref="E550">
    <cfRule type="expression" dxfId="140" priority="157" stopIfTrue="1">
      <formula>AND(NOT(ISBLANK(A550)),OR(ISBLANK(E550),E550=0))</formula>
    </cfRule>
  </conditionalFormatting>
  <conditionalFormatting sqref="E549">
    <cfRule type="expression" dxfId="139" priority="156" stopIfTrue="1">
      <formula>AND(NOT(ISBLANK(A549)),OR(ISBLANK(E549),E549=0))</formula>
    </cfRule>
  </conditionalFormatting>
  <conditionalFormatting sqref="J543">
    <cfRule type="expression" dxfId="138" priority="155" stopIfTrue="1">
      <formula>AND(NOT(ISBLANK(F543)),OR(ISBLANK(J543),J543=0))</formula>
    </cfRule>
  </conditionalFormatting>
  <conditionalFormatting sqref="J543">
    <cfRule type="expression" dxfId="137" priority="154" stopIfTrue="1">
      <formula>AND(NOT(ISBLANK(F543)),OR(ISBLANK(J543),J543=0))</formula>
    </cfRule>
  </conditionalFormatting>
  <conditionalFormatting sqref="E555">
    <cfRule type="expression" dxfId="136" priority="151" stopIfTrue="1">
      <formula>AND(NOT(ISBLANK(A555)),OR(ISBLANK(E555),E555=0))</formula>
    </cfRule>
  </conditionalFormatting>
  <conditionalFormatting sqref="J555">
    <cfRule type="expression" dxfId="135" priority="152" stopIfTrue="1">
      <formula>AND(NOT(ISBLANK(F555)),OR(ISBLANK(J555),J555=0))</formula>
    </cfRule>
  </conditionalFormatting>
  <conditionalFormatting sqref="E539:E541">
    <cfRule type="expression" dxfId="134" priority="150" stopIfTrue="1">
      <formula>AND(NOT(ISBLANK(A539)),OR(ISBLANK(E539),E539=0))</formula>
    </cfRule>
  </conditionalFormatting>
  <conditionalFormatting sqref="J539:J541">
    <cfRule type="expression" dxfId="133" priority="149" stopIfTrue="1">
      <formula>AND(NOT(ISBLANK(F539)),OR(ISBLANK(J539),J539=0))</formula>
    </cfRule>
  </conditionalFormatting>
  <conditionalFormatting sqref="J663:J664">
    <cfRule type="expression" dxfId="132" priority="147" stopIfTrue="1">
      <formula>AND(NOT(ISBLANK(F663)),OR(ISBLANK(J663),J663=0))</formula>
    </cfRule>
  </conditionalFormatting>
  <conditionalFormatting sqref="E663:E664">
    <cfRule type="expression" dxfId="131" priority="148" stopIfTrue="1">
      <formula>AND(NOT(ISBLANK(A663)),OR(ISBLANK(E663),E663=0))</formula>
    </cfRule>
  </conditionalFormatting>
  <conditionalFormatting sqref="J636">
    <cfRule type="expression" dxfId="130" priority="137" stopIfTrue="1">
      <formula>AND(NOT(ISBLANK(F636)),OR(ISBLANK(J636),J636=0))</formula>
    </cfRule>
  </conditionalFormatting>
  <conditionalFormatting sqref="J636:J637 E641:E653 J641:J653">
    <cfRule type="expression" dxfId="129" priority="146" stopIfTrue="1">
      <formula>AND(NOT(ISBLANK(A636)),OR(ISBLANK(E636),E636=0))</formula>
    </cfRule>
  </conditionalFormatting>
  <conditionalFormatting sqref="J651:J653">
    <cfRule type="expression" dxfId="128" priority="145" stopIfTrue="1">
      <formula>AND(NOT(ISBLANK(F651)),OR(ISBLANK(J651),J651=0))</formula>
    </cfRule>
  </conditionalFormatting>
  <conditionalFormatting sqref="J649:J650">
    <cfRule type="expression" dxfId="127" priority="144" stopIfTrue="1">
      <formula>AND(NOT(ISBLANK(F649)),OR(ISBLANK(J649),J649=0))</formula>
    </cfRule>
  </conditionalFormatting>
  <conditionalFormatting sqref="E649:E653">
    <cfRule type="expression" dxfId="126" priority="143" stopIfTrue="1">
      <formula>AND(NOT(ISBLANK(A649)),OR(ISBLANK(E649),E649=0))</formula>
    </cfRule>
  </conditionalFormatting>
  <conditionalFormatting sqref="E636 E641 E646:E647 E649:E650">
    <cfRule type="expression" dxfId="125" priority="142" stopIfTrue="1">
      <formula>AND(NOT(ISBLANK(A636)),OR(ISBLANK(E636),E636=0))</formula>
    </cfRule>
  </conditionalFormatting>
  <conditionalFormatting sqref="E643">
    <cfRule type="expression" dxfId="124" priority="141" stopIfTrue="1">
      <formula>AND(NOT(ISBLANK(A643)),OR(ISBLANK(E643),E643=0))</formula>
    </cfRule>
  </conditionalFormatting>
  <conditionalFormatting sqref="E642">
    <cfRule type="expression" dxfId="123" priority="140" stopIfTrue="1">
      <formula>AND(NOT(ISBLANK(A642)),OR(ISBLANK(E642),E642=0))</formula>
    </cfRule>
  </conditionalFormatting>
  <conditionalFormatting sqref="J636">
    <cfRule type="expression" dxfId="122" priority="139" stopIfTrue="1">
      <formula>AND(NOT(ISBLANK(F636)),OR(ISBLANK(J636),J636=0))</formula>
    </cfRule>
  </conditionalFormatting>
  <conditionalFormatting sqref="J636">
    <cfRule type="expression" dxfId="121" priority="138" stopIfTrue="1">
      <formula>AND(NOT(ISBLANK(F636)),OR(ISBLANK(J636),J636=0))</formula>
    </cfRule>
  </conditionalFormatting>
  <conditionalFormatting sqref="E648">
    <cfRule type="expression" dxfId="120" priority="135" stopIfTrue="1">
      <formula>AND(NOT(ISBLANK(A648)),OR(ISBLANK(E648),E648=0))</formula>
    </cfRule>
  </conditionalFormatting>
  <conditionalFormatting sqref="J648">
    <cfRule type="expression" dxfId="119" priority="136" stopIfTrue="1">
      <formula>AND(NOT(ISBLANK(F648)),OR(ISBLANK(J648),J648=0))</formula>
    </cfRule>
  </conditionalFormatting>
  <conditionalFormatting sqref="E746:E747">
    <cfRule type="expression" dxfId="118" priority="119" stopIfTrue="1">
      <formula>AND(NOT(ISBLANK(A746)),OR(ISBLANK(E746),E746=0))</formula>
    </cfRule>
  </conditionalFormatting>
  <conditionalFormatting sqref="J714:J725">
    <cfRule type="expression" dxfId="117" priority="92" stopIfTrue="1">
      <formula>AND(NOT(ISBLANK(F714)),OR(ISBLANK(J714),J714=0))</formula>
    </cfRule>
  </conditionalFormatting>
  <conditionalFormatting sqref="E727:E729">
    <cfRule type="expression" dxfId="116" priority="91" stopIfTrue="1">
      <formula>AND(NOT(ISBLANK(A727)),OR(ISBLANK(E727),E727=0))</formula>
    </cfRule>
  </conditionalFormatting>
  <conditionalFormatting sqref="J727:J729">
    <cfRule type="expression" dxfId="115" priority="90" stopIfTrue="1">
      <formula>AND(NOT(ISBLANK(F727)),OR(ISBLANK(J727),J727=0))</formula>
    </cfRule>
  </conditionalFormatting>
  <conditionalFormatting sqref="J726">
    <cfRule type="expression" dxfId="114" priority="104" stopIfTrue="1">
      <formula>AND(NOT(ISBLANK(F726)),OR(ISBLANK(J726),J726=0))</formula>
    </cfRule>
  </conditionalFormatting>
  <conditionalFormatting sqref="E714:E724 E726">
    <cfRule type="expression" dxfId="113" priority="103" stopIfTrue="1">
      <formula>AND(NOT(ISBLANK(A714)),OR(ISBLANK(E714),E714=0))</formula>
    </cfRule>
  </conditionalFormatting>
  <conditionalFormatting sqref="E714 E716 E723:E724 E726">
    <cfRule type="expression" dxfId="112" priority="102" stopIfTrue="1">
      <formula>AND(NOT(ISBLANK(A714)),OR(ISBLANK(E714),E714=0))</formula>
    </cfRule>
  </conditionalFormatting>
  <conditionalFormatting sqref="E718">
    <cfRule type="expression" dxfId="111" priority="101" stopIfTrue="1">
      <formula>AND(NOT(ISBLANK(A718)),OR(ISBLANK(E718),E718=0))</formula>
    </cfRule>
  </conditionalFormatting>
  <conditionalFormatting sqref="E719">
    <cfRule type="expression" dxfId="110" priority="100" stopIfTrue="1">
      <formula>AND(NOT(ISBLANK(A719)),OR(ISBLANK(E719),E719=0))</formula>
    </cfRule>
  </conditionalFormatting>
  <conditionalFormatting sqref="E720:E722">
    <cfRule type="expression" dxfId="109" priority="99" stopIfTrue="1">
      <formula>AND(NOT(ISBLANK(A720)),OR(ISBLANK(E720),E720=0))</formula>
    </cfRule>
  </conditionalFormatting>
  <conditionalFormatting sqref="E717">
    <cfRule type="expression" dxfId="108" priority="98" stopIfTrue="1">
      <formula>AND(NOT(ISBLANK(A717)),OR(ISBLANK(E717),E717=0))</formula>
    </cfRule>
  </conditionalFormatting>
  <conditionalFormatting sqref="J714">
    <cfRule type="expression" dxfId="107" priority="97" stopIfTrue="1">
      <formula>AND(NOT(ISBLANK(F714)),OR(ISBLANK(J714),J714=0))</formula>
    </cfRule>
  </conditionalFormatting>
  <conditionalFormatting sqref="J714">
    <cfRule type="expression" dxfId="106" priority="96" stopIfTrue="1">
      <formula>AND(NOT(ISBLANK(F714)),OR(ISBLANK(J714),J714=0))</formula>
    </cfRule>
  </conditionalFormatting>
  <conditionalFormatting sqref="J714">
    <cfRule type="expression" dxfId="105" priority="95" stopIfTrue="1">
      <formula>AND(NOT(ISBLANK(F714)),OR(ISBLANK(J714),J714=0))</formula>
    </cfRule>
  </conditionalFormatting>
  <conditionalFormatting sqref="J725">
    <cfRule type="expression" dxfId="104" priority="94" stopIfTrue="1">
      <formula>AND(NOT(ISBLANK(F725)),OR(ISBLANK(J725),J725=0))</formula>
    </cfRule>
  </conditionalFormatting>
  <conditionalFormatting sqref="E725">
    <cfRule type="expression" dxfId="103" priority="93" stopIfTrue="1">
      <formula>AND(NOT(ISBLANK(A725)),OR(ISBLANK(E725),E725=0))</formula>
    </cfRule>
  </conditionalFormatting>
  <conditionalFormatting sqref="J773:J774">
    <cfRule type="expression" dxfId="102" priority="117" stopIfTrue="1">
      <formula>AND(NOT(ISBLANK(F773)),OR(ISBLANK(J773),J773=0))</formula>
    </cfRule>
  </conditionalFormatting>
  <conditionalFormatting sqref="E773:E774">
    <cfRule type="expression" dxfId="101" priority="118" stopIfTrue="1">
      <formula>AND(NOT(ISBLANK(A773)),OR(ISBLANK(E773),E773=0))</formula>
    </cfRule>
  </conditionalFormatting>
  <conditionalFormatting sqref="J746">
    <cfRule type="expression" dxfId="100" priority="107" stopIfTrue="1">
      <formula>AND(NOT(ISBLANK(F746)),OR(ISBLANK(J746),J746=0))</formula>
    </cfRule>
  </conditionalFormatting>
  <conditionalFormatting sqref="J746:J747 E751:E763 J751:J763">
    <cfRule type="expression" dxfId="99" priority="116" stopIfTrue="1">
      <formula>AND(NOT(ISBLANK(A746)),OR(ISBLANK(E746),E746=0))</formula>
    </cfRule>
  </conditionalFormatting>
  <conditionalFormatting sqref="J761:J763">
    <cfRule type="expression" dxfId="98" priority="115" stopIfTrue="1">
      <formula>AND(NOT(ISBLANK(F761)),OR(ISBLANK(J761),J761=0))</formula>
    </cfRule>
  </conditionalFormatting>
  <conditionalFormatting sqref="J759:J760">
    <cfRule type="expression" dxfId="97" priority="114" stopIfTrue="1">
      <formula>AND(NOT(ISBLANK(F759)),OR(ISBLANK(J759),J759=0))</formula>
    </cfRule>
  </conditionalFormatting>
  <conditionalFormatting sqref="E759:E763">
    <cfRule type="expression" dxfId="96" priority="113" stopIfTrue="1">
      <formula>AND(NOT(ISBLANK(A759)),OR(ISBLANK(E759),E759=0))</formula>
    </cfRule>
  </conditionalFormatting>
  <conditionalFormatting sqref="E746 E751 E756:E757 E759:E760">
    <cfRule type="expression" dxfId="95" priority="112" stopIfTrue="1">
      <formula>AND(NOT(ISBLANK(A746)),OR(ISBLANK(E746),E746=0))</formula>
    </cfRule>
  </conditionalFormatting>
  <conditionalFormatting sqref="E753">
    <cfRule type="expression" dxfId="94" priority="111" stopIfTrue="1">
      <formula>AND(NOT(ISBLANK(A753)),OR(ISBLANK(E753),E753=0))</formula>
    </cfRule>
  </conditionalFormatting>
  <conditionalFormatting sqref="E752">
    <cfRule type="expression" dxfId="93" priority="110" stopIfTrue="1">
      <formula>AND(NOT(ISBLANK(A752)),OR(ISBLANK(E752),E752=0))</formula>
    </cfRule>
  </conditionalFormatting>
  <conditionalFormatting sqref="J746">
    <cfRule type="expression" dxfId="92" priority="109" stopIfTrue="1">
      <formula>AND(NOT(ISBLANK(F746)),OR(ISBLANK(J746),J746=0))</formula>
    </cfRule>
  </conditionalFormatting>
  <conditionalFormatting sqref="J746">
    <cfRule type="expression" dxfId="91" priority="108" stopIfTrue="1">
      <formula>AND(NOT(ISBLANK(F746)),OR(ISBLANK(J746),J746=0))</formula>
    </cfRule>
  </conditionalFormatting>
  <conditionalFormatting sqref="E758">
    <cfRule type="expression" dxfId="90" priority="105" stopIfTrue="1">
      <formula>AND(NOT(ISBLANK(A758)),OR(ISBLANK(E758),E758=0))</formula>
    </cfRule>
  </conditionalFormatting>
  <conditionalFormatting sqref="J758">
    <cfRule type="expression" dxfId="89" priority="106" stopIfTrue="1">
      <formula>AND(NOT(ISBLANK(F758)),OR(ISBLANK(J758),J758=0))</formula>
    </cfRule>
  </conditionalFormatting>
  <conditionalFormatting sqref="J730:J741">
    <cfRule type="expression" dxfId="88" priority="77" stopIfTrue="1">
      <formula>AND(NOT(ISBLANK(F730)),OR(ISBLANK(J730),J730=0))</formula>
    </cfRule>
  </conditionalFormatting>
  <conditionalFormatting sqref="J742">
    <cfRule type="expression" dxfId="87" priority="89" stopIfTrue="1">
      <formula>AND(NOT(ISBLANK(F742)),OR(ISBLANK(J742),J742=0))</formula>
    </cfRule>
  </conditionalFormatting>
  <conditionalFormatting sqref="E730:E740 E742">
    <cfRule type="expression" dxfId="86" priority="88" stopIfTrue="1">
      <formula>AND(NOT(ISBLANK(A730)),OR(ISBLANK(E730),E730=0))</formula>
    </cfRule>
  </conditionalFormatting>
  <conditionalFormatting sqref="E730 E732 E739:E740 E742">
    <cfRule type="expression" dxfId="85" priority="87" stopIfTrue="1">
      <formula>AND(NOT(ISBLANK(A730)),OR(ISBLANK(E730),E730=0))</formula>
    </cfRule>
  </conditionalFormatting>
  <conditionalFormatting sqref="E734">
    <cfRule type="expression" dxfId="84" priority="86" stopIfTrue="1">
      <formula>AND(NOT(ISBLANK(A734)),OR(ISBLANK(E734),E734=0))</formula>
    </cfRule>
  </conditionalFormatting>
  <conditionalFormatting sqref="E735">
    <cfRule type="expression" dxfId="83" priority="85" stopIfTrue="1">
      <formula>AND(NOT(ISBLANK(A735)),OR(ISBLANK(E735),E735=0))</formula>
    </cfRule>
  </conditionalFormatting>
  <conditionalFormatting sqref="E736:E738">
    <cfRule type="expression" dxfId="82" priority="84" stopIfTrue="1">
      <formula>AND(NOT(ISBLANK(A736)),OR(ISBLANK(E736),E736=0))</formula>
    </cfRule>
  </conditionalFormatting>
  <conditionalFormatting sqref="E733">
    <cfRule type="expression" dxfId="81" priority="83" stopIfTrue="1">
      <formula>AND(NOT(ISBLANK(A733)),OR(ISBLANK(E733),E733=0))</formula>
    </cfRule>
  </conditionalFormatting>
  <conditionalFormatting sqref="J730">
    <cfRule type="expression" dxfId="80" priority="82" stopIfTrue="1">
      <formula>AND(NOT(ISBLANK(F730)),OR(ISBLANK(J730),J730=0))</formula>
    </cfRule>
  </conditionalFormatting>
  <conditionalFormatting sqref="J730">
    <cfRule type="expression" dxfId="79" priority="81" stopIfTrue="1">
      <formula>AND(NOT(ISBLANK(F730)),OR(ISBLANK(J730),J730=0))</formula>
    </cfRule>
  </conditionalFormatting>
  <conditionalFormatting sqref="J730">
    <cfRule type="expression" dxfId="78" priority="80" stopIfTrue="1">
      <formula>AND(NOT(ISBLANK(F730)),OR(ISBLANK(J730),J730=0))</formula>
    </cfRule>
  </conditionalFormatting>
  <conditionalFormatting sqref="J741">
    <cfRule type="expression" dxfId="77" priority="79" stopIfTrue="1">
      <formula>AND(NOT(ISBLANK(F741)),OR(ISBLANK(J741),J741=0))</formula>
    </cfRule>
  </conditionalFormatting>
  <conditionalFormatting sqref="E741">
    <cfRule type="expression" dxfId="76" priority="78" stopIfTrue="1">
      <formula>AND(NOT(ISBLANK(A741)),OR(ISBLANK(E741),E741=0))</formula>
    </cfRule>
  </conditionalFormatting>
  <conditionalFormatting sqref="E743:E745">
    <cfRule type="expression" dxfId="75" priority="76" stopIfTrue="1">
      <formula>AND(NOT(ISBLANK(A743)),OR(ISBLANK(E743),E743=0))</formula>
    </cfRule>
  </conditionalFormatting>
  <conditionalFormatting sqref="J743:J745">
    <cfRule type="expression" dxfId="74" priority="75" stopIfTrue="1">
      <formula>AND(NOT(ISBLANK(F743)),OR(ISBLANK(J743),J743=0))</formula>
    </cfRule>
  </conditionalFormatting>
  <conditionalFormatting sqref="J816">
    <cfRule type="expression" dxfId="73" priority="74" stopIfTrue="1">
      <formula>AND(NOT(ISBLANK(F816)),OR(ISBLANK(J816),J816=0))</formula>
    </cfRule>
  </conditionalFormatting>
  <conditionalFormatting sqref="J810 E810">
    <cfRule type="expression" dxfId="72" priority="73" stopIfTrue="1">
      <formula>AND(NOT(ISBLANK(A810)),OR(ISBLANK(E810),E810=0))</formula>
    </cfRule>
  </conditionalFormatting>
  <conditionalFormatting sqref="J811 E811">
    <cfRule type="expression" dxfId="71" priority="72" stopIfTrue="1">
      <formula>AND(NOT(ISBLANK(A811)),OR(ISBLANK(E811),E811=0))</formula>
    </cfRule>
  </conditionalFormatting>
  <conditionalFormatting sqref="J812 E812">
    <cfRule type="expression" dxfId="70" priority="71" stopIfTrue="1">
      <formula>AND(NOT(ISBLANK(A812)),OR(ISBLANK(E812),E812=0))</formula>
    </cfRule>
  </conditionalFormatting>
  <conditionalFormatting sqref="E823:E824">
    <cfRule type="expression" dxfId="69" priority="70" stopIfTrue="1">
      <formula>AND(NOT(ISBLANK(A823)),OR(ISBLANK(E823),E823=0))</formula>
    </cfRule>
  </conditionalFormatting>
  <conditionalFormatting sqref="E823:E824">
    <cfRule type="expression" dxfId="68" priority="69" stopIfTrue="1">
      <formula>AND(NOT(ISBLANK(A823)),OR(ISBLANK(E823),E823=0))</formula>
    </cfRule>
  </conditionalFormatting>
  <conditionalFormatting sqref="J823:J824">
    <cfRule type="expression" dxfId="67" priority="67" stopIfTrue="1">
      <formula>AND(NOT(ISBLANK(E823)),OR(ISBLANK(J823),J823=0))</formula>
    </cfRule>
  </conditionalFormatting>
  <conditionalFormatting sqref="J823:J824">
    <cfRule type="expression" dxfId="66" priority="68" stopIfTrue="1">
      <formula>AND(NOT(ISBLANK(E823)),OR(ISBLANK(J823),J823=0))</formula>
    </cfRule>
  </conditionalFormatting>
  <conditionalFormatting sqref="P21">
    <cfRule type="expression" dxfId="65" priority="66" stopIfTrue="1">
      <formula>AND(NOT(ISBLANK(L21)),OR(ISBLANK(P21),P21=0))</formula>
    </cfRule>
  </conditionalFormatting>
  <conditionalFormatting sqref="P22">
    <cfRule type="expression" dxfId="64" priority="65" stopIfTrue="1">
      <formula>AND(NOT(ISBLANK(L22)),OR(ISBLANK(P22),P22=0))</formula>
    </cfRule>
  </conditionalFormatting>
  <conditionalFormatting sqref="P23">
    <cfRule type="expression" dxfId="63" priority="64" stopIfTrue="1">
      <formula>AND(NOT(ISBLANK(L23)),OR(ISBLANK(P23),P23=0))</formula>
    </cfRule>
  </conditionalFormatting>
  <conditionalFormatting sqref="P24">
    <cfRule type="expression" dxfId="62" priority="63" stopIfTrue="1">
      <formula>AND(NOT(ISBLANK(L24)),OR(ISBLANK(P24),P24=0))</formula>
    </cfRule>
  </conditionalFormatting>
  <conditionalFormatting sqref="P25">
    <cfRule type="expression" dxfId="61" priority="62" stopIfTrue="1">
      <formula>AND(NOT(ISBLANK(L25)),OR(ISBLANK(P25),P25=0))</formula>
    </cfRule>
  </conditionalFormatting>
  <conditionalFormatting sqref="P26">
    <cfRule type="expression" dxfId="60" priority="61" stopIfTrue="1">
      <formula>AND(NOT(ISBLANK(L26)),OR(ISBLANK(P26),P26=0))</formula>
    </cfRule>
  </conditionalFormatting>
  <conditionalFormatting sqref="P27">
    <cfRule type="expression" dxfId="59" priority="60" stopIfTrue="1">
      <formula>AND(NOT(ISBLANK(L27)),OR(ISBLANK(P27),P27=0))</formula>
    </cfRule>
  </conditionalFormatting>
  <conditionalFormatting sqref="P28">
    <cfRule type="expression" dxfId="58" priority="59" stopIfTrue="1">
      <formula>AND(NOT(ISBLANK(L28)),OR(ISBLANK(P28),P28=0))</formula>
    </cfRule>
  </conditionalFormatting>
  <conditionalFormatting sqref="P29">
    <cfRule type="expression" dxfId="57" priority="58" stopIfTrue="1">
      <formula>AND(NOT(ISBLANK(L29)),OR(ISBLANK(P29),P29=0))</formula>
    </cfRule>
  </conditionalFormatting>
  <conditionalFormatting sqref="P30">
    <cfRule type="expression" dxfId="56" priority="57" stopIfTrue="1">
      <formula>AND(NOT(ISBLANK(L30)),OR(ISBLANK(P30),P30=0))</formula>
    </cfRule>
  </conditionalFormatting>
  <conditionalFormatting sqref="P31">
    <cfRule type="expression" dxfId="55" priority="53" stopIfTrue="1">
      <formula>AND(NOT(ISBLANK(L31)),OR(ISBLANK(P31),P31=0))</formula>
    </cfRule>
  </conditionalFormatting>
  <conditionalFormatting sqref="P31">
    <cfRule type="expression" dxfId="54" priority="56" stopIfTrue="1">
      <formula>AND(NOT(ISBLANK(L31)),OR(ISBLANK(P31),P31=0))</formula>
    </cfRule>
  </conditionalFormatting>
  <conditionalFormatting sqref="P31">
    <cfRule type="expression" dxfId="53" priority="55" stopIfTrue="1">
      <formula>AND(NOT(ISBLANK(L31)),OR(ISBLANK(P31),P31=0))</formula>
    </cfRule>
  </conditionalFormatting>
  <conditionalFormatting sqref="P31">
    <cfRule type="expression" dxfId="52" priority="54" stopIfTrue="1">
      <formula>AND(NOT(ISBLANK(L31)),OR(ISBLANK(P31),P31=0))</formula>
    </cfRule>
  </conditionalFormatting>
  <conditionalFormatting sqref="P47">
    <cfRule type="expression" dxfId="51" priority="51" stopIfTrue="1">
      <formula>AND(NOT(ISBLANK(L47)),OR(ISBLANK(P47),P47=0))</formula>
    </cfRule>
  </conditionalFormatting>
  <conditionalFormatting sqref="P47">
    <cfRule type="expression" dxfId="50" priority="52" stopIfTrue="1">
      <formula>AND(NOT(ISBLANK(L47)),OR(ISBLANK(P47),P47=0))</formula>
    </cfRule>
  </conditionalFormatting>
  <conditionalFormatting sqref="P47">
    <cfRule type="expression" dxfId="49" priority="50" stopIfTrue="1">
      <formula>AND(NOT(ISBLANK(L47)),OR(ISBLANK(P47),P47=0))</formula>
    </cfRule>
  </conditionalFormatting>
  <conditionalFormatting sqref="P47">
    <cfRule type="expression" dxfId="48" priority="49" stopIfTrue="1">
      <formula>AND(NOT(ISBLANK(L47)),OR(ISBLANK(P47),P47=0))</formula>
    </cfRule>
  </conditionalFormatting>
  <conditionalFormatting sqref="P48">
    <cfRule type="expression" dxfId="47" priority="48" stopIfTrue="1">
      <formula>AND(NOT(ISBLANK(L48)),OR(ISBLANK(P48),P48=0))</formula>
    </cfRule>
  </conditionalFormatting>
  <conditionalFormatting sqref="P49">
    <cfRule type="expression" dxfId="46" priority="47" stopIfTrue="1">
      <formula>AND(NOT(ISBLANK(L49)),OR(ISBLANK(P49),P49=0))</formula>
    </cfRule>
  </conditionalFormatting>
  <conditionalFormatting sqref="P49">
    <cfRule type="expression" dxfId="45" priority="46" stopIfTrue="1">
      <formula>AND(NOT(ISBLANK(L49)),OR(ISBLANK(P49),P49=0))</formula>
    </cfRule>
  </conditionalFormatting>
  <conditionalFormatting sqref="P49">
    <cfRule type="expression" dxfId="44" priority="45" stopIfTrue="1">
      <formula>AND(NOT(ISBLANK(L49)),OR(ISBLANK(P49),P49=0))</formula>
    </cfRule>
  </conditionalFormatting>
  <conditionalFormatting sqref="P49">
    <cfRule type="expression" dxfId="43" priority="44" stopIfTrue="1">
      <formula>AND(NOT(ISBLANK(L49)),OR(ISBLANK(P49),P49=0))</formula>
    </cfRule>
  </conditionalFormatting>
  <conditionalFormatting sqref="P50">
    <cfRule type="expression" dxfId="42" priority="43" stopIfTrue="1">
      <formula>AND(NOT(ISBLANK(L50)),OR(ISBLANK(P50),P50=0))</formula>
    </cfRule>
  </conditionalFormatting>
  <conditionalFormatting sqref="P53">
    <cfRule type="expression" dxfId="41" priority="42" stopIfTrue="1">
      <formula>AND(NOT(ISBLANK(L53)),OR(ISBLANK(P53),P53=0))</formula>
    </cfRule>
  </conditionalFormatting>
  <conditionalFormatting sqref="P84:P86">
    <cfRule type="expression" dxfId="40" priority="41" stopIfTrue="1">
      <formula>AND(NOT(ISBLANK(L84)),OR(ISBLANK(P84),P84=0))</formula>
    </cfRule>
  </conditionalFormatting>
  <conditionalFormatting sqref="P80">
    <cfRule type="expression" dxfId="39" priority="40" stopIfTrue="1">
      <formula>AND(NOT(ISBLANK(L80)),OR(ISBLANK(P80),P80=0))</formula>
    </cfRule>
  </conditionalFormatting>
  <conditionalFormatting sqref="P87">
    <cfRule type="expression" dxfId="38" priority="39" stopIfTrue="1">
      <formula>AND(NOT(ISBLANK(L87)),OR(ISBLANK(P87),P87=0))</formula>
    </cfRule>
  </conditionalFormatting>
  <conditionalFormatting sqref="P81">
    <cfRule type="expression" dxfId="37" priority="38" stopIfTrue="1">
      <formula>AND(NOT(ISBLANK(L81)),OR(ISBLANK(P81),P81=0))</formula>
    </cfRule>
  </conditionalFormatting>
  <conditionalFormatting sqref="P82">
    <cfRule type="expression" dxfId="36" priority="37" stopIfTrue="1">
      <formula>AND(NOT(ISBLANK(L82)),OR(ISBLANK(P82),P82=0))</formula>
    </cfRule>
  </conditionalFormatting>
  <conditionalFormatting sqref="P83">
    <cfRule type="expression" dxfId="35" priority="36" stopIfTrue="1">
      <formula>AND(NOT(ISBLANK(L83)),OR(ISBLANK(P83),P83=0))</formula>
    </cfRule>
  </conditionalFormatting>
  <conditionalFormatting sqref="P94:P95">
    <cfRule type="expression" dxfId="34" priority="34" stopIfTrue="1">
      <formula>AND(NOT(ISBLANK(K94)),OR(ISBLANK(P94),P94=0))</formula>
    </cfRule>
  </conditionalFormatting>
  <conditionalFormatting sqref="P94:P95">
    <cfRule type="expression" dxfId="33" priority="35" stopIfTrue="1">
      <formula>AND(NOT(ISBLANK(K94)),OR(ISBLANK(P94),P94=0))</formula>
    </cfRule>
  </conditionalFormatting>
  <conditionalFormatting sqref="W21">
    <cfRule type="expression" dxfId="32" priority="33" stopIfTrue="1">
      <formula>AND(NOT(ISBLANK(S21)),OR(ISBLANK(W21),W21=0))</formula>
    </cfRule>
  </conditionalFormatting>
  <conditionalFormatting sqref="W22">
    <cfRule type="expression" dxfId="31" priority="32" stopIfTrue="1">
      <formula>AND(NOT(ISBLANK(S22)),OR(ISBLANK(W22),W22=0))</formula>
    </cfRule>
  </conditionalFormatting>
  <conditionalFormatting sqref="W23">
    <cfRule type="expression" dxfId="30" priority="31" stopIfTrue="1">
      <formula>AND(NOT(ISBLANK(S23)),OR(ISBLANK(W23),W23=0))</formula>
    </cfRule>
  </conditionalFormatting>
  <conditionalFormatting sqref="W24">
    <cfRule type="expression" dxfId="29" priority="30" stopIfTrue="1">
      <formula>AND(NOT(ISBLANK(S24)),OR(ISBLANK(W24),W24=0))</formula>
    </cfRule>
  </conditionalFormatting>
  <conditionalFormatting sqref="W25">
    <cfRule type="expression" dxfId="28" priority="29" stopIfTrue="1">
      <formula>AND(NOT(ISBLANK(S25)),OR(ISBLANK(W25),W25=0))</formula>
    </cfRule>
  </conditionalFormatting>
  <conditionalFormatting sqref="W26">
    <cfRule type="expression" dxfId="27" priority="28" stopIfTrue="1">
      <formula>AND(NOT(ISBLANK(S26)),OR(ISBLANK(W26),W26=0))</formula>
    </cfRule>
  </conditionalFormatting>
  <conditionalFormatting sqref="W27">
    <cfRule type="expression" dxfId="26" priority="27" stopIfTrue="1">
      <formula>AND(NOT(ISBLANK(S27)),OR(ISBLANK(W27),W27=0))</formula>
    </cfRule>
  </conditionalFormatting>
  <conditionalFormatting sqref="W28">
    <cfRule type="expression" dxfId="25" priority="26" stopIfTrue="1">
      <formula>AND(NOT(ISBLANK(S28)),OR(ISBLANK(W28),W28=0))</formula>
    </cfRule>
  </conditionalFormatting>
  <conditionalFormatting sqref="W29">
    <cfRule type="expression" dxfId="24" priority="25" stopIfTrue="1">
      <formula>AND(NOT(ISBLANK(S29)),OR(ISBLANK(W29),W29=0))</formula>
    </cfRule>
  </conditionalFormatting>
  <conditionalFormatting sqref="W30">
    <cfRule type="expression" dxfId="23" priority="24" stopIfTrue="1">
      <formula>AND(NOT(ISBLANK(S30)),OR(ISBLANK(W30),W30=0))</formula>
    </cfRule>
  </conditionalFormatting>
  <conditionalFormatting sqref="W31">
    <cfRule type="expression" dxfId="22" priority="20" stopIfTrue="1">
      <formula>AND(NOT(ISBLANK(S31)),OR(ISBLANK(W31),W31=0))</formula>
    </cfRule>
  </conditionalFormatting>
  <conditionalFormatting sqref="W31">
    <cfRule type="expression" dxfId="21" priority="23" stopIfTrue="1">
      <formula>AND(NOT(ISBLANK(S31)),OR(ISBLANK(W31),W31=0))</formula>
    </cfRule>
  </conditionalFormatting>
  <conditionalFormatting sqref="W31">
    <cfRule type="expression" dxfId="20" priority="22" stopIfTrue="1">
      <formula>AND(NOT(ISBLANK(S31)),OR(ISBLANK(W31),W31=0))</formula>
    </cfRule>
  </conditionalFormatting>
  <conditionalFormatting sqref="W31">
    <cfRule type="expression" dxfId="19" priority="21" stopIfTrue="1">
      <formula>AND(NOT(ISBLANK(S31)),OR(ISBLANK(W31),W31=0))</formula>
    </cfRule>
  </conditionalFormatting>
  <conditionalFormatting sqref="W47">
    <cfRule type="expression" dxfId="18" priority="18" stopIfTrue="1">
      <formula>AND(NOT(ISBLANK(S47)),OR(ISBLANK(W47),W47=0))</formula>
    </cfRule>
  </conditionalFormatting>
  <conditionalFormatting sqref="W47">
    <cfRule type="expression" dxfId="17" priority="19" stopIfTrue="1">
      <formula>AND(NOT(ISBLANK(S47)),OR(ISBLANK(W47),W47=0))</formula>
    </cfRule>
  </conditionalFormatting>
  <conditionalFormatting sqref="W47">
    <cfRule type="expression" dxfId="16" priority="17" stopIfTrue="1">
      <formula>AND(NOT(ISBLANK(S47)),OR(ISBLANK(W47),W47=0))</formula>
    </cfRule>
  </conditionalFormatting>
  <conditionalFormatting sqref="W47">
    <cfRule type="expression" dxfId="15" priority="16" stopIfTrue="1">
      <formula>AND(NOT(ISBLANK(S47)),OR(ISBLANK(W47),W47=0))</formula>
    </cfRule>
  </conditionalFormatting>
  <conditionalFormatting sqref="W48">
    <cfRule type="expression" dxfId="14" priority="15" stopIfTrue="1">
      <formula>AND(NOT(ISBLANK(S48)),OR(ISBLANK(W48),W48=0))</formula>
    </cfRule>
  </conditionalFormatting>
  <conditionalFormatting sqref="W49">
    <cfRule type="expression" dxfId="13" priority="14" stopIfTrue="1">
      <formula>AND(NOT(ISBLANK(S49)),OR(ISBLANK(W49),W49=0))</formula>
    </cfRule>
  </conditionalFormatting>
  <conditionalFormatting sqref="W49">
    <cfRule type="expression" dxfId="12" priority="13" stopIfTrue="1">
      <formula>AND(NOT(ISBLANK(S49)),OR(ISBLANK(W49),W49=0))</formula>
    </cfRule>
  </conditionalFormatting>
  <conditionalFormatting sqref="W49">
    <cfRule type="expression" dxfId="11" priority="12" stopIfTrue="1">
      <formula>AND(NOT(ISBLANK(S49)),OR(ISBLANK(W49),W49=0))</formula>
    </cfRule>
  </conditionalFormatting>
  <conditionalFormatting sqref="W49">
    <cfRule type="expression" dxfId="10" priority="11" stopIfTrue="1">
      <formula>AND(NOT(ISBLANK(S49)),OR(ISBLANK(W49),W49=0))</formula>
    </cfRule>
  </conditionalFormatting>
  <conditionalFormatting sqref="W50">
    <cfRule type="expression" dxfId="9" priority="10" stopIfTrue="1">
      <formula>AND(NOT(ISBLANK(S50)),OR(ISBLANK(W50),W50=0))</formula>
    </cfRule>
  </conditionalFormatting>
  <conditionalFormatting sqref="W53">
    <cfRule type="expression" dxfId="8" priority="9" stopIfTrue="1">
      <formula>AND(NOT(ISBLANK(S53)),OR(ISBLANK(W53),W53=0))</formula>
    </cfRule>
  </conditionalFormatting>
  <conditionalFormatting sqref="W84:W86">
    <cfRule type="expression" dxfId="7" priority="8" stopIfTrue="1">
      <formula>AND(NOT(ISBLANK(S84)),OR(ISBLANK(W84),W84=0))</formula>
    </cfRule>
  </conditionalFormatting>
  <conditionalFormatting sqref="W80">
    <cfRule type="expression" dxfId="6" priority="7" stopIfTrue="1">
      <formula>AND(NOT(ISBLANK(S80)),OR(ISBLANK(W80),W80=0))</formula>
    </cfRule>
  </conditionalFormatting>
  <conditionalFormatting sqref="W87">
    <cfRule type="expression" dxfId="5" priority="6" stopIfTrue="1">
      <formula>AND(NOT(ISBLANK(S87)),OR(ISBLANK(W87),W87=0))</formula>
    </cfRule>
  </conditionalFormatting>
  <conditionalFormatting sqref="W81">
    <cfRule type="expression" dxfId="4" priority="5" stopIfTrue="1">
      <formula>AND(NOT(ISBLANK(S81)),OR(ISBLANK(W81),W81=0))</formula>
    </cfRule>
  </conditionalFormatting>
  <conditionalFormatting sqref="W82">
    <cfRule type="expression" dxfId="3" priority="4" stopIfTrue="1">
      <formula>AND(NOT(ISBLANK(S82)),OR(ISBLANK(W82),W82=0))</formula>
    </cfRule>
  </conditionalFormatting>
  <conditionalFormatting sqref="W83">
    <cfRule type="expression" dxfId="2" priority="3" stopIfTrue="1">
      <formula>AND(NOT(ISBLANK(S83)),OR(ISBLANK(W83),W83=0))</formula>
    </cfRule>
  </conditionalFormatting>
  <conditionalFormatting sqref="W94:W95">
    <cfRule type="expression" dxfId="1" priority="1" stopIfTrue="1">
      <formula>AND(NOT(ISBLANK(R94)),OR(ISBLANK(W94),W94=0))</formula>
    </cfRule>
  </conditionalFormatting>
  <conditionalFormatting sqref="W94:W95">
    <cfRule type="expression" dxfId="0" priority="2" stopIfTrue="1">
      <formula>AND(NOT(ISBLANK(R94)),OR(ISBLANK(W94),W94=0))</formula>
    </cfRule>
  </conditionalFormatting>
  <pageMargins left="0.59055118110236227" right="0" top="0.39370078740157483" bottom="0.39370078740157483" header="0.51181102362204722" footer="0.51181102362204722"/>
  <pageSetup paperSize="9" scale="7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КВ</vt:lpstr>
      <vt:lpstr>материалы</vt:lpstr>
      <vt:lpstr>КВ!Область_печати</vt:lpstr>
      <vt:lpstr>материалы!Область_печати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</dc:creator>
  <cp:lastModifiedBy>RePack by Diakov</cp:lastModifiedBy>
  <dcterms:created xsi:type="dcterms:W3CDTF">2013-09-22T09:33:47Z</dcterms:created>
  <dcterms:modified xsi:type="dcterms:W3CDTF">2019-12-19T20:51:32Z</dcterms:modified>
</cp:coreProperties>
</file>