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m_ilin_redcross_org_ua/Documents/01. WORK/01. Запити/Північ/Київ/Бородянка/ТЗ/"/>
    </mc:Choice>
  </mc:AlternateContent>
  <xr:revisionPtr revIDLastSave="54" documentId="11_4301E6595BC8BE17331CE3E72D85DE492D9411A6" xr6:coauthVersionLast="47" xr6:coauthVersionMax="47" xr10:uidLastSave="{95DFC41C-B228-4C55-9D92-FED133D5AA71}"/>
  <bookViews>
    <workbookView xWindow="-108" yWindow="-108" windowWidth="23256" windowHeight="12576" activeTab="3" xr2:uid="{00000000-000D-0000-FFFF-FFFF00000000}"/>
  </bookViews>
  <sheets>
    <sheet name="42" sheetId="1" r:id="rId1"/>
    <sheet name="62" sheetId="2" r:id="rId2"/>
    <sheet name="25" sheetId="4" r:id="rId3"/>
    <sheet name="многоквартирні" sheetId="5" r:id="rId4"/>
  </sheets>
  <definedNames>
    <definedName name="_xlnm._FilterDatabase" localSheetId="2" hidden="1">'25'!$A$5:$D$230</definedName>
    <definedName name="_xlnm._FilterDatabase" localSheetId="0" hidden="1">'42'!$B$6:$B$229</definedName>
    <definedName name="_xlnm._FilterDatabase" localSheetId="1" hidden="1">'62'!$A$5:$C$230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0" i="5" l="1"/>
  <c r="D229" i="5"/>
  <c r="D135" i="5"/>
  <c r="D134" i="5"/>
  <c r="D133" i="5"/>
  <c r="D130" i="5"/>
  <c r="D131" i="5" s="1"/>
  <c r="D117" i="5"/>
  <c r="D116" i="5"/>
  <c r="D114" i="5"/>
  <c r="D113" i="5"/>
  <c r="D112" i="5"/>
  <c r="D109" i="5"/>
  <c r="D111" i="5" s="1"/>
  <c r="D79" i="5"/>
  <c r="D80" i="5" s="1"/>
  <c r="D78" i="5" s="1"/>
  <c r="D77" i="5"/>
  <c r="D69" i="5"/>
  <c r="D67" i="5"/>
  <c r="D62" i="5"/>
  <c r="D61" i="5"/>
  <c r="D60" i="5"/>
  <c r="D58" i="5"/>
  <c r="D57" i="5"/>
  <c r="D56" i="5"/>
  <c r="D53" i="5"/>
  <c r="D51" i="5"/>
  <c r="D49" i="5"/>
  <c r="D48" i="5"/>
  <c r="D43" i="5"/>
  <c r="D42" i="5"/>
  <c r="D39" i="5"/>
  <c r="D38" i="5"/>
  <c r="D31" i="5"/>
  <c r="D26" i="5"/>
  <c r="D9" i="5"/>
  <c r="D7" i="5"/>
  <c r="D37" i="5" l="1"/>
  <c r="D40" i="5"/>
  <c r="D55" i="5"/>
  <c r="D46" i="5"/>
  <c r="D65" i="5"/>
  <c r="D118" i="5"/>
  <c r="D54" i="5"/>
  <c r="D45" i="5"/>
  <c r="D160" i="4" l="1"/>
  <c r="D75" i="4"/>
  <c r="D64" i="4"/>
  <c r="D214" i="4"/>
  <c r="D204" i="4"/>
  <c r="D189" i="4"/>
  <c r="D187" i="4"/>
  <c r="D181" i="4"/>
  <c r="D179" i="4"/>
  <c r="D173" i="4"/>
  <c r="D158" i="4"/>
  <c r="D156" i="4"/>
  <c r="D131" i="4"/>
  <c r="D130" i="4"/>
  <c r="D97" i="4"/>
  <c r="D94" i="4"/>
  <c r="D90" i="4"/>
  <c r="D79" i="4"/>
  <c r="D76" i="4"/>
  <c r="D52" i="4"/>
  <c r="D50" i="4"/>
  <c r="D48" i="4"/>
  <c r="D47" i="4"/>
  <c r="D45" i="4"/>
  <c r="D40" i="4"/>
  <c r="D181" i="2"/>
  <c r="D179" i="2"/>
  <c r="D173" i="2"/>
  <c r="D157" i="1"/>
  <c r="D158" i="2"/>
  <c r="D156" i="2"/>
  <c r="D120" i="2" l="1"/>
  <c r="D112" i="2"/>
  <c r="D111" i="2"/>
  <c r="D110" i="1"/>
  <c r="D76" i="2"/>
  <c r="D64" i="2" l="1"/>
  <c r="D75" i="2"/>
  <c r="D47" i="2"/>
  <c r="D8" i="2"/>
  <c r="D214" i="2"/>
  <c r="D204" i="2"/>
  <c r="D189" i="2"/>
  <c r="D187" i="2"/>
  <c r="D131" i="2"/>
  <c r="D130" i="2"/>
  <c r="D97" i="2"/>
  <c r="D94" i="2"/>
  <c r="D90" i="2"/>
  <c r="D79" i="2"/>
  <c r="D52" i="2"/>
  <c r="D50" i="2"/>
  <c r="D48" i="2"/>
  <c r="D45" i="2"/>
  <c r="D40" i="2"/>
  <c r="D213" i="1"/>
  <c r="D203" i="1"/>
  <c r="D188" i="1"/>
  <c r="D186" i="1"/>
  <c r="D147" i="1"/>
  <c r="D130" i="1"/>
  <c r="D129" i="1"/>
  <c r="D96" i="1"/>
  <c r="D93" i="1"/>
  <c r="D89" i="1"/>
  <c r="D78" i="1"/>
  <c r="D75" i="1"/>
  <c r="D74" i="1"/>
  <c r="D64" i="1"/>
  <c r="D52" i="1"/>
  <c r="D50" i="1"/>
  <c r="D48" i="1"/>
  <c r="D47" i="1"/>
  <c r="D45" i="1"/>
  <c r="D42" i="1"/>
  <c r="D40" i="1"/>
  <c r="D10" i="1"/>
  <c r="D8" i="1"/>
</calcChain>
</file>

<file path=xl/sharedStrings.xml><?xml version="1.0" encoding="utf-8"?>
<sst xmlns="http://schemas.openxmlformats.org/spreadsheetml/2006/main" count="1842" uniqueCount="346">
  <si>
    <t>Відомість обсягів робіт</t>
  </si>
  <si>
    <t>Житлової забудови для постраждалих внаслідок військових  дій мешканців Бородянської сілищної територіальної громади</t>
  </si>
  <si>
    <t>Одноквартирний житловий будинок</t>
  </si>
  <si>
    <t>МОДУЛЬ 42</t>
  </si>
  <si>
    <t>№
п/п</t>
  </si>
  <si>
    <t>Найменування робіт та витрат</t>
  </si>
  <si>
    <t>Одиниця
виміру</t>
  </si>
  <si>
    <t>Кількість</t>
  </si>
  <si>
    <t>Загальнобудівельні роботи</t>
  </si>
  <si>
    <t>Земляні работи</t>
  </si>
  <si>
    <t>Зняття рослинного шару</t>
  </si>
  <si>
    <t>м3</t>
  </si>
  <si>
    <t>Планування майданчика</t>
  </si>
  <si>
    <t>м2</t>
  </si>
  <si>
    <t>Ущільнення ґрунту</t>
  </si>
  <si>
    <t>Фундамент</t>
  </si>
  <si>
    <t xml:space="preserve">Розмітка та заглиблення паль сталевих гвинтових 73 (5,5мм) 2500мм с фланцем </t>
  </si>
  <si>
    <t>шт</t>
  </si>
  <si>
    <t xml:space="preserve">Палі сталеві гвинтові  73 (5,5мм) 2500мм с фланцем </t>
  </si>
  <si>
    <t>Засипка піскобетоной суміши у в міжтрубний простір</t>
  </si>
  <si>
    <t>Пісокобетонна суміш</t>
  </si>
  <si>
    <t>Обрізка паль</t>
  </si>
  <si>
    <t>Кисень технічний газоподібний</t>
  </si>
  <si>
    <t>Електроди, діаметр 5 мм, марка Э42</t>
  </si>
  <si>
    <t>т</t>
  </si>
  <si>
    <t>Круги армовані абразивні зачисні</t>
  </si>
  <si>
    <t>Пропан-бутан технічний</t>
  </si>
  <si>
    <t>Улаштування ростверків із брусів по
палях</t>
  </si>
  <si>
    <t>Болти  10 мм</t>
  </si>
  <si>
    <t xml:space="preserve">Цвяхи будівельні </t>
  </si>
  <si>
    <t>Поковки з квадратних заготовок</t>
  </si>
  <si>
    <t>Бруси обрізні з хвойних порід 150*150</t>
  </si>
  <si>
    <t>Дошки обрізні з хвойних порід</t>
  </si>
  <si>
    <t>Гідроізоляція ростверка горизонтальна обклеювальна в 2 шари</t>
  </si>
  <si>
    <t>Мастика морозостійка бітумно-масляна</t>
  </si>
  <si>
    <t>Євроруберойд техноніколь</t>
  </si>
  <si>
    <t>Грунтовка бітумна</t>
  </si>
  <si>
    <t>Розчин готовий цементний, марка М25</t>
  </si>
  <si>
    <t xml:space="preserve">Гідроізоляція ростверку бокова обмазувальна бітумна в 2 шари </t>
  </si>
  <si>
    <t>Дрантя</t>
  </si>
  <si>
    <t>кг</t>
  </si>
  <si>
    <t>Дерев'яні конструкції будівлі (коробка)</t>
  </si>
  <si>
    <t>Обробка лісу в цеху</t>
  </si>
  <si>
    <t xml:space="preserve">Перекриття на відм 0,00 </t>
  </si>
  <si>
    <t>Збирання панелей основи з утепленням та монтажем оцинкування  в цеху на відм 0,00</t>
  </si>
  <si>
    <t>Парабарьер</t>
  </si>
  <si>
    <t>Куток KPW-3</t>
  </si>
  <si>
    <t xml:space="preserve">Бруски обрізні з хвойних порід, 45х190мм </t>
  </si>
  <si>
    <t>Плити теплоізоляційні базальтові мінераловатні,
товщина 200 мм</t>
  </si>
  <si>
    <t>Антисептик</t>
  </si>
  <si>
    <t>Гідроізоляційна мембрана супердіфузійна</t>
  </si>
  <si>
    <t>Підшивання перекриття плитами OSB 10
мм</t>
  </si>
  <si>
    <t>Плити OSВ, товщина 10 мм</t>
  </si>
  <si>
    <t>Праймер бітумно-каучуковий R-32</t>
  </si>
  <si>
    <t>Підшивання перекриття плитами OSB 22
мм</t>
  </si>
  <si>
    <t>Плити OSВ, товщина 22 мм</t>
  </si>
  <si>
    <t>Підшивання перекриття, що стикається з
ґрунтом сталлю оцинкованою по дереву</t>
  </si>
  <si>
    <t>Сталь листова оцинкована, товщина
листа 0,45 мм</t>
  </si>
  <si>
    <t>Монтаж перекриття</t>
  </si>
  <si>
    <t>Метизи</t>
  </si>
  <si>
    <t>Самонарізи l=75мм</t>
  </si>
  <si>
    <t>Самонарізи 6*100мм жовті</t>
  </si>
  <si>
    <t>Самонарізи 6*75мм жовті</t>
  </si>
  <si>
    <t>Цвяхи кільцеві 90мм</t>
  </si>
  <si>
    <t>Гвинт M10*150</t>
  </si>
  <si>
    <t>Шайба под гвинт</t>
  </si>
  <si>
    <t>Стіни зовнішні, перегородки</t>
  </si>
  <si>
    <t>Збирання стінних панелей в цеху</t>
  </si>
  <si>
    <t>Монтаж зовнішніх стінових панелей, панелей  перегородок (за вирахуванням прорізів) із заповненням каркаса плитами утеплювачем</t>
  </si>
  <si>
    <t>Паробар'єр</t>
  </si>
  <si>
    <t>Термоскотч</t>
  </si>
  <si>
    <t>м</t>
  </si>
  <si>
    <t xml:space="preserve">Прокладки ущільнювальні </t>
  </si>
  <si>
    <t xml:space="preserve">Бруси обрізні з хвойних порід, 45х140 </t>
  </si>
  <si>
    <t xml:space="preserve">Бруси обрізні з хвойних порід, 45х90 </t>
  </si>
  <si>
    <t>Плити теплоізоляційні мінераловатні базальтові для зовнішніх стін,  150 мм</t>
  </si>
  <si>
    <t>Плити теплоізоляційні мінераловатні акустична для внутрішніх стін, перегородок, 100 мм</t>
  </si>
  <si>
    <t>Плити OSB, товщина 10 мм</t>
  </si>
  <si>
    <t>Влаштування закладної деталі під вентканал з OSB 10 (кухня, санвузел)</t>
  </si>
  <si>
    <t>Цвяхи кільцеві 50мм</t>
  </si>
  <si>
    <t>Гвинт M10*160</t>
  </si>
  <si>
    <t>Гвинт M10*100</t>
  </si>
  <si>
    <t>Скоба для степлера</t>
  </si>
  <si>
    <t>Плити покрівлі</t>
  </si>
  <si>
    <t>Збирання плит покрівлі  з утепленням   в цеху</t>
  </si>
  <si>
    <t>Плити теплоізоляційні мінераловатні товщина 200 мм</t>
  </si>
  <si>
    <t>Супердифузійна мембрана</t>
  </si>
  <si>
    <t>Монтаж плит покрівлі</t>
  </si>
  <si>
    <t>Покрівля</t>
  </si>
  <si>
    <t>Натрій кремнієфтористий технічний</t>
  </si>
  <si>
    <t>Обрешітка 25х125мм</t>
  </si>
  <si>
    <t>Контр обрешітка 30х45</t>
  </si>
  <si>
    <t>Профнастил</t>
  </si>
  <si>
    <t>Цвяхи будівельні круглi 2,0х35 мм</t>
  </si>
  <si>
    <t>Шурупи самонарізні 4,9х27мм</t>
  </si>
  <si>
    <t>Цвяхи будівельні круглi 3,0х70 мм</t>
  </si>
  <si>
    <t>Планка примикання до вентканала</t>
  </si>
  <si>
    <t>Матеріал рулонний покрівельний</t>
  </si>
  <si>
    <t xml:space="preserve">Сіліконова гідроізолююча суміш </t>
  </si>
  <si>
    <t>Прокладка вбираюча, товщина 0,55 мм</t>
  </si>
  <si>
    <t>пм</t>
  </si>
  <si>
    <t>Водостічна труба 3м</t>
  </si>
  <si>
    <t>Водостічний жолоб 3м</t>
  </si>
  <si>
    <t>З'єднувач труб</t>
  </si>
  <si>
    <t>Воронка</t>
  </si>
  <si>
    <t>Цвяхи дротяні оцинковані</t>
  </si>
  <si>
    <t>Паста антисептична</t>
  </si>
  <si>
    <t>Вогнезахист</t>
  </si>
  <si>
    <t>Вогнезахист лат під покрівлю, покриттів і
настилів по фермах</t>
  </si>
  <si>
    <t>Суміш для вогнезахисного покриття "Ендотерм"</t>
  </si>
  <si>
    <t>Улаштування ганків</t>
  </si>
  <si>
    <t>Дверi</t>
  </si>
  <si>
    <t>Установлення металевих зовнішніх дверних коробок із навішуванням дверних полотен</t>
  </si>
  <si>
    <t>1 блок</t>
  </si>
  <si>
    <t>Металеві дверні блоки в комплекті</t>
  </si>
  <si>
    <t>Шурупи  8 мм, довжина 100 мм</t>
  </si>
  <si>
    <t>Гвинти самонарізні, марка СМ1-35</t>
  </si>
  <si>
    <t>Піна монажна</t>
  </si>
  <si>
    <t>балон</t>
  </si>
  <si>
    <t>Заповнення дверних прорізів ламінованими дверними блоками із застосуванням анкерів і монтажної піни</t>
  </si>
  <si>
    <t>Шурупи з плоскою головкою 3,5х35 мм</t>
  </si>
  <si>
    <t>Бруски обрізні з хвойних порід, в асортименті</t>
  </si>
  <si>
    <t>Блоки дверні внутрішні щитової  конструкції однопольні з глухим полотном,  в комплекте</t>
  </si>
  <si>
    <t>Вiкна</t>
  </si>
  <si>
    <t>Блоки віконні з металопластику
енергозберігаючі</t>
  </si>
  <si>
    <t>Герметик силіконовий</t>
  </si>
  <si>
    <t>л</t>
  </si>
  <si>
    <t>Свердла , дiаметр 10 мм</t>
  </si>
  <si>
    <t>Дюбель-шуруп 100мм</t>
  </si>
  <si>
    <t>Підлоги</t>
  </si>
  <si>
    <t>Ламінат 32 кл 8 мм</t>
  </si>
  <si>
    <t>Саморіз 3,5х9,5мм</t>
  </si>
  <si>
    <t>Подкладка</t>
  </si>
  <si>
    <t>Улаштування покриття із кварц вінілу на клею</t>
  </si>
  <si>
    <t>Плитки квар-вініл</t>
  </si>
  <si>
    <t>Клей квар вініл</t>
  </si>
  <si>
    <t>Шліфкруги</t>
  </si>
  <si>
    <t>Полімерцементна шпаклівка</t>
  </si>
  <si>
    <t>Улаштування плінтусів
полівінілхлоридних на шурупах</t>
  </si>
  <si>
    <t>Соеденитель для плінтуса і зовнішній кут</t>
  </si>
  <si>
    <t>Плiнтуси для пiдлог з пластикату</t>
  </si>
  <si>
    <t>Саморіз 3,5х45мм</t>
  </si>
  <si>
    <t xml:space="preserve">Заглушка </t>
  </si>
  <si>
    <t>Дюбель з шурупом 60х3,5 мм</t>
  </si>
  <si>
    <t>Опорядження внутрiшнє</t>
  </si>
  <si>
    <t>Стеля</t>
  </si>
  <si>
    <t>Натяжна стеля</t>
  </si>
  <si>
    <t>Улаштування натяжної стелі</t>
  </si>
  <si>
    <t>Натяжна стеля в комплекті</t>
  </si>
  <si>
    <t>Стіни</t>
  </si>
  <si>
    <t>Улаштування обшивки стін та перегородок фанерой</t>
  </si>
  <si>
    <t xml:space="preserve">Цвяхи опоряджувальні круглі </t>
  </si>
  <si>
    <t>Цвяхи будівельні</t>
  </si>
  <si>
    <t>Фанера 8 мм</t>
  </si>
  <si>
    <t xml:space="preserve">Зовнiшнє оздоблення
</t>
  </si>
  <si>
    <t xml:space="preserve">Опорядження стін фасадів сайдингом </t>
  </si>
  <si>
    <t>Вініловий сайдинг в комплекті</t>
  </si>
  <si>
    <t>Барьер</t>
  </si>
  <si>
    <t>Дюбелі фасадні 12х100 мм</t>
  </si>
  <si>
    <t>Гвинти самонарізні 4,2х16 мм</t>
  </si>
  <si>
    <t>Мастика "Гермобутiл-С"</t>
  </si>
  <si>
    <t>Підвіконні відливи</t>
  </si>
  <si>
    <t>Зливи, обрамлення вікон, крапельники та інші фасадні вироби в комплектi</t>
  </si>
  <si>
    <t>к-т</t>
  </si>
  <si>
    <t>Різні роботи</t>
  </si>
  <si>
    <t>Виготовлення та встановлення кухонних меблів з вбудованою мийкою</t>
  </si>
  <si>
    <t>Кухонні меблі з вбудованою мийкою</t>
  </si>
  <si>
    <t>Внутрішні інженерні мережі</t>
  </si>
  <si>
    <t>Монтажні роботи водопровіду і каналізації</t>
  </si>
  <si>
    <t xml:space="preserve">Розведення інженерних мереж </t>
  </si>
  <si>
    <t>точка</t>
  </si>
  <si>
    <t>Трубопровід із труби РN16 дiаметром 20мм-40мм фітинги в комплекті</t>
  </si>
  <si>
    <t>Трубопровід із труби Ostendorf  ПП дiаметром 32мм-110мм фітинги в комплекті</t>
  </si>
  <si>
    <t>Влаштування точок підключення</t>
  </si>
  <si>
    <t>Бойлер 100л</t>
  </si>
  <si>
    <t>Унітаз з випуском</t>
  </si>
  <si>
    <t>Мойка</t>
  </si>
  <si>
    <t>Дзеркало з підсвічуванням</t>
  </si>
  <si>
    <t xml:space="preserve">Гидробокс </t>
  </si>
  <si>
    <t>Супутні матеріали</t>
  </si>
  <si>
    <t>Влаштування точок підключення (посудомийна, пральна машина)</t>
  </si>
  <si>
    <t>Монтажні електротехнічні роботи</t>
  </si>
  <si>
    <t>Розведення інженерних мереж в металорукаві</t>
  </si>
  <si>
    <t>ВВГ П нгд 3х2,5 кабель</t>
  </si>
  <si>
    <t>ВВГ П нгд 3х1,5 кабель</t>
  </si>
  <si>
    <t>ВВГ нгд 5х6 кабель</t>
  </si>
  <si>
    <t>Металорукав</t>
  </si>
  <si>
    <t>Лоток</t>
  </si>
  <si>
    <t>Щиток на 24 модулі</t>
  </si>
  <si>
    <t xml:space="preserve">автомат 16 ампер </t>
  </si>
  <si>
    <t>Розетка 2-на накладна</t>
  </si>
  <si>
    <t>Розетка</t>
  </si>
  <si>
    <t>Розетка силова</t>
  </si>
  <si>
    <t>Светильники Бра</t>
  </si>
  <si>
    <t>Світильники стельові</t>
  </si>
  <si>
    <t>Світильники вуличні</t>
  </si>
  <si>
    <t>Монтажні блискавкозахисніт роботи</t>
  </si>
  <si>
    <t>комплект</t>
  </si>
  <si>
    <t>Плити теплоізоляційні базальтові мінераловатні, товщина 200 мм</t>
  </si>
  <si>
    <t xml:space="preserve">Бруси обрізні з хвойних порід, 45х190 </t>
  </si>
  <si>
    <t>МОДУЛЬ 62</t>
  </si>
  <si>
    <t>МОДУЛЬ 25</t>
  </si>
  <si>
    <t>Дошка 200х50 закладні</t>
  </si>
  <si>
    <t>Умивальник + п'єдистал + змішувач</t>
  </si>
  <si>
    <t xml:space="preserve">Автомат 16 ампер </t>
  </si>
  <si>
    <t>Улаштування плінтусів полівінілхлоридних на шурупах</t>
  </si>
  <si>
    <t>Улаштування покриттів з ламінату на шумогідроізоляційній прокладці з
проклеюванням швів клеєм</t>
  </si>
  <si>
    <t>Улаштування покриттів з ламінату на шумогідроізоляційній прокладці з проклеюванням швів клеєм</t>
  </si>
  <si>
    <t>Улаштування покрiвель односхилий з металопрофілю</t>
  </si>
  <si>
    <t>Підшивання перекриття плитами OSB 10 мм</t>
  </si>
  <si>
    <t>Підшивання перекриття плитами OSB 10мм</t>
  </si>
  <si>
    <t>Заповнення віконних прорізів готовими блоками  з металопластику в  стінах житлових і громадських будівель</t>
  </si>
  <si>
    <t>Вогнезахист дерев'яних конструкцій</t>
  </si>
  <si>
    <t>Улаштування ростверків із брусів по палях</t>
  </si>
  <si>
    <t>Підшивання перекриття плитами OSB 22мм</t>
  </si>
  <si>
    <t>Підшивання перекриття, що стикається з ґрунтом сталлю оцинкованою по дереву</t>
  </si>
  <si>
    <t>Сталь листова оцинкована, товщина листа 0,45 мм</t>
  </si>
  <si>
    <t>Підшивання перекриття плитами OSB 22 мм</t>
  </si>
  <si>
    <t>Багатоквартирний житловий будинок</t>
  </si>
  <si>
    <t xml:space="preserve">Фундамент </t>
  </si>
  <si>
    <t>Розмітка та заглиблення паль металево гвинтових
масою 1 м до 50 кг, довжиною до 8 м у
ґрунти групи 2</t>
  </si>
  <si>
    <t>Палі сталеві гвинтові 89 мм завдовжки 3м</t>
  </si>
  <si>
    <t xml:space="preserve">Болти </t>
  </si>
  <si>
    <t>Поковки з квадратних заготовок, маса 1,8 кг</t>
  </si>
  <si>
    <t>Бруси обрізні з хвойних порід 150х150мм</t>
  </si>
  <si>
    <t>Мастика морозостійка бітумно-масляна
МБ-50</t>
  </si>
  <si>
    <t>Збирання панелей основи без утеплення в цеху</t>
  </si>
  <si>
    <t xml:space="preserve">Бруски обрізні з хвойних порід, 45х90мм </t>
  </si>
  <si>
    <t xml:space="preserve">Бруски обрізні з хвойних порід 190х45мм </t>
  </si>
  <si>
    <t>Перекриття на відм  3,02</t>
  </si>
  <si>
    <t>Збирання панелей перекриття  з утепленням   в цеху на відм 3,02</t>
  </si>
  <si>
    <t>Збирання панелей  перекриття  без утеплення в цеху</t>
  </si>
  <si>
    <t xml:space="preserve">Балки із бруса, переріз 140х140 мм </t>
  </si>
  <si>
    <t>Плити теплоізоляційні мінераловатні
акустичні, товщина 200 мм</t>
  </si>
  <si>
    <t xml:space="preserve"> м2</t>
  </si>
  <si>
    <t>100м</t>
  </si>
  <si>
    <t xml:space="preserve">Бруси обрізні з хвойних порід, 140х140 (колони) </t>
  </si>
  <si>
    <t>Доска 200х50 закладные</t>
  </si>
  <si>
    <t>Монтаж колон</t>
  </si>
  <si>
    <t>Металеві пластини</t>
  </si>
  <si>
    <t>Покриття</t>
  </si>
  <si>
    <t>Збирання панелей покриття  з утепленням   в цеху</t>
  </si>
  <si>
    <t>Збирання панелей  покриття  без утеплення в цеху</t>
  </si>
  <si>
    <t>Монтаж панелей покривель двосхилих</t>
  </si>
  <si>
    <t>Контробрешітка брус 30х45</t>
  </si>
  <si>
    <t xml:space="preserve">Обрешітка 25х125 </t>
  </si>
  <si>
    <t>Огорожа галереї</t>
  </si>
  <si>
    <t>Самонарізи 6*100 жовті</t>
  </si>
  <si>
    <t>Цвяхи кільцеві l=50мм</t>
  </si>
  <si>
    <t>Цвяхи кільцеві l=90мм</t>
  </si>
  <si>
    <t>Шайба під гвинт</t>
  </si>
  <si>
    <t>Гвинт м10  160мм</t>
  </si>
  <si>
    <t>Гвинт м10  100мм</t>
  </si>
  <si>
    <t xml:space="preserve"> Вогнезахист</t>
  </si>
  <si>
    <t>Сходи та пандуси для інвалідів</t>
  </si>
  <si>
    <t>Влаштування фундаменту під сходи та пандуси</t>
  </si>
  <si>
    <t>Щебінь 20-40мм</t>
  </si>
  <si>
    <t>Бетон В 15</t>
  </si>
  <si>
    <t>ФБС 24.5.6</t>
  </si>
  <si>
    <t>Влаштування металоконструкцій сходів</t>
  </si>
  <si>
    <t>Сходи металеві</t>
  </si>
  <si>
    <t>к-т/т</t>
  </si>
  <si>
    <t>2/4,8</t>
  </si>
  <si>
    <t>Болти із шестигранною головкою
оцинковані, діаметр різьби 12-[14] мм</t>
  </si>
  <si>
    <t>Цвяхи будівельні з плоскою головкою 1,
6х50 мм</t>
  </si>
  <si>
    <t>Канати прядив'яні просочені</t>
  </si>
  <si>
    <t>Катанка гарячекатана у мотках, діаметр
6,3-6,5 мм</t>
  </si>
  <si>
    <t>Електроди, діаметр 2 мм, марка Э42</t>
  </si>
  <si>
    <t>Електроди, дiаметр 4 мм, марка Э46</t>
  </si>
  <si>
    <t>Бруски обрізні з хвойних порід, довжина
4-6,5 м, ширина 75-150 мм, товщина 40-
75 мм, І сорт</t>
  </si>
  <si>
    <t>Влаштування металоконструкцій пандусів</t>
  </si>
  <si>
    <t>Пандуси  металеві</t>
  </si>
  <si>
    <t>2/1,4</t>
  </si>
  <si>
    <t>Грунтування металевих поверхонь за
два рази грунтовкою ГФ-021</t>
  </si>
  <si>
    <t>Грунтовка ГФ-021 червоно-коричнева</t>
  </si>
  <si>
    <t>Ксилол нафтовий, марка А</t>
  </si>
  <si>
    <t>Фарбування металевих погрунтованих
поверхонь емаллю ПФ-115</t>
  </si>
  <si>
    <t>Уайт-спірит</t>
  </si>
  <si>
    <t>Емаль антикорозійна ПФ-115 сіра</t>
  </si>
  <si>
    <t>Отвори</t>
  </si>
  <si>
    <t>Установлення металевих зовнішніх дверей</t>
  </si>
  <si>
    <t>Заповнення внутрішніх дверних прорізів</t>
  </si>
  <si>
    <t xml:space="preserve">Блоки дверні внутрішні щитової  конструкції однопольні з глухим полотном ДГ21-9, в комплекте </t>
  </si>
  <si>
    <t>Блоки дверні внутрішні щитової  конструкції однопольні з глухим полотном ДГ21-8, в комплекте</t>
  </si>
  <si>
    <t>Вікна</t>
  </si>
  <si>
    <t>Заповнення віконних прорізів готовими 
блоками зовнішніх</t>
  </si>
  <si>
    <t>Блоки віконні з металопластику
енергозберігаючі 1200х1600мм</t>
  </si>
  <si>
    <t>Блоки віконні з металопластику
енергозберігаючі 1200х2400мм</t>
  </si>
  <si>
    <t xml:space="preserve">Оздоблювальні роботи </t>
  </si>
  <si>
    <t>Внутрішні</t>
  </si>
  <si>
    <t xml:space="preserve"> Підлоги</t>
  </si>
  <si>
    <t>Плінтус  в комплекті</t>
  </si>
  <si>
    <t>Натяжна стеля в комплектi</t>
  </si>
  <si>
    <t>Стiни</t>
  </si>
  <si>
    <t>Улаштування обшивки стін та перегородок фанерой, гіпсокартоном у 2 шари</t>
  </si>
  <si>
    <t>Обрешітка</t>
  </si>
  <si>
    <t>Фанера</t>
  </si>
  <si>
    <t>Гіпсокартон Кнауф у 2 шари</t>
  </si>
  <si>
    <t>Улаштування покриття із кварц вінілу на клею в санвузлах</t>
  </si>
  <si>
    <t xml:space="preserve">Зовнiшнє </t>
  </si>
  <si>
    <t>Покриття покрівельне металопрофілем</t>
  </si>
  <si>
    <t>Металопрофіль</t>
  </si>
  <si>
    <t>Конек, снігоуловлювач та інші планки в комплекті</t>
  </si>
  <si>
    <t xml:space="preserve">Опорядження стін фасада сайдингом </t>
  </si>
  <si>
    <t>Направляющие</t>
  </si>
  <si>
    <t>Установлення і розбирання зовнішніх
інвентарних риштувань</t>
  </si>
  <si>
    <t>м2 ВП</t>
  </si>
  <si>
    <t>Виготовлення та встановлення підставок для
кондиціонерів</t>
  </si>
  <si>
    <t>одне місце</t>
  </si>
  <si>
    <t>Металоконструкції каркаса</t>
  </si>
  <si>
    <t xml:space="preserve">Захист кондіціонера </t>
  </si>
  <si>
    <t>Електроди</t>
  </si>
  <si>
    <t>Круги армовані абразивні зачисн</t>
  </si>
  <si>
    <t>Улаштування дрібних покриттів
[брандмауери, парапети, звіси,обрамління віконі т.п.] з гладкого листа</t>
  </si>
  <si>
    <t>Лист гладкий (0,45,RAL,9006,1,25)</t>
  </si>
  <si>
    <t>Влаштування покриття терасною дошкою підлоги на вхідній галереї</t>
  </si>
  <si>
    <t>Терасна дошка</t>
  </si>
  <si>
    <t xml:space="preserve">Фарбування огорожі на вхідній галереї </t>
  </si>
  <si>
    <t>Шпаклівка</t>
  </si>
  <si>
    <t>Фарба</t>
  </si>
  <si>
    <t>Водопровід, каналізація</t>
  </si>
  <si>
    <t>Бойлер 60л</t>
  </si>
  <si>
    <t>Умивальник + змішувач</t>
  </si>
  <si>
    <t>Мойка+змішувач</t>
  </si>
  <si>
    <t>Електротехнічні роботи</t>
  </si>
  <si>
    <t>Кабель силовий мідний негорючий
перерізом 3х1,5мм2 BBГнг-Is-660OB</t>
  </si>
  <si>
    <t>1000м</t>
  </si>
  <si>
    <t>Кабель силовий мідний негорючий
перерізом 3х6мм2  BBГнг-Is-660OB</t>
  </si>
  <si>
    <t>Кабель силовий мідний негорючий
перерізом 3х1,5мм2 НХНFE 180/E30</t>
  </si>
  <si>
    <t>Кабель силовий мідний негорючий
перерізом 3х2,5мм2 BBГнг-Is-660OB</t>
  </si>
  <si>
    <t>Кабель силовий мідний негорючий
перерізом 5х6мм2  BBГнг-Is-660OB</t>
  </si>
  <si>
    <t>Лоток металевий неперфорований 50*50</t>
  </si>
  <si>
    <t>Щиток  (бокс) на 5 автоматів</t>
  </si>
  <si>
    <t>Щиток  (бокс) на 7автоматів</t>
  </si>
  <si>
    <t>Розетка силові</t>
  </si>
  <si>
    <t>Розетки звичайні</t>
  </si>
  <si>
    <t>Розетка інтернет</t>
  </si>
  <si>
    <t xml:space="preserve">Вимикач </t>
  </si>
  <si>
    <t>Світильник бра інтер'єрний</t>
  </si>
  <si>
    <t>Світильники стельові точковий</t>
  </si>
  <si>
    <t>Світильники бра вуличні</t>
  </si>
  <si>
    <t>Електроконвектор</t>
  </si>
  <si>
    <t>Кондиціонер</t>
  </si>
  <si>
    <t>Електрична сушка для рушників</t>
  </si>
  <si>
    <t>Система блискавкозахисту</t>
  </si>
  <si>
    <t>Система пожежної сигналізацшї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</si>
</sst>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\ _₽"/>
    <numFmt numFmtId="165" formatCode="#,##0.00\ _₽"/>
    <numFmt numFmtId="166" formatCode="0.000"/>
    <numFmt numFmtId="167" formatCode="0.0000"/>
    <numFmt numFmtId="168" formatCode="0.00000"/>
    <numFmt numFmtId="169" formatCode="#,##0.0\ _₽"/>
    <numFmt numFmtId="170" formatCode="0.0"/>
    <numFmt numFmtId="171" formatCode="#,##0.00000\ _₽"/>
    <numFmt numFmtId="172" formatCode="#,##0.0000\ _₽"/>
    <numFmt numFmtId="173" formatCode="#,##0.000\ _₽"/>
    <numFmt numFmtId="174" formatCode="0.000000"/>
  </numFmts>
  <fonts count="25">
    <font>
      <sz val="11"/>
      <color theme="1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b/>
      <u/>
      <sz val="10"/>
      <color indexed="8"/>
      <name val="Arial Cyr"/>
      <charset val="204"/>
    </font>
    <font>
      <u/>
      <sz val="10"/>
      <color indexed="8"/>
      <name val="Arial Cyr"/>
      <charset val="204"/>
    </font>
    <font>
      <b/>
      <u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9"/>
      <color indexed="8"/>
      <name val="Arial Cyr"/>
      <charset val="204"/>
    </font>
    <font>
      <u/>
      <sz val="12"/>
      <color indexed="8"/>
      <name val="Calibri"/>
      <family val="2"/>
      <charset val="204"/>
    </font>
    <font>
      <sz val="9"/>
      <color indexed="8"/>
      <name val="Arial Cyr"/>
      <charset val="204"/>
    </font>
    <font>
      <i/>
      <sz val="10"/>
      <color rgb="FF202124"/>
      <name val="Inherit"/>
      <charset val="204"/>
    </font>
    <font>
      <i/>
      <sz val="9"/>
      <color rgb="FF202124"/>
      <name val="Arial"/>
      <family val="2"/>
      <charset val="204"/>
    </font>
    <font>
      <i/>
      <sz val="9"/>
      <name val="Arial Cyr"/>
      <charset val="204"/>
    </font>
    <font>
      <i/>
      <sz val="10"/>
      <color theme="1"/>
      <name val="Arial Narrow"/>
      <family val="2"/>
      <charset val="204"/>
    </font>
    <font>
      <i/>
      <u/>
      <sz val="9"/>
      <color indexed="8"/>
      <name val="Arial"/>
      <family val="2"/>
      <charset val="204"/>
    </font>
    <font>
      <i/>
      <sz val="9"/>
      <color theme="1"/>
      <name val="Arial"/>
      <family val="2"/>
      <charset val="204"/>
    </font>
    <font>
      <sz val="10"/>
      <color rgb="FF202124"/>
      <name val="Inherit"/>
      <charset val="204"/>
    </font>
    <font>
      <i/>
      <sz val="9"/>
      <color rgb="FF202124"/>
      <name val="Inherit"/>
      <charset val="204"/>
    </font>
    <font>
      <sz val="9"/>
      <color theme="1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color indexed="8"/>
      <name val="Arial Cyr"/>
      <charset val="204"/>
    </font>
    <font>
      <sz val="8"/>
      <color indexed="8"/>
      <name val="Arial Cyr"/>
      <charset val="204"/>
    </font>
    <font>
      <i/>
      <sz val="10"/>
      <name val="Arial Cyr"/>
      <charset val="204"/>
    </font>
    <font>
      <i/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3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right" vertical="top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right" vertical="top" wrapText="1"/>
    </xf>
    <xf numFmtId="165" fontId="4" fillId="0" borderId="9" xfId="0" applyNumberFormat="1" applyFont="1" applyBorder="1" applyAlignment="1">
      <alignment horizontal="right" vertical="top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top" wrapText="1"/>
    </xf>
    <xf numFmtId="165" fontId="2" fillId="0" borderId="9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vertical="top" wrapText="1"/>
    </xf>
    <xf numFmtId="165" fontId="4" fillId="0" borderId="5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right" vertical="top" wrapText="1"/>
    </xf>
    <xf numFmtId="165" fontId="7" fillId="2" borderId="0" xfId="0" applyNumberFormat="1" applyFont="1" applyFill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top" wrapText="1"/>
    </xf>
    <xf numFmtId="2" fontId="7" fillId="0" borderId="11" xfId="0" applyNumberFormat="1" applyFont="1" applyBorder="1" applyAlignment="1">
      <alignment horizontal="right" vertical="top" wrapText="1"/>
    </xf>
    <xf numFmtId="167" fontId="2" fillId="0" borderId="9" xfId="0" applyNumberFormat="1" applyFont="1" applyBorder="1" applyAlignment="1">
      <alignment horizontal="center" vertical="center" wrapText="1"/>
    </xf>
    <xf numFmtId="168" fontId="7" fillId="0" borderId="11" xfId="0" applyNumberFormat="1" applyFont="1" applyBorder="1" applyAlignment="1">
      <alignment horizontal="right" vertical="top" wrapText="1"/>
    </xf>
    <xf numFmtId="165" fontId="1" fillId="0" borderId="5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right" vertical="top" wrapText="1"/>
    </xf>
    <xf numFmtId="165" fontId="7" fillId="0" borderId="0" xfId="0" applyNumberFormat="1" applyFont="1" applyAlignment="1">
      <alignment horizontal="right" vertical="top" wrapText="1"/>
    </xf>
    <xf numFmtId="165" fontId="7" fillId="0" borderId="6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164" fontId="2" fillId="0" borderId="10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165" fontId="2" fillId="2" borderId="5" xfId="0" applyNumberFormat="1" applyFont="1" applyFill="1" applyBorder="1" applyAlignment="1">
      <alignment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top" wrapText="1"/>
    </xf>
    <xf numFmtId="165" fontId="2" fillId="2" borderId="5" xfId="0" applyNumberFormat="1" applyFont="1" applyFill="1" applyBorder="1" applyAlignment="1">
      <alignment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right" vertical="top" wrapText="1"/>
    </xf>
    <xf numFmtId="2" fontId="7" fillId="0" borderId="7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top" wrapText="1"/>
    </xf>
    <xf numFmtId="167" fontId="7" fillId="0" borderId="11" xfId="0" applyNumberFormat="1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right" vertical="top" wrapText="1"/>
    </xf>
    <xf numFmtId="2" fontId="7" fillId="0" borderId="9" xfId="0" applyNumberFormat="1" applyFont="1" applyBorder="1" applyAlignment="1">
      <alignment horizontal="right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165" fontId="7" fillId="0" borderId="14" xfId="0" applyNumberFormat="1" applyFont="1" applyBorder="1" applyAlignment="1">
      <alignment horizontal="right" vertical="top" wrapText="1"/>
    </xf>
    <xf numFmtId="164" fontId="7" fillId="0" borderId="14" xfId="0" applyNumberFormat="1" applyFont="1" applyBorder="1" applyAlignment="1">
      <alignment horizontal="right" vertical="center" wrapText="1"/>
    </xf>
    <xf numFmtId="164" fontId="7" fillId="2" borderId="15" xfId="0" applyNumberFormat="1" applyFont="1" applyFill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4" fontId="7" fillId="2" borderId="11" xfId="0" applyNumberFormat="1" applyFont="1" applyFill="1" applyBorder="1" applyAlignment="1">
      <alignment horizontal="right" vertical="center" wrapText="1"/>
    </xf>
    <xf numFmtId="165" fontId="7" fillId="0" borderId="16" xfId="0" applyNumberFormat="1" applyFont="1" applyBorder="1" applyAlignment="1">
      <alignment horizontal="right" vertical="top" wrapText="1"/>
    </xf>
    <xf numFmtId="164" fontId="7" fillId="0" borderId="16" xfId="0" applyNumberFormat="1" applyFont="1" applyBorder="1" applyAlignment="1">
      <alignment horizontal="right" vertical="center" wrapText="1"/>
    </xf>
    <xf numFmtId="164" fontId="7" fillId="2" borderId="17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Alignment="1">
      <alignment vertical="top" wrapText="1"/>
    </xf>
    <xf numFmtId="165" fontId="4" fillId="0" borderId="6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vertical="center" wrapText="1"/>
    </xf>
    <xf numFmtId="165" fontId="7" fillId="0" borderId="11" xfId="0" applyNumberFormat="1" applyFont="1" applyBorder="1" applyAlignment="1">
      <alignment horizontal="right" vertical="top" wrapText="1"/>
    </xf>
    <xf numFmtId="165" fontId="7" fillId="2" borderId="11" xfId="0" applyNumberFormat="1" applyFont="1" applyFill="1" applyBorder="1" applyAlignment="1">
      <alignment horizontal="right" vertical="top" wrapText="1"/>
    </xf>
    <xf numFmtId="170" fontId="7" fillId="0" borderId="11" xfId="0" applyNumberFormat="1" applyFont="1" applyBorder="1" applyAlignment="1">
      <alignment horizontal="right" vertical="top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top" wrapText="1"/>
    </xf>
    <xf numFmtId="165" fontId="7" fillId="2" borderId="6" xfId="0" applyNumberFormat="1" applyFont="1" applyFill="1" applyBorder="1" applyAlignment="1">
      <alignment horizontal="right" vertical="top" wrapText="1"/>
    </xf>
    <xf numFmtId="165" fontId="7" fillId="2" borderId="7" xfId="0" applyNumberFormat="1" applyFont="1" applyFill="1" applyBorder="1" applyAlignment="1">
      <alignment horizontal="right" vertical="top" wrapText="1"/>
    </xf>
    <xf numFmtId="0" fontId="2" fillId="0" borderId="18" xfId="0" applyFont="1" applyBorder="1" applyAlignment="1">
      <alignment horizontal="left" vertical="top" wrapText="1"/>
    </xf>
    <xf numFmtId="165" fontId="7" fillId="0" borderId="15" xfId="0" applyNumberFormat="1" applyFont="1" applyBorder="1" applyAlignment="1">
      <alignment horizontal="right" vertical="top" wrapText="1"/>
    </xf>
    <xf numFmtId="165" fontId="7" fillId="0" borderId="14" xfId="0" applyNumberFormat="1" applyFont="1" applyBorder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164" fontId="7" fillId="0" borderId="20" xfId="0" applyNumberFormat="1" applyFont="1" applyBorder="1" applyAlignment="1">
      <alignment horizontal="right" vertical="top" wrapText="1"/>
    </xf>
    <xf numFmtId="165" fontId="7" fillId="0" borderId="16" xfId="0" applyNumberFormat="1" applyFont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top" wrapText="1"/>
    </xf>
    <xf numFmtId="165" fontId="4" fillId="2" borderId="6" xfId="0" applyNumberFormat="1" applyFont="1" applyFill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right" vertical="top" wrapText="1"/>
    </xf>
    <xf numFmtId="165" fontId="7" fillId="2" borderId="19" xfId="0" applyNumberFormat="1" applyFont="1" applyFill="1" applyBorder="1" applyAlignment="1">
      <alignment horizontal="right" vertical="top" wrapText="1"/>
    </xf>
    <xf numFmtId="165" fontId="9" fillId="0" borderId="16" xfId="0" applyNumberFormat="1" applyFont="1" applyBorder="1" applyAlignment="1">
      <alignment horizontal="left" vertical="top" wrapText="1"/>
    </xf>
    <xf numFmtId="0" fontId="10" fillId="2" borderId="0" xfId="0" applyFont="1" applyFill="1" applyAlignment="1">
      <alignment horizontal="right" vertical="center"/>
    </xf>
    <xf numFmtId="165" fontId="2" fillId="2" borderId="18" xfId="0" applyNumberFormat="1" applyFont="1" applyFill="1" applyBorder="1" applyAlignment="1">
      <alignment vertical="top" wrapText="1"/>
    </xf>
    <xf numFmtId="165" fontId="2" fillId="2" borderId="13" xfId="0" applyNumberFormat="1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top"/>
    </xf>
    <xf numFmtId="165" fontId="0" fillId="0" borderId="5" xfId="0" applyNumberFormat="1" applyBorder="1" applyAlignment="1">
      <alignment vertical="top" wrapText="1"/>
    </xf>
    <xf numFmtId="165" fontId="0" fillId="0" borderId="5" xfId="0" applyNumberFormat="1" applyBorder="1" applyAlignment="1">
      <alignment horizontal="center" vertical="top" wrapText="1"/>
    </xf>
    <xf numFmtId="165" fontId="12" fillId="0" borderId="5" xfId="0" applyNumberFormat="1" applyFont="1" applyBorder="1" applyAlignment="1">
      <alignment horizontal="right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173" fontId="2" fillId="2" borderId="5" xfId="0" applyNumberFormat="1" applyFont="1" applyFill="1" applyBorder="1" applyAlignment="1">
      <alignment horizontal="center" vertical="center" wrapText="1"/>
    </xf>
    <xf numFmtId="164" fontId="7" fillId="2" borderId="10" xfId="0" applyNumberFormat="1" applyFont="1" applyFill="1" applyBorder="1" applyAlignment="1">
      <alignment horizontal="right" vertical="top" wrapText="1"/>
    </xf>
    <xf numFmtId="165" fontId="7" fillId="2" borderId="18" xfId="0" applyNumberFormat="1" applyFont="1" applyFill="1" applyBorder="1" applyAlignment="1">
      <alignment horizontal="right" vertical="top" wrapText="1"/>
    </xf>
    <xf numFmtId="165" fontId="7" fillId="2" borderId="14" xfId="0" applyNumberFormat="1" applyFont="1" applyFill="1" applyBorder="1" applyAlignment="1">
      <alignment horizontal="right" vertical="top" wrapText="1"/>
    </xf>
    <xf numFmtId="165" fontId="2" fillId="2" borderId="5" xfId="0" applyNumberFormat="1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right" vertical="center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165" fontId="0" fillId="2" borderId="5" xfId="0" applyNumberFormat="1" applyFill="1" applyBorder="1" applyAlignment="1">
      <alignment vertical="center" wrapText="1"/>
    </xf>
    <xf numFmtId="165" fontId="0" fillId="2" borderId="5" xfId="0" applyNumberForma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right" vertical="top" wrapText="1"/>
    </xf>
    <xf numFmtId="165" fontId="12" fillId="2" borderId="0" xfId="0" applyNumberFormat="1" applyFont="1" applyFill="1" applyAlignment="1">
      <alignment horizontal="right" vertical="top" wrapText="1"/>
    </xf>
    <xf numFmtId="165" fontId="12" fillId="2" borderId="6" xfId="0" applyNumberFormat="1" applyFont="1" applyFill="1" applyBorder="1" applyAlignment="1">
      <alignment horizontal="right" vertical="top" wrapText="1"/>
    </xf>
    <xf numFmtId="164" fontId="12" fillId="2" borderId="10" xfId="0" applyNumberFormat="1" applyFont="1" applyFill="1" applyBorder="1" applyAlignment="1">
      <alignment horizontal="righ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65" fontId="7" fillId="2" borderId="22" xfId="0" applyNumberFormat="1" applyFont="1" applyFill="1" applyBorder="1" applyAlignment="1">
      <alignment horizontal="right" vertical="top" wrapText="1"/>
    </xf>
    <xf numFmtId="165" fontId="7" fillId="2" borderId="16" xfId="0" applyNumberFormat="1" applyFont="1" applyFill="1" applyBorder="1" applyAlignment="1">
      <alignment horizontal="right" vertical="top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5" fontId="2" fillId="2" borderId="9" xfId="0" applyNumberFormat="1" applyFont="1" applyFill="1" applyBorder="1" applyAlignment="1">
      <alignment horizontal="right" vertical="top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5" fontId="7" fillId="2" borderId="12" xfId="0" applyNumberFormat="1" applyFont="1" applyFill="1" applyBorder="1" applyAlignment="1">
      <alignment horizontal="right" vertical="top" wrapText="1"/>
    </xf>
    <xf numFmtId="165" fontId="7" fillId="2" borderId="13" xfId="0" applyNumberFormat="1" applyFont="1" applyFill="1" applyBorder="1" applyAlignment="1">
      <alignment horizontal="right" vertical="top" wrapText="1"/>
    </xf>
    <xf numFmtId="164" fontId="7" fillId="2" borderId="9" xfId="0" applyNumberFormat="1" applyFont="1" applyFill="1" applyBorder="1" applyAlignment="1">
      <alignment horizontal="right" vertical="top" wrapText="1"/>
    </xf>
    <xf numFmtId="165" fontId="14" fillId="2" borderId="5" xfId="0" applyNumberFormat="1" applyFont="1" applyFill="1" applyBorder="1" applyAlignment="1">
      <alignment horizontal="right" vertical="top" wrapText="1"/>
    </xf>
    <xf numFmtId="0" fontId="15" fillId="2" borderId="5" xfId="0" applyFont="1" applyFill="1" applyBorder="1" applyAlignment="1">
      <alignment horizontal="right" vertical="center" wrapText="1"/>
    </xf>
    <xf numFmtId="164" fontId="2" fillId="2" borderId="20" xfId="0" applyNumberFormat="1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left" vertical="center"/>
    </xf>
    <xf numFmtId="165" fontId="2" fillId="2" borderId="13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right"/>
    </xf>
    <xf numFmtId="0" fontId="15" fillId="2" borderId="19" xfId="0" applyFont="1" applyFill="1" applyBorder="1" applyAlignment="1">
      <alignment horizontal="right" vertical="center" wrapText="1"/>
    </xf>
    <xf numFmtId="0" fontId="15" fillId="2" borderId="7" xfId="0" applyFont="1" applyFill="1" applyBorder="1" applyAlignment="1">
      <alignment horizontal="right"/>
    </xf>
    <xf numFmtId="0" fontId="15" fillId="2" borderId="7" xfId="0" applyFont="1" applyFill="1" applyBorder="1" applyAlignment="1">
      <alignment horizontal="right" vertical="center" wrapText="1"/>
    </xf>
    <xf numFmtId="0" fontId="17" fillId="2" borderId="7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left" vertical="center" wrapText="1"/>
    </xf>
    <xf numFmtId="165" fontId="2" fillId="2" borderId="14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top" wrapText="1"/>
    </xf>
    <xf numFmtId="164" fontId="2" fillId="2" borderId="23" xfId="0" applyNumberFormat="1" applyFont="1" applyFill="1" applyBorder="1" applyAlignment="1">
      <alignment horizontal="center" vertical="center" wrapText="1"/>
    </xf>
    <xf numFmtId="165" fontId="2" fillId="2" borderId="12" xfId="0" applyNumberFormat="1" applyFont="1" applyFill="1" applyBorder="1" applyAlignment="1">
      <alignment vertical="top" wrapText="1"/>
    </xf>
    <xf numFmtId="165" fontId="1" fillId="2" borderId="12" xfId="0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0" fillId="0" borderId="8" xfId="0" applyBorder="1" applyAlignment="1">
      <alignment horizontal="center"/>
    </xf>
    <xf numFmtId="2" fontId="2" fillId="2" borderId="9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right" vertical="top" wrapText="1"/>
    </xf>
    <xf numFmtId="1" fontId="2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top" wrapText="1"/>
    </xf>
    <xf numFmtId="165" fontId="7" fillId="0" borderId="9" xfId="0" applyNumberFormat="1" applyFont="1" applyBorder="1" applyAlignment="1">
      <alignment horizontal="right" vertical="top" wrapText="1"/>
    </xf>
    <xf numFmtId="169" fontId="7" fillId="0" borderId="11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center" vertical="top" wrapText="1"/>
    </xf>
    <xf numFmtId="165" fontId="2" fillId="2" borderId="9" xfId="0" applyNumberFormat="1" applyFont="1" applyFill="1" applyBorder="1" applyAlignment="1">
      <alignment horizontal="center" vertical="center" wrapText="1"/>
    </xf>
    <xf numFmtId="171" fontId="7" fillId="2" borderId="11" xfId="0" applyNumberFormat="1" applyFont="1" applyFill="1" applyBorder="1" applyAlignment="1">
      <alignment horizontal="right" vertical="top" wrapText="1"/>
    </xf>
    <xf numFmtId="165" fontId="7" fillId="0" borderId="17" xfId="0" applyNumberFormat="1" applyFont="1" applyBorder="1" applyAlignment="1">
      <alignment horizontal="right" vertical="top" wrapText="1"/>
    </xf>
    <xf numFmtId="165" fontId="4" fillId="2" borderId="11" xfId="0" applyNumberFormat="1" applyFont="1" applyFill="1" applyBorder="1" applyAlignment="1">
      <alignment horizontal="right" vertical="top" wrapText="1"/>
    </xf>
    <xf numFmtId="165" fontId="7" fillId="2" borderId="9" xfId="0" applyNumberFormat="1" applyFont="1" applyFill="1" applyBorder="1" applyAlignment="1">
      <alignment horizontal="right" vertical="top" wrapText="1"/>
    </xf>
    <xf numFmtId="165" fontId="2" fillId="2" borderId="11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right" vertical="top" wrapText="1"/>
    </xf>
    <xf numFmtId="165" fontId="7" fillId="2" borderId="15" xfId="0" applyNumberFormat="1" applyFont="1" applyFill="1" applyBorder="1" applyAlignment="1">
      <alignment horizontal="right" vertical="top" wrapText="1"/>
    </xf>
    <xf numFmtId="0" fontId="7" fillId="0" borderId="20" xfId="0" applyFont="1" applyBorder="1" applyAlignment="1">
      <alignment horizontal="right" vertical="top" wrapText="1"/>
    </xf>
    <xf numFmtId="165" fontId="7" fillId="2" borderId="17" xfId="0" applyNumberFormat="1" applyFont="1" applyFill="1" applyBorder="1" applyAlignment="1">
      <alignment horizontal="right" vertical="top" wrapText="1"/>
    </xf>
    <xf numFmtId="172" fontId="7" fillId="2" borderId="11" xfId="0" applyNumberFormat="1" applyFont="1" applyFill="1" applyBorder="1" applyAlignment="1">
      <alignment horizontal="right" vertical="top" wrapText="1"/>
    </xf>
    <xf numFmtId="165" fontId="0" fillId="0" borderId="9" xfId="0" applyNumberFormat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right" vertical="top" wrapText="1"/>
    </xf>
    <xf numFmtId="165" fontId="12" fillId="0" borderId="9" xfId="0" applyNumberFormat="1" applyFont="1" applyBorder="1" applyAlignment="1">
      <alignment horizontal="right" vertical="top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right" vertical="top" wrapText="1"/>
    </xf>
    <xf numFmtId="173" fontId="7" fillId="2" borderId="11" xfId="0" applyNumberFormat="1" applyFont="1" applyFill="1" applyBorder="1" applyAlignment="1">
      <alignment horizontal="right" vertical="top" wrapText="1"/>
    </xf>
    <xf numFmtId="165" fontId="2" fillId="2" borderId="26" xfId="0" applyNumberFormat="1" applyFont="1" applyFill="1" applyBorder="1" applyAlignment="1">
      <alignment horizontal="center" vertical="center" wrapText="1"/>
    </xf>
    <xf numFmtId="2" fontId="13" fillId="2" borderId="24" xfId="0" applyNumberFormat="1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vertical="top" wrapText="1"/>
    </xf>
    <xf numFmtId="165" fontId="2" fillId="2" borderId="9" xfId="0" applyNumberFormat="1" applyFont="1" applyFill="1" applyBorder="1" applyAlignment="1">
      <alignment horizontal="center" vertical="top" wrapText="1"/>
    </xf>
    <xf numFmtId="165" fontId="0" fillId="2" borderId="9" xfId="0" applyNumberFormat="1" applyFill="1" applyBorder="1" applyAlignment="1">
      <alignment horizontal="center" vertical="center" wrapText="1"/>
    </xf>
    <xf numFmtId="172" fontId="12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right" vertical="top" wrapText="1"/>
    </xf>
    <xf numFmtId="165" fontId="14" fillId="2" borderId="9" xfId="0" applyNumberFormat="1" applyFont="1" applyFill="1" applyBorder="1" applyAlignment="1">
      <alignment horizontal="right" vertical="top" wrapText="1"/>
    </xf>
    <xf numFmtId="2" fontId="15" fillId="2" borderId="9" xfId="0" applyNumberFormat="1" applyFont="1" applyFill="1" applyBorder="1" applyAlignment="1">
      <alignment horizontal="right" vertical="center" wrapText="1"/>
    </xf>
    <xf numFmtId="2" fontId="15" fillId="2" borderId="15" xfId="0" applyNumberFormat="1" applyFont="1" applyFill="1" applyBorder="1" applyAlignment="1">
      <alignment horizontal="right" vertical="center" wrapText="1"/>
    </xf>
    <xf numFmtId="2" fontId="15" fillId="2" borderId="11" xfId="0" applyNumberFormat="1" applyFont="1" applyFill="1" applyBorder="1" applyAlignment="1">
      <alignment horizontal="right" vertical="center" wrapText="1"/>
    </xf>
    <xf numFmtId="165" fontId="1" fillId="2" borderId="26" xfId="0" applyNumberFormat="1" applyFont="1" applyFill="1" applyBorder="1" applyAlignment="1">
      <alignment horizontal="center" vertical="center" wrapText="1"/>
    </xf>
    <xf numFmtId="2" fontId="18" fillId="2" borderId="9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right" vertical="center" wrapText="1"/>
    </xf>
    <xf numFmtId="164" fontId="2" fillId="2" borderId="29" xfId="0" applyNumberFormat="1" applyFont="1" applyFill="1" applyBorder="1" applyAlignment="1">
      <alignment horizontal="center" vertical="center" wrapText="1"/>
    </xf>
    <xf numFmtId="165" fontId="2" fillId="2" borderId="30" xfId="0" applyNumberFormat="1" applyFont="1" applyFill="1" applyBorder="1" applyAlignment="1">
      <alignment vertical="top" wrapText="1"/>
    </xf>
    <xf numFmtId="165" fontId="2" fillId="2" borderId="30" xfId="0" applyNumberFormat="1" applyFont="1" applyFill="1" applyBorder="1" applyAlignment="1">
      <alignment horizontal="center" vertical="top" wrapText="1"/>
    </xf>
    <xf numFmtId="164" fontId="2" fillId="2" borderId="31" xfId="0" applyNumberFormat="1" applyFont="1" applyFill="1" applyBorder="1" applyAlignment="1">
      <alignment horizontal="center" vertical="top" wrapText="1"/>
    </xf>
    <xf numFmtId="165" fontId="2" fillId="2" borderId="15" xfId="0" applyNumberFormat="1" applyFont="1" applyFill="1" applyBorder="1" applyAlignment="1">
      <alignment horizontal="right" vertical="top" wrapText="1"/>
    </xf>
    <xf numFmtId="164" fontId="2" fillId="2" borderId="32" xfId="0" applyNumberFormat="1" applyFont="1" applyFill="1" applyBorder="1" applyAlignment="1">
      <alignment horizontal="center" vertical="center" wrapText="1"/>
    </xf>
    <xf numFmtId="165" fontId="2" fillId="2" borderId="33" xfId="0" applyNumberFormat="1" applyFont="1" applyFill="1" applyBorder="1" applyAlignment="1">
      <alignment vertical="top" wrapText="1"/>
    </xf>
    <xf numFmtId="1" fontId="18" fillId="2" borderId="9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 wrapText="1"/>
    </xf>
    <xf numFmtId="0" fontId="19" fillId="0" borderId="0" xfId="1"/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164" fontId="2" fillId="0" borderId="23" xfId="1" applyNumberFormat="1" applyFont="1" applyBorder="1" applyAlignment="1">
      <alignment horizontal="center" vertical="top" wrapText="1"/>
    </xf>
    <xf numFmtId="165" fontId="2" fillId="0" borderId="12" xfId="1" applyNumberFormat="1" applyFont="1" applyBorder="1" applyAlignment="1">
      <alignment horizontal="center" vertical="top" wrapText="1"/>
    </xf>
    <xf numFmtId="165" fontId="4" fillId="0" borderId="12" xfId="1" applyNumberFormat="1" applyFont="1" applyBorder="1" applyAlignment="1">
      <alignment horizontal="right" vertical="top" wrapText="1"/>
    </xf>
    <xf numFmtId="165" fontId="4" fillId="0" borderId="26" xfId="1" applyNumberFormat="1" applyFont="1" applyBorder="1" applyAlignment="1">
      <alignment horizontal="right" vertical="top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left" vertical="top" wrapText="1"/>
    </xf>
    <xf numFmtId="165" fontId="4" fillId="0" borderId="5" xfId="1" applyNumberFormat="1" applyFont="1" applyBorder="1" applyAlignment="1">
      <alignment horizontal="right" vertical="top" wrapText="1"/>
    </xf>
    <xf numFmtId="165" fontId="4" fillId="0" borderId="9" xfId="1" applyNumberFormat="1" applyFont="1" applyBorder="1" applyAlignment="1">
      <alignment horizontal="right" vertical="top" wrapText="1"/>
    </xf>
    <xf numFmtId="164" fontId="6" fillId="2" borderId="8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center" vertical="top" wrapText="1"/>
    </xf>
    <xf numFmtId="165" fontId="2" fillId="0" borderId="9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top" wrapText="1"/>
    </xf>
    <xf numFmtId="164" fontId="5" fillId="2" borderId="20" xfId="1" applyNumberFormat="1" applyFont="1" applyFill="1" applyBorder="1" applyAlignment="1">
      <alignment horizontal="center" vertical="center" wrapText="1"/>
    </xf>
    <xf numFmtId="165" fontId="2" fillId="2" borderId="21" xfId="1" applyNumberFormat="1" applyFont="1" applyFill="1" applyBorder="1" applyAlignment="1">
      <alignment vertical="top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2" fontId="2" fillId="0" borderId="9" xfId="1" applyNumberFormat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right" vertical="center" wrapText="1"/>
    </xf>
    <xf numFmtId="0" fontId="7" fillId="0" borderId="19" xfId="1" applyFont="1" applyBorder="1" applyAlignment="1">
      <alignment horizontal="right" vertical="top" wrapText="1"/>
    </xf>
    <xf numFmtId="0" fontId="7" fillId="0" borderId="6" xfId="1" applyFont="1" applyBorder="1" applyAlignment="1">
      <alignment horizontal="right" vertical="top" wrapText="1"/>
    </xf>
    <xf numFmtId="0" fontId="7" fillId="0" borderId="11" xfId="1" applyFont="1" applyBorder="1" applyAlignment="1">
      <alignment horizontal="right" vertical="top" wrapText="1"/>
    </xf>
    <xf numFmtId="164" fontId="2" fillId="0" borderId="8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166" fontId="2" fillId="0" borderId="9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0" fontId="7" fillId="0" borderId="7" xfId="1" applyFont="1" applyBorder="1" applyAlignment="1">
      <alignment horizontal="right" vertical="top" wrapText="1"/>
    </xf>
    <xf numFmtId="167" fontId="7" fillId="0" borderId="11" xfId="1" applyNumberFormat="1" applyFont="1" applyBorder="1" applyAlignment="1">
      <alignment horizontal="right" vertical="top" wrapText="1"/>
    </xf>
    <xf numFmtId="167" fontId="2" fillId="0" borderId="9" xfId="1" applyNumberFormat="1" applyFont="1" applyBorder="1" applyAlignment="1">
      <alignment horizontal="center" vertical="center" wrapText="1"/>
    </xf>
    <xf numFmtId="168" fontId="7" fillId="0" borderId="11" xfId="1" applyNumberFormat="1" applyFont="1" applyBorder="1" applyAlignment="1">
      <alignment horizontal="right" vertical="top" wrapText="1"/>
    </xf>
    <xf numFmtId="174" fontId="7" fillId="0" borderId="11" xfId="1" applyNumberFormat="1" applyFont="1" applyBorder="1" applyAlignment="1">
      <alignment horizontal="right" vertical="top" wrapText="1"/>
    </xf>
    <xf numFmtId="166" fontId="7" fillId="0" borderId="11" xfId="1" applyNumberFormat="1" applyFont="1" applyBorder="1" applyAlignment="1">
      <alignment horizontal="right" vertical="top" wrapText="1"/>
    </xf>
    <xf numFmtId="2" fontId="7" fillId="0" borderId="11" xfId="1" applyNumberFormat="1" applyFont="1" applyBorder="1" applyAlignment="1">
      <alignment horizontal="right" vertical="top" wrapText="1"/>
    </xf>
    <xf numFmtId="0" fontId="19" fillId="0" borderId="8" xfId="1" applyBorder="1"/>
    <xf numFmtId="165" fontId="2" fillId="2" borderId="5" xfId="1" applyNumberFormat="1" applyFont="1" applyFill="1" applyBorder="1" applyAlignment="1">
      <alignment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4" fontId="8" fillId="2" borderId="9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top" wrapText="1"/>
    </xf>
    <xf numFmtId="165" fontId="2" fillId="2" borderId="5" xfId="1" applyNumberFormat="1" applyFont="1" applyFill="1" applyBorder="1" applyAlignment="1">
      <alignment vertical="top" wrapText="1"/>
    </xf>
    <xf numFmtId="165" fontId="2" fillId="2" borderId="5" xfId="1" applyNumberFormat="1" applyFont="1" applyFill="1" applyBorder="1" applyAlignment="1">
      <alignment horizontal="center" vertical="top" wrapText="1"/>
    </xf>
    <xf numFmtId="2" fontId="2" fillId="2" borderId="9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horizontal="center" vertical="top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Border="1" applyAlignment="1">
      <alignment vertical="top" wrapText="1"/>
    </xf>
    <xf numFmtId="165" fontId="2" fillId="0" borderId="5" xfId="1" applyNumberFormat="1" applyFont="1" applyBorder="1" applyAlignment="1">
      <alignment horizontal="center" vertical="center" wrapText="1"/>
    </xf>
    <xf numFmtId="165" fontId="2" fillId="0" borderId="5" xfId="1" applyNumberFormat="1" applyFont="1" applyBorder="1" applyAlignment="1">
      <alignment horizontal="left" vertical="center" wrapText="1"/>
    </xf>
    <xf numFmtId="0" fontId="7" fillId="0" borderId="4" xfId="1" applyFont="1" applyBorder="1" applyAlignment="1">
      <alignment horizontal="right" vertical="top" wrapText="1"/>
    </xf>
    <xf numFmtId="2" fontId="7" fillId="0" borderId="7" xfId="1" applyNumberFormat="1" applyFont="1" applyBorder="1" applyAlignment="1">
      <alignment horizontal="right" vertical="top" wrapText="1"/>
    </xf>
    <xf numFmtId="165" fontId="7" fillId="0" borderId="6" xfId="1" applyNumberFormat="1" applyFont="1" applyBorder="1" applyAlignment="1">
      <alignment horizontal="right" vertical="top" wrapText="1"/>
    </xf>
    <xf numFmtId="165" fontId="7" fillId="0" borderId="11" xfId="1" applyNumberFormat="1" applyFont="1" applyBorder="1" applyAlignment="1">
      <alignment horizontal="right" vertical="top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166" fontId="2" fillId="0" borderId="9" xfId="1" applyNumberFormat="1" applyFont="1" applyBorder="1" applyAlignment="1">
      <alignment horizontal="left" vertical="top" wrapText="1"/>
    </xf>
    <xf numFmtId="0" fontId="2" fillId="0" borderId="8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right" vertical="top" wrapText="1"/>
    </xf>
    <xf numFmtId="0" fontId="7" fillId="0" borderId="5" xfId="1" applyFont="1" applyBorder="1" applyAlignment="1">
      <alignment horizontal="right" vertical="top" wrapText="1"/>
    </xf>
    <xf numFmtId="2" fontId="7" fillId="0" borderId="9" xfId="1" applyNumberFormat="1" applyFont="1" applyBorder="1" applyAlignment="1">
      <alignment horizontal="right" vertical="top" wrapText="1"/>
    </xf>
    <xf numFmtId="165" fontId="2" fillId="2" borderId="6" xfId="1" applyNumberFormat="1" applyFont="1" applyFill="1" applyBorder="1" applyAlignment="1">
      <alignment horizontal="center" vertical="top" wrapText="1"/>
    </xf>
    <xf numFmtId="165" fontId="2" fillId="2" borderId="11" xfId="1" applyNumberFormat="1" applyFont="1" applyFill="1" applyBorder="1" applyAlignment="1">
      <alignment horizontal="center" vertical="top" wrapText="1"/>
    </xf>
    <xf numFmtId="170" fontId="7" fillId="0" borderId="11" xfId="1" applyNumberFormat="1" applyFont="1" applyBorder="1" applyAlignment="1">
      <alignment horizontal="right" vertical="top" wrapText="1"/>
    </xf>
    <xf numFmtId="0" fontId="2" fillId="0" borderId="13" xfId="1" applyFont="1" applyBorder="1" applyAlignment="1">
      <alignment horizontal="center" vertical="top" wrapText="1"/>
    </xf>
    <xf numFmtId="166" fontId="2" fillId="0" borderId="9" xfId="1" applyNumberFormat="1" applyFont="1" applyBorder="1" applyAlignment="1">
      <alignment horizontal="right" vertical="top" wrapText="1"/>
    </xf>
    <xf numFmtId="0" fontId="7" fillId="0" borderId="12" xfId="1" applyFont="1" applyBorder="1" applyAlignment="1">
      <alignment horizontal="right" vertical="top" wrapText="1"/>
    </xf>
    <xf numFmtId="0" fontId="7" fillId="0" borderId="13" xfId="1" applyFont="1" applyBorder="1" applyAlignment="1">
      <alignment horizontal="right" vertical="top" wrapText="1"/>
    </xf>
    <xf numFmtId="167" fontId="7" fillId="0" borderId="9" xfId="1" applyNumberFormat="1" applyFont="1" applyBorder="1" applyAlignment="1">
      <alignment horizontal="right" vertical="top" wrapText="1"/>
    </xf>
    <xf numFmtId="0" fontId="9" fillId="0" borderId="8" xfId="1" applyFont="1" applyBorder="1" applyAlignment="1">
      <alignment horizontal="center" vertical="top" wrapText="1"/>
    </xf>
    <xf numFmtId="165" fontId="7" fillId="0" borderId="14" xfId="1" applyNumberFormat="1" applyFont="1" applyBorder="1" applyAlignment="1">
      <alignment horizontal="right" vertical="top" wrapText="1"/>
    </xf>
    <xf numFmtId="164" fontId="7" fillId="0" borderId="14" xfId="1" applyNumberFormat="1" applyFont="1" applyBorder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164" fontId="7" fillId="0" borderId="6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165" fontId="7" fillId="0" borderId="16" xfId="1" applyNumberFormat="1" applyFont="1" applyBorder="1" applyAlignment="1">
      <alignment horizontal="right" vertical="top" wrapText="1"/>
    </xf>
    <xf numFmtId="164" fontId="7" fillId="0" borderId="16" xfId="1" applyNumberFormat="1" applyFont="1" applyBorder="1" applyAlignment="1">
      <alignment horizontal="right" vertical="center" wrapText="1"/>
    </xf>
    <xf numFmtId="164" fontId="7" fillId="0" borderId="17" xfId="1" applyNumberFormat="1" applyFont="1" applyBorder="1" applyAlignment="1">
      <alignment horizontal="right" vertical="center" wrapText="1"/>
    </xf>
    <xf numFmtId="164" fontId="1" fillId="2" borderId="8" xfId="1" applyNumberFormat="1" applyFont="1" applyFill="1" applyBorder="1" applyAlignment="1">
      <alignment horizontal="center" vertical="top" wrapText="1"/>
    </xf>
    <xf numFmtId="165" fontId="2" fillId="0" borderId="5" xfId="1" applyNumberFormat="1" applyFont="1" applyBorder="1" applyAlignment="1">
      <alignment vertical="center" wrapText="1"/>
    </xf>
    <xf numFmtId="164" fontId="7" fillId="0" borderId="4" xfId="1" applyNumberFormat="1" applyFont="1" applyBorder="1" applyAlignment="1">
      <alignment horizontal="right" vertical="top" wrapText="1"/>
    </xf>
    <xf numFmtId="165" fontId="7" fillId="2" borderId="11" xfId="1" applyNumberFormat="1" applyFont="1" applyFill="1" applyBorder="1" applyAlignment="1">
      <alignment horizontal="right" vertical="top" wrapText="1"/>
    </xf>
    <xf numFmtId="0" fontId="2" fillId="0" borderId="5" xfId="1" applyFont="1" applyBorder="1" applyAlignment="1">
      <alignment horizontal="center" vertical="top" wrapText="1"/>
    </xf>
    <xf numFmtId="170" fontId="2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left" vertical="top" wrapText="1"/>
    </xf>
    <xf numFmtId="165" fontId="7" fillId="0" borderId="9" xfId="1" applyNumberFormat="1" applyFont="1" applyBorder="1" applyAlignment="1">
      <alignment horizontal="right" vertical="top" wrapText="1"/>
    </xf>
    <xf numFmtId="164" fontId="7" fillId="0" borderId="10" xfId="1" applyNumberFormat="1" applyFont="1" applyBorder="1" applyAlignment="1">
      <alignment horizontal="right" vertical="top" wrapText="1"/>
    </xf>
    <xf numFmtId="165" fontId="7" fillId="0" borderId="19" xfId="1" applyNumberFormat="1" applyFont="1" applyBorder="1" applyAlignment="1">
      <alignment horizontal="right" vertical="center" wrapText="1"/>
    </xf>
    <xf numFmtId="165" fontId="7" fillId="0" borderId="27" xfId="1" applyNumberFormat="1" applyFont="1" applyBorder="1" applyAlignment="1">
      <alignment horizontal="right" vertical="top" wrapText="1"/>
    </xf>
    <xf numFmtId="165" fontId="7" fillId="0" borderId="7" xfId="1" applyNumberFormat="1" applyFont="1" applyBorder="1" applyAlignment="1">
      <alignment horizontal="right" vertical="center" wrapText="1"/>
    </xf>
    <xf numFmtId="165" fontId="7" fillId="0" borderId="24" xfId="1" applyNumberFormat="1" applyFont="1" applyBorder="1" applyAlignment="1">
      <alignment horizontal="right" vertical="top" wrapText="1"/>
    </xf>
    <xf numFmtId="164" fontId="7" fillId="0" borderId="20" xfId="1" applyNumberFormat="1" applyFont="1" applyBorder="1" applyAlignment="1">
      <alignment horizontal="right" vertical="top" wrapText="1"/>
    </xf>
    <xf numFmtId="165" fontId="7" fillId="0" borderId="21" xfId="1" applyNumberFormat="1" applyFont="1" applyBorder="1" applyAlignment="1">
      <alignment horizontal="right" vertical="center" wrapText="1"/>
    </xf>
    <xf numFmtId="165" fontId="7" fillId="0" borderId="28" xfId="1" applyNumberFormat="1" applyFont="1" applyBorder="1" applyAlignment="1">
      <alignment horizontal="right" vertical="top" wrapText="1"/>
    </xf>
    <xf numFmtId="165" fontId="2" fillId="2" borderId="12" xfId="1" applyNumberFormat="1" applyFont="1" applyFill="1" applyBorder="1" applyAlignment="1">
      <alignment horizontal="left" vertical="top" wrapText="1"/>
    </xf>
    <xf numFmtId="165" fontId="4" fillId="2" borderId="13" xfId="1" applyNumberFormat="1" applyFont="1" applyFill="1" applyBorder="1" applyAlignment="1">
      <alignment horizontal="center" vertical="top" wrapText="1"/>
    </xf>
    <xf numFmtId="165" fontId="4" fillId="2" borderId="9" xfId="1" applyNumberFormat="1" applyFont="1" applyFill="1" applyBorder="1" applyAlignment="1">
      <alignment horizontal="right" vertical="top" wrapText="1"/>
    </xf>
    <xf numFmtId="165" fontId="2" fillId="0" borderId="9" xfId="1" applyNumberFormat="1" applyFont="1" applyBorder="1" applyAlignment="1">
      <alignment horizontal="center" vertical="top" wrapText="1"/>
    </xf>
    <xf numFmtId="165" fontId="2" fillId="0" borderId="13" xfId="1" applyNumberFormat="1" applyFont="1" applyBorder="1" applyAlignment="1">
      <alignment horizontal="center" vertical="top" wrapText="1"/>
    </xf>
    <xf numFmtId="0" fontId="9" fillId="0" borderId="12" xfId="1" applyFont="1" applyBorder="1" applyAlignment="1">
      <alignment horizontal="left" vertical="top" wrapText="1"/>
    </xf>
    <xf numFmtId="165" fontId="7" fillId="0" borderId="13" xfId="1" applyNumberFormat="1" applyFont="1" applyBorder="1" applyAlignment="1">
      <alignment horizontal="right" vertical="top" wrapText="1"/>
    </xf>
    <xf numFmtId="164" fontId="7" fillId="0" borderId="11" xfId="1" applyNumberFormat="1" applyFont="1" applyBorder="1" applyAlignment="1">
      <alignment horizontal="right" vertical="top" wrapText="1"/>
    </xf>
    <xf numFmtId="165" fontId="2" fillId="2" borderId="13" xfId="1" applyNumberFormat="1" applyFont="1" applyFill="1" applyBorder="1" applyAlignment="1">
      <alignment horizontal="left" vertical="top" wrapText="1"/>
    </xf>
    <xf numFmtId="165" fontId="2" fillId="2" borderId="9" xfId="1" applyNumberFormat="1" applyFont="1" applyFill="1" applyBorder="1" applyAlignment="1">
      <alignment horizontal="right" vertical="top" wrapText="1"/>
    </xf>
    <xf numFmtId="165" fontId="2" fillId="2" borderId="9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right" vertical="top" wrapText="1"/>
    </xf>
    <xf numFmtId="0" fontId="11" fillId="0" borderId="5" xfId="1" applyFont="1" applyBorder="1" applyAlignment="1">
      <alignment horizontal="right" vertical="top"/>
    </xf>
    <xf numFmtId="165" fontId="7" fillId="0" borderId="5" xfId="1" applyNumberFormat="1" applyFont="1" applyBorder="1" applyAlignment="1">
      <alignment horizontal="right" vertical="top" wrapText="1"/>
    </xf>
    <xf numFmtId="165" fontId="7" fillId="2" borderId="9" xfId="1" applyNumberFormat="1" applyFont="1" applyFill="1" applyBorder="1" applyAlignment="1">
      <alignment horizontal="right" vertical="top" wrapText="1"/>
    </xf>
    <xf numFmtId="164" fontId="2" fillId="2" borderId="4" xfId="1" applyNumberFormat="1" applyFont="1" applyFill="1" applyBorder="1" applyAlignment="1">
      <alignment horizontal="center" vertical="top" wrapText="1"/>
    </xf>
    <xf numFmtId="165" fontId="2" fillId="2" borderId="6" xfId="1" applyNumberFormat="1" applyFont="1" applyFill="1" applyBorder="1" applyAlignment="1">
      <alignment horizontal="left" vertical="top" wrapText="1"/>
    </xf>
    <xf numFmtId="165" fontId="2" fillId="2" borderId="11" xfId="1" applyNumberFormat="1" applyFont="1" applyFill="1" applyBorder="1" applyAlignment="1">
      <alignment horizontal="right" vertical="top" wrapText="1"/>
    </xf>
    <xf numFmtId="165" fontId="2" fillId="2" borderId="9" xfId="1" applyNumberFormat="1" applyFont="1" applyFill="1" applyBorder="1" applyAlignment="1">
      <alignment horizontal="center" vertical="top" wrapText="1"/>
    </xf>
    <xf numFmtId="164" fontId="7" fillId="2" borderId="4" xfId="1" applyNumberFormat="1" applyFont="1" applyFill="1" applyBorder="1" applyAlignment="1">
      <alignment horizontal="right" vertical="top" wrapText="1"/>
    </xf>
    <xf numFmtId="165" fontId="21" fillId="2" borderId="6" xfId="1" applyNumberFormat="1" applyFont="1" applyFill="1" applyBorder="1" applyAlignment="1">
      <alignment horizontal="right" vertical="top" wrapText="1"/>
    </xf>
    <xf numFmtId="165" fontId="21" fillId="2" borderId="11" xfId="1" applyNumberFormat="1" applyFont="1" applyFill="1" applyBorder="1" applyAlignment="1">
      <alignment horizontal="right" vertical="top" wrapText="1"/>
    </xf>
    <xf numFmtId="164" fontId="2" fillId="2" borderId="9" xfId="1" applyNumberFormat="1" applyFont="1" applyFill="1" applyBorder="1" applyAlignment="1">
      <alignment horizontal="center" vertical="top" wrapText="1"/>
    </xf>
    <xf numFmtId="165" fontId="7" fillId="2" borderId="6" xfId="1" applyNumberFormat="1" applyFont="1" applyFill="1" applyBorder="1" applyAlignment="1">
      <alignment horizontal="right" vertical="top" wrapText="1"/>
    </xf>
    <xf numFmtId="172" fontId="7" fillId="2" borderId="11" xfId="1" applyNumberFormat="1" applyFont="1" applyFill="1" applyBorder="1" applyAlignment="1">
      <alignment horizontal="right" vertical="top" wrapText="1"/>
    </xf>
    <xf numFmtId="165" fontId="2" fillId="2" borderId="19" xfId="1" applyNumberFormat="1" applyFont="1" applyFill="1" applyBorder="1" applyAlignment="1">
      <alignment vertical="top" wrapText="1"/>
    </xf>
    <xf numFmtId="165" fontId="2" fillId="2" borderId="19" xfId="1" applyNumberFormat="1" applyFont="1" applyFill="1" applyBorder="1" applyAlignment="1">
      <alignment horizontal="center" vertical="top" wrapText="1"/>
    </xf>
    <xf numFmtId="164" fontId="2" fillId="2" borderId="15" xfId="1" applyNumberFormat="1" applyFont="1" applyFill="1" applyBorder="1" applyAlignment="1">
      <alignment horizontal="center" vertical="top" wrapText="1"/>
    </xf>
    <xf numFmtId="165" fontId="7" fillId="2" borderId="14" xfId="1" applyNumberFormat="1" applyFont="1" applyFill="1" applyBorder="1" applyAlignment="1">
      <alignment horizontal="right" vertical="top" wrapText="1"/>
    </xf>
    <xf numFmtId="165" fontId="7" fillId="2" borderId="15" xfId="1" applyNumberFormat="1" applyFont="1" applyFill="1" applyBorder="1" applyAlignment="1">
      <alignment horizontal="right" vertical="top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left" vertical="top" wrapText="1"/>
    </xf>
    <xf numFmtId="0" fontId="19" fillId="0" borderId="12" xfId="1" applyBorder="1" applyAlignment="1">
      <alignment horizontal="center" vertical="center"/>
    </xf>
    <xf numFmtId="172" fontId="2" fillId="2" borderId="15" xfId="1" applyNumberFormat="1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right"/>
    </xf>
    <xf numFmtId="172" fontId="7" fillId="2" borderId="15" xfId="1" applyNumberFormat="1" applyFont="1" applyFill="1" applyBorder="1" applyAlignment="1">
      <alignment horizontal="right" vertical="center" wrapText="1"/>
    </xf>
    <xf numFmtId="0" fontId="12" fillId="0" borderId="6" xfId="1" applyFont="1" applyBorder="1" applyAlignment="1">
      <alignment horizontal="right"/>
    </xf>
    <xf numFmtId="172" fontId="7" fillId="2" borderId="17" xfId="1" applyNumberFormat="1" applyFont="1" applyFill="1" applyBorder="1" applyAlignment="1">
      <alignment horizontal="right" vertical="center" wrapText="1"/>
    </xf>
    <xf numFmtId="0" fontId="19" fillId="0" borderId="5" xfId="1" applyBorder="1" applyAlignment="1">
      <alignment horizontal="center"/>
    </xf>
    <xf numFmtId="172" fontId="2" fillId="2" borderId="17" xfId="1" applyNumberFormat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right"/>
    </xf>
    <xf numFmtId="172" fontId="7" fillId="2" borderId="11" xfId="1" applyNumberFormat="1" applyFont="1" applyFill="1" applyBorder="1" applyAlignment="1">
      <alignment horizontal="right" vertical="center" wrapText="1"/>
    </xf>
    <xf numFmtId="165" fontId="7" fillId="2" borderId="16" xfId="1" applyNumberFormat="1" applyFont="1" applyFill="1" applyBorder="1" applyAlignment="1">
      <alignment horizontal="right" vertical="top" wrapText="1"/>
    </xf>
    <xf numFmtId="0" fontId="12" fillId="0" borderId="21" xfId="1" applyFont="1" applyBorder="1" applyAlignment="1">
      <alignment horizontal="right"/>
    </xf>
    <xf numFmtId="164" fontId="7" fillId="2" borderId="8" xfId="1" applyNumberFormat="1" applyFont="1" applyFill="1" applyBorder="1" applyAlignment="1">
      <alignment horizontal="right" vertical="top" wrapText="1"/>
    </xf>
    <xf numFmtId="165" fontId="2" fillId="2" borderId="13" xfId="1" applyNumberFormat="1" applyFont="1" applyFill="1" applyBorder="1" applyAlignment="1">
      <alignment vertical="top" wrapText="1"/>
    </xf>
    <xf numFmtId="165" fontId="2" fillId="2" borderId="21" xfId="1" applyNumberFormat="1" applyFont="1" applyFill="1" applyBorder="1" applyAlignment="1">
      <alignment horizontal="left" vertical="top" wrapText="1"/>
    </xf>
    <xf numFmtId="165" fontId="2" fillId="2" borderId="17" xfId="1" applyNumberFormat="1" applyFont="1" applyFill="1" applyBorder="1" applyAlignment="1">
      <alignment horizontal="right" vertical="top" wrapText="1"/>
    </xf>
    <xf numFmtId="165" fontId="2" fillId="2" borderId="12" xfId="1" applyNumberFormat="1" applyFont="1" applyFill="1" applyBorder="1" applyAlignment="1">
      <alignment vertical="center" wrapText="1"/>
    </xf>
    <xf numFmtId="165" fontId="2" fillId="2" borderId="13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right" vertical="center" wrapText="1"/>
    </xf>
    <xf numFmtId="171" fontId="7" fillId="2" borderId="11" xfId="1" applyNumberFormat="1" applyFont="1" applyFill="1" applyBorder="1" applyAlignment="1">
      <alignment horizontal="right" vertical="top" wrapText="1"/>
    </xf>
    <xf numFmtId="165" fontId="2" fillId="2" borderId="12" xfId="1" applyNumberFormat="1" applyFont="1" applyFill="1" applyBorder="1" applyAlignment="1">
      <alignment vertical="top" wrapText="1"/>
    </xf>
    <xf numFmtId="165" fontId="2" fillId="2" borderId="13" xfId="1" applyNumberFormat="1" applyFont="1" applyFill="1" applyBorder="1" applyAlignment="1">
      <alignment horizontal="center" vertical="top" wrapText="1"/>
    </xf>
    <xf numFmtId="165" fontId="7" fillId="2" borderId="19" xfId="1" applyNumberFormat="1" applyFont="1" applyFill="1" applyBorder="1" applyAlignment="1">
      <alignment horizontal="right" vertical="top" wrapText="1"/>
    </xf>
    <xf numFmtId="164" fontId="7" fillId="2" borderId="11" xfId="1" applyNumberFormat="1" applyFont="1" applyFill="1" applyBorder="1" applyAlignment="1">
      <alignment horizontal="right" vertical="top" wrapText="1"/>
    </xf>
    <xf numFmtId="165" fontId="7" fillId="2" borderId="7" xfId="1" applyNumberFormat="1" applyFont="1" applyFill="1" applyBorder="1" applyAlignment="1">
      <alignment horizontal="right" vertical="top" wrapText="1"/>
    </xf>
    <xf numFmtId="0" fontId="23" fillId="2" borderId="7" xfId="1" applyFont="1" applyFill="1" applyBorder="1" applyAlignment="1">
      <alignment horizontal="right" vertical="center"/>
    </xf>
    <xf numFmtId="165" fontId="7" fillId="2" borderId="11" xfId="1" applyNumberFormat="1" applyFont="1" applyFill="1" applyBorder="1" applyAlignment="1">
      <alignment horizontal="right" vertical="center" wrapText="1"/>
    </xf>
    <xf numFmtId="165" fontId="7" fillId="2" borderId="7" xfId="1" applyNumberFormat="1" applyFont="1" applyFill="1" applyBorder="1" applyAlignment="1">
      <alignment horizontal="right" vertical="center" wrapText="1"/>
    </xf>
    <xf numFmtId="165" fontId="7" fillId="2" borderId="5" xfId="1" applyNumberFormat="1" applyFont="1" applyFill="1" applyBorder="1" applyAlignment="1">
      <alignment horizontal="right" vertical="center" wrapText="1"/>
    </xf>
    <xf numFmtId="164" fontId="21" fillId="2" borderId="4" xfId="1" applyNumberFormat="1" applyFont="1" applyFill="1" applyBorder="1" applyAlignment="1">
      <alignment horizontal="right" vertical="top" wrapText="1"/>
    </xf>
    <xf numFmtId="173" fontId="7" fillId="2" borderId="11" xfId="1" applyNumberFormat="1" applyFont="1" applyFill="1" applyBorder="1" applyAlignment="1">
      <alignment horizontal="right" vertical="top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9" xfId="1" applyNumberFormat="1" applyFont="1" applyFill="1" applyBorder="1" applyAlignment="1">
      <alignment horizontal="center" vertical="center" wrapText="1"/>
    </xf>
    <xf numFmtId="165" fontId="24" fillId="2" borderId="11" xfId="1" applyNumberFormat="1" applyFont="1" applyFill="1" applyBorder="1" applyAlignment="1">
      <alignment horizontal="right" vertical="top" wrapText="1"/>
    </xf>
    <xf numFmtId="165" fontId="7" fillId="2" borderId="12" xfId="1" applyNumberFormat="1" applyFont="1" applyFill="1" applyBorder="1" applyAlignment="1">
      <alignment horizontal="right" vertical="top" wrapText="1"/>
    </xf>
    <xf numFmtId="165" fontId="7" fillId="2" borderId="13" xfId="1" applyNumberFormat="1" applyFont="1" applyFill="1" applyBorder="1" applyAlignment="1">
      <alignment horizontal="right" vertical="top" wrapText="1"/>
    </xf>
    <xf numFmtId="164" fontId="2" fillId="2" borderId="32" xfId="1" applyNumberFormat="1" applyFont="1" applyFill="1" applyBorder="1" applyAlignment="1">
      <alignment horizontal="center" vertical="top" wrapText="1"/>
    </xf>
    <xf numFmtId="165" fontId="2" fillId="2" borderId="30" xfId="1" applyNumberFormat="1" applyFont="1" applyFill="1" applyBorder="1" applyAlignment="1">
      <alignment horizontal="left" vertical="top" wrapText="1"/>
    </xf>
    <xf numFmtId="165" fontId="2" fillId="2" borderId="30" xfId="1" applyNumberFormat="1" applyFont="1" applyFill="1" applyBorder="1" applyAlignment="1">
      <alignment horizontal="center" vertical="top" wrapText="1"/>
    </xf>
    <xf numFmtId="165" fontId="2" fillId="2" borderId="31" xfId="1" applyNumberFormat="1" applyFont="1" applyFill="1" applyBorder="1" applyAlignment="1">
      <alignment horizontal="center" vertical="top" wrapText="1"/>
    </xf>
    <xf numFmtId="0" fontId="7" fillId="0" borderId="0" xfId="1" applyFont="1" applyAlignment="1">
      <alignment horizontal="right" vertical="top" wrapText="1"/>
    </xf>
    <xf numFmtId="165" fontId="2" fillId="2" borderId="0" xfId="1" applyNumberFormat="1" applyFont="1" applyFill="1" applyAlignment="1">
      <alignment vertical="top" wrapText="1"/>
    </xf>
    <xf numFmtId="165" fontId="7" fillId="2" borderId="0" xfId="1" applyNumberFormat="1" applyFont="1" applyFill="1" applyAlignment="1">
      <alignment horizontal="right" vertical="top" wrapText="1"/>
    </xf>
    <xf numFmtId="0" fontId="9" fillId="0" borderId="0" xfId="1" applyFont="1" applyAlignment="1">
      <alignment horizontal="left" vertical="top" wrapText="1"/>
    </xf>
    <xf numFmtId="165" fontId="7" fillId="0" borderId="0" xfId="1" applyNumberFormat="1" applyFont="1" applyAlignment="1">
      <alignment horizontal="right" vertical="top" wrapText="1"/>
    </xf>
    <xf numFmtId="165" fontId="21" fillId="2" borderId="0" xfId="1" applyNumberFormat="1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center" wrapText="1"/>
    </xf>
    <xf numFmtId="165" fontId="22" fillId="2" borderId="13" xfId="1" applyNumberFormat="1" applyFont="1" applyFill="1" applyBorder="1" applyAlignment="1">
      <alignment horizontal="center" vertical="center" wrapText="1"/>
    </xf>
    <xf numFmtId="165" fontId="22" fillId="2" borderId="26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9"/>
  <sheetViews>
    <sheetView topLeftCell="A33" workbookViewId="0">
      <selection activeCell="B238" sqref="B238"/>
    </sheetView>
  </sheetViews>
  <sheetFormatPr defaultRowHeight="14.4"/>
  <cols>
    <col min="2" max="2" width="52.88671875" customWidth="1"/>
    <col min="3" max="4" width="13.88671875" customWidth="1"/>
  </cols>
  <sheetData>
    <row r="1" spans="1:4">
      <c r="A1" s="371" t="s">
        <v>0</v>
      </c>
      <c r="B1" s="371"/>
      <c r="C1" s="371"/>
      <c r="D1" s="371"/>
    </row>
    <row r="2" spans="1:4">
      <c r="A2" s="372" t="s">
        <v>1</v>
      </c>
      <c r="B2" s="372"/>
      <c r="C2" s="372"/>
      <c r="D2" s="372"/>
    </row>
    <row r="3" spans="1:4">
      <c r="A3" s="373" t="s">
        <v>2</v>
      </c>
      <c r="B3" s="373"/>
      <c r="C3" s="373"/>
      <c r="D3" s="373"/>
    </row>
    <row r="4" spans="1:4" ht="15" thickBot="1">
      <c r="A4" s="373" t="s">
        <v>3</v>
      </c>
      <c r="B4" s="373"/>
      <c r="C4" s="373"/>
      <c r="D4" s="373"/>
    </row>
    <row r="5" spans="1:4" ht="27" thickBot="1">
      <c r="A5" s="1" t="s">
        <v>4</v>
      </c>
      <c r="B5" s="2" t="s">
        <v>5</v>
      </c>
      <c r="C5" s="3" t="s">
        <v>6</v>
      </c>
      <c r="D5" s="143" t="s">
        <v>7</v>
      </c>
    </row>
    <row r="6" spans="1:4">
      <c r="A6" s="4"/>
      <c r="B6" s="5" t="s">
        <v>8</v>
      </c>
      <c r="C6" s="6"/>
      <c r="D6" s="144"/>
    </row>
    <row r="7" spans="1:4" ht="15.6">
      <c r="A7" s="7"/>
      <c r="B7" s="8" t="s">
        <v>9</v>
      </c>
      <c r="C7" s="9"/>
      <c r="D7" s="10"/>
    </row>
    <row r="8" spans="1:4" ht="15.6">
      <c r="A8" s="11">
        <v>1</v>
      </c>
      <c r="B8" s="8" t="s">
        <v>10</v>
      </c>
      <c r="C8" s="12" t="s">
        <v>11</v>
      </c>
      <c r="D8" s="13">
        <f>600*0.7</f>
        <v>420</v>
      </c>
    </row>
    <row r="9" spans="1:4" ht="15.6">
      <c r="A9" s="11">
        <v>2</v>
      </c>
      <c r="B9" s="8" t="s">
        <v>12</v>
      </c>
      <c r="C9" s="12" t="s">
        <v>13</v>
      </c>
      <c r="D9" s="13">
        <v>600</v>
      </c>
    </row>
    <row r="10" spans="1:4">
      <c r="A10" s="14">
        <v>3</v>
      </c>
      <c r="B10" s="8" t="s">
        <v>14</v>
      </c>
      <c r="C10" s="12" t="s">
        <v>13</v>
      </c>
      <c r="D10" s="13">
        <f>37*13</f>
        <v>481</v>
      </c>
    </row>
    <row r="11" spans="1:4">
      <c r="A11" s="15"/>
      <c r="B11" s="16" t="s">
        <v>15</v>
      </c>
      <c r="C11" s="17"/>
      <c r="D11" s="10"/>
    </row>
    <row r="12" spans="1:4" ht="26.4">
      <c r="A12" s="18">
        <v>1</v>
      </c>
      <c r="B12" s="16" t="s">
        <v>16</v>
      </c>
      <c r="C12" s="19" t="s">
        <v>17</v>
      </c>
      <c r="D12" s="145">
        <v>18</v>
      </c>
    </row>
    <row r="13" spans="1:4">
      <c r="A13" s="20">
        <v>1</v>
      </c>
      <c r="B13" s="21" t="s">
        <v>18</v>
      </c>
      <c r="C13" s="22" t="s">
        <v>17</v>
      </c>
      <c r="D13" s="23">
        <v>18</v>
      </c>
    </row>
    <row r="14" spans="1:4">
      <c r="A14" s="18">
        <v>2</v>
      </c>
      <c r="B14" s="24" t="s">
        <v>19</v>
      </c>
      <c r="C14" s="25" t="s">
        <v>11</v>
      </c>
      <c r="D14" s="26">
        <v>1.5</v>
      </c>
    </row>
    <row r="15" spans="1:4">
      <c r="A15" s="27">
        <v>1</v>
      </c>
      <c r="B15" s="28" t="s">
        <v>20</v>
      </c>
      <c r="C15" s="22" t="s">
        <v>11</v>
      </c>
      <c r="D15" s="29">
        <v>1.5</v>
      </c>
    </row>
    <row r="16" spans="1:4">
      <c r="A16" s="18">
        <v>3</v>
      </c>
      <c r="B16" s="24" t="s">
        <v>21</v>
      </c>
      <c r="C16" s="25" t="s">
        <v>17</v>
      </c>
      <c r="D16" s="30">
        <v>18</v>
      </c>
    </row>
    <row r="17" spans="1:4">
      <c r="A17" s="27">
        <v>1</v>
      </c>
      <c r="B17" s="28" t="s">
        <v>22</v>
      </c>
      <c r="C17" s="22" t="s">
        <v>11</v>
      </c>
      <c r="D17" s="31">
        <v>0.381546</v>
      </c>
    </row>
    <row r="18" spans="1:4">
      <c r="A18" s="27">
        <v>2</v>
      </c>
      <c r="B18" s="28" t="s">
        <v>23</v>
      </c>
      <c r="C18" s="22" t="s">
        <v>24</v>
      </c>
      <c r="D18" s="31">
        <v>1.519245E-2</v>
      </c>
    </row>
    <row r="19" spans="1:4">
      <c r="A19" s="27">
        <v>3</v>
      </c>
      <c r="B19" s="28" t="s">
        <v>25</v>
      </c>
      <c r="C19" s="22" t="s">
        <v>17</v>
      </c>
      <c r="D19" s="31">
        <v>3.4685999999999995E-2</v>
      </c>
    </row>
    <row r="20" spans="1:4">
      <c r="A20" s="27">
        <v>4</v>
      </c>
      <c r="B20" s="28" t="s">
        <v>26</v>
      </c>
      <c r="C20" s="22" t="s">
        <v>11</v>
      </c>
      <c r="D20" s="31">
        <v>5.3417250000000006E-2</v>
      </c>
    </row>
    <row r="21" spans="1:4" ht="26.4">
      <c r="A21" s="14">
        <v>2</v>
      </c>
      <c r="B21" s="16" t="s">
        <v>27</v>
      </c>
      <c r="C21" s="32" t="s">
        <v>11</v>
      </c>
      <c r="D21" s="146">
        <v>0.878</v>
      </c>
    </row>
    <row r="22" spans="1:4">
      <c r="A22" s="33">
        <v>1</v>
      </c>
      <c r="B22" s="34" t="s">
        <v>28</v>
      </c>
      <c r="C22" s="35" t="s">
        <v>24</v>
      </c>
      <c r="D22" s="31">
        <v>6.9100000000000003E-3</v>
      </c>
    </row>
    <row r="23" spans="1:4">
      <c r="A23" s="33">
        <v>2</v>
      </c>
      <c r="B23" s="34" t="s">
        <v>29</v>
      </c>
      <c r="C23" s="35" t="s">
        <v>24</v>
      </c>
      <c r="D23" s="52">
        <v>2.643055555555556E-4</v>
      </c>
    </row>
    <row r="24" spans="1:4">
      <c r="A24" s="33">
        <v>3</v>
      </c>
      <c r="B24" s="28" t="s">
        <v>30</v>
      </c>
      <c r="C24" s="35" t="s">
        <v>24</v>
      </c>
      <c r="D24" s="52">
        <v>2.0240000000000001E-2</v>
      </c>
    </row>
    <row r="25" spans="1:4">
      <c r="A25" s="33">
        <v>4</v>
      </c>
      <c r="B25" s="34" t="s">
        <v>31</v>
      </c>
      <c r="C25" s="35" t="s">
        <v>11</v>
      </c>
      <c r="D25" s="52">
        <v>1.0096999999999998</v>
      </c>
    </row>
    <row r="26" spans="1:4">
      <c r="A26" s="33">
        <v>5</v>
      </c>
      <c r="B26" s="28" t="s">
        <v>32</v>
      </c>
      <c r="C26" s="35" t="s">
        <v>11</v>
      </c>
      <c r="D26" s="52">
        <v>7.9199999999999993E-2</v>
      </c>
    </row>
    <row r="27" spans="1:4" ht="26.4">
      <c r="A27" s="18">
        <v>5</v>
      </c>
      <c r="B27" s="24" t="s">
        <v>33</v>
      </c>
      <c r="C27" s="25" t="s">
        <v>13</v>
      </c>
      <c r="D27" s="36">
        <v>28</v>
      </c>
    </row>
    <row r="28" spans="1:4">
      <c r="A28" s="27">
        <v>1</v>
      </c>
      <c r="B28" s="37" t="s">
        <v>34</v>
      </c>
      <c r="C28" s="22" t="s">
        <v>24</v>
      </c>
      <c r="D28" s="31">
        <v>0.1176</v>
      </c>
    </row>
    <row r="29" spans="1:4">
      <c r="A29" s="27">
        <v>2</v>
      </c>
      <c r="B29" s="37" t="s">
        <v>35</v>
      </c>
      <c r="C29" s="22" t="s">
        <v>13</v>
      </c>
      <c r="D29" s="31">
        <v>61.599999999999994</v>
      </c>
    </row>
    <row r="30" spans="1:4">
      <c r="A30" s="27">
        <v>3</v>
      </c>
      <c r="B30" s="37" t="s">
        <v>36</v>
      </c>
      <c r="C30" s="22" t="s">
        <v>24</v>
      </c>
      <c r="D30" s="31">
        <v>2.24E-2</v>
      </c>
    </row>
    <row r="31" spans="1:4">
      <c r="A31" s="27">
        <v>4</v>
      </c>
      <c r="B31" s="37" t="s">
        <v>37</v>
      </c>
      <c r="C31" s="22" t="s">
        <v>11</v>
      </c>
      <c r="D31" s="31">
        <v>0.7</v>
      </c>
    </row>
    <row r="32" spans="1:4" ht="26.4">
      <c r="A32" s="38">
        <v>6</v>
      </c>
      <c r="B32" s="24" t="s">
        <v>38</v>
      </c>
      <c r="C32" s="25" t="s">
        <v>13</v>
      </c>
      <c r="D32" s="26">
        <v>24</v>
      </c>
    </row>
    <row r="33" spans="1:4">
      <c r="A33" s="39">
        <v>1</v>
      </c>
      <c r="B33" s="37" t="s">
        <v>34</v>
      </c>
      <c r="C33" s="22" t="s">
        <v>24</v>
      </c>
      <c r="D33" s="31">
        <v>4.3200000000000002E-2</v>
      </c>
    </row>
    <row r="34" spans="1:4">
      <c r="A34" s="27">
        <v>2</v>
      </c>
      <c r="B34" s="37" t="s">
        <v>39</v>
      </c>
      <c r="C34" s="22" t="s">
        <v>40</v>
      </c>
      <c r="D34" s="31">
        <v>1.8000000000000002E-2</v>
      </c>
    </row>
    <row r="35" spans="1:4">
      <c r="A35" s="27">
        <v>3</v>
      </c>
      <c r="B35" s="37" t="s">
        <v>36</v>
      </c>
      <c r="C35" s="22" t="s">
        <v>24</v>
      </c>
      <c r="D35" s="31">
        <v>1.4400000000000001E-2</v>
      </c>
    </row>
    <row r="36" spans="1:4" ht="15.6">
      <c r="A36" s="141"/>
      <c r="B36" s="40" t="s">
        <v>41</v>
      </c>
      <c r="C36" s="41"/>
      <c r="D36" s="42"/>
    </row>
    <row r="37" spans="1:4">
      <c r="A37" s="43">
        <v>1</v>
      </c>
      <c r="B37" s="44" t="s">
        <v>42</v>
      </c>
      <c r="C37" s="45" t="s">
        <v>11</v>
      </c>
      <c r="D37" s="142">
        <v>11.2</v>
      </c>
    </row>
    <row r="38" spans="1:4">
      <c r="A38" s="18">
        <v>2</v>
      </c>
      <c r="B38" s="44" t="s">
        <v>43</v>
      </c>
      <c r="C38" s="41" t="s">
        <v>13</v>
      </c>
      <c r="D38" s="147">
        <v>52</v>
      </c>
    </row>
    <row r="39" spans="1:4" ht="26.4">
      <c r="A39" s="18">
        <v>3</v>
      </c>
      <c r="B39" s="16" t="s">
        <v>44</v>
      </c>
      <c r="C39" s="19" t="s">
        <v>13</v>
      </c>
      <c r="D39" s="148">
        <v>52</v>
      </c>
    </row>
    <row r="40" spans="1:4">
      <c r="A40" s="46">
        <v>1</v>
      </c>
      <c r="B40" s="37" t="s">
        <v>45</v>
      </c>
      <c r="C40" s="47" t="s">
        <v>13</v>
      </c>
      <c r="D40" s="70">
        <f>D39*1.1</f>
        <v>57.2</v>
      </c>
    </row>
    <row r="41" spans="1:4">
      <c r="A41" s="46">
        <v>2</v>
      </c>
      <c r="B41" s="37" t="s">
        <v>46</v>
      </c>
      <c r="C41" s="47" t="s">
        <v>17</v>
      </c>
      <c r="D41" s="70">
        <v>28</v>
      </c>
    </row>
    <row r="42" spans="1:4">
      <c r="A42" s="46">
        <v>3</v>
      </c>
      <c r="B42" s="37" t="s">
        <v>47</v>
      </c>
      <c r="C42" s="47" t="s">
        <v>11</v>
      </c>
      <c r="D42" s="70">
        <f>1.82*1.15</f>
        <v>2.093</v>
      </c>
    </row>
    <row r="43" spans="1:4" ht="22.8">
      <c r="A43" s="46">
        <v>5</v>
      </c>
      <c r="B43" s="37" t="s">
        <v>48</v>
      </c>
      <c r="C43" s="47" t="s">
        <v>13</v>
      </c>
      <c r="D43" s="149">
        <v>46.7</v>
      </c>
    </row>
    <row r="44" spans="1:4">
      <c r="A44" s="46">
        <v>6</v>
      </c>
      <c r="B44" s="21" t="s">
        <v>49</v>
      </c>
      <c r="C44" s="35" t="s">
        <v>40</v>
      </c>
      <c r="D44" s="70">
        <v>3.1</v>
      </c>
    </row>
    <row r="45" spans="1:4">
      <c r="A45" s="46">
        <v>7</v>
      </c>
      <c r="B45" s="34" t="s">
        <v>50</v>
      </c>
      <c r="C45" s="35" t="s">
        <v>13</v>
      </c>
      <c r="D45" s="70">
        <f>D39*1.1</f>
        <v>57.2</v>
      </c>
    </row>
    <row r="46" spans="1:4">
      <c r="A46" s="48">
        <v>4</v>
      </c>
      <c r="B46" s="49" t="s">
        <v>210</v>
      </c>
      <c r="C46" s="50" t="s">
        <v>13</v>
      </c>
      <c r="D46" s="36">
        <v>52</v>
      </c>
    </row>
    <row r="47" spans="1:4">
      <c r="A47" s="46">
        <v>1</v>
      </c>
      <c r="B47" s="37" t="s">
        <v>52</v>
      </c>
      <c r="C47" s="22" t="s">
        <v>13</v>
      </c>
      <c r="D47" s="29">
        <f>52*1.05</f>
        <v>54.6</v>
      </c>
    </row>
    <row r="48" spans="1:4">
      <c r="A48" s="46">
        <v>2</v>
      </c>
      <c r="B48" s="37" t="s">
        <v>53</v>
      </c>
      <c r="C48" s="22" t="s">
        <v>40</v>
      </c>
      <c r="D48" s="29">
        <f>0.7*D46</f>
        <v>36.4</v>
      </c>
    </row>
    <row r="49" spans="1:4" ht="26.4">
      <c r="A49" s="48">
        <v>5</v>
      </c>
      <c r="B49" s="51" t="s">
        <v>54</v>
      </c>
      <c r="C49" s="50" t="s">
        <v>13</v>
      </c>
      <c r="D49" s="36">
        <v>52</v>
      </c>
    </row>
    <row r="50" spans="1:4">
      <c r="A50" s="46">
        <v>1</v>
      </c>
      <c r="B50" s="37" t="s">
        <v>55</v>
      </c>
      <c r="C50" s="22" t="s">
        <v>13</v>
      </c>
      <c r="D50" s="52">
        <f>D49*1.05</f>
        <v>54.6</v>
      </c>
    </row>
    <row r="51" spans="1:4" ht="28.5" customHeight="1">
      <c r="A51" s="53">
        <v>6</v>
      </c>
      <c r="B51" s="51" t="s">
        <v>56</v>
      </c>
      <c r="C51" s="50" t="s">
        <v>13</v>
      </c>
      <c r="D51" s="36">
        <v>52</v>
      </c>
    </row>
    <row r="52" spans="1:4" ht="22.8">
      <c r="A52" s="54">
        <v>1</v>
      </c>
      <c r="B52" s="55" t="s">
        <v>57</v>
      </c>
      <c r="C52" s="55" t="s">
        <v>13</v>
      </c>
      <c r="D52" s="56">
        <f>D51</f>
        <v>52</v>
      </c>
    </row>
    <row r="53" spans="1:4">
      <c r="A53" s="48">
        <v>7</v>
      </c>
      <c r="B53" s="24" t="s">
        <v>58</v>
      </c>
      <c r="C53" s="25" t="s">
        <v>13</v>
      </c>
      <c r="D53" s="36">
        <v>52</v>
      </c>
    </row>
    <row r="54" spans="1:4">
      <c r="A54" s="57">
        <v>1</v>
      </c>
      <c r="B54" s="58" t="s">
        <v>59</v>
      </c>
      <c r="C54" s="22"/>
      <c r="D54" s="52"/>
    </row>
    <row r="55" spans="1:4">
      <c r="A55" s="46">
        <v>1</v>
      </c>
      <c r="B55" s="59" t="s">
        <v>60</v>
      </c>
      <c r="C55" s="60" t="s">
        <v>17</v>
      </c>
      <c r="D55" s="61">
        <v>1040</v>
      </c>
    </row>
    <row r="56" spans="1:4">
      <c r="A56" s="46">
        <v>2</v>
      </c>
      <c r="B56" s="35" t="s">
        <v>61</v>
      </c>
      <c r="C56" s="62" t="s">
        <v>17</v>
      </c>
      <c r="D56" s="63">
        <v>1040</v>
      </c>
    </row>
    <row r="57" spans="1:4">
      <c r="A57" s="46">
        <v>3</v>
      </c>
      <c r="B57" s="35" t="s">
        <v>62</v>
      </c>
      <c r="C57" s="62" t="s">
        <v>17</v>
      </c>
      <c r="D57" s="63">
        <v>1560</v>
      </c>
    </row>
    <row r="58" spans="1:4">
      <c r="A58" s="46">
        <v>4</v>
      </c>
      <c r="B58" s="35" t="s">
        <v>63</v>
      </c>
      <c r="C58" s="62" t="s">
        <v>17</v>
      </c>
      <c r="D58" s="63">
        <v>520</v>
      </c>
    </row>
    <row r="59" spans="1:4">
      <c r="A59" s="46">
        <v>5</v>
      </c>
      <c r="B59" s="35" t="s">
        <v>64</v>
      </c>
      <c r="C59" s="62" t="s">
        <v>17</v>
      </c>
      <c r="D59" s="63">
        <v>26</v>
      </c>
    </row>
    <row r="60" spans="1:4">
      <c r="A60" s="46">
        <v>6</v>
      </c>
      <c r="B60" s="64" t="s">
        <v>65</v>
      </c>
      <c r="C60" s="65" t="s">
        <v>17</v>
      </c>
      <c r="D60" s="66">
        <v>26</v>
      </c>
    </row>
    <row r="61" spans="1:4">
      <c r="A61" s="150"/>
      <c r="B61" s="67" t="s">
        <v>66</v>
      </c>
      <c r="C61" s="68"/>
      <c r="D61" s="144"/>
    </row>
    <row r="62" spans="1:4">
      <c r="A62" s="18">
        <v>1</v>
      </c>
      <c r="B62" s="16" t="s">
        <v>67</v>
      </c>
      <c r="C62" s="19" t="s">
        <v>13</v>
      </c>
      <c r="D62" s="13">
        <v>122</v>
      </c>
    </row>
    <row r="63" spans="1:4" ht="39.6">
      <c r="A63" s="18">
        <v>2</v>
      </c>
      <c r="B63" s="69" t="s">
        <v>68</v>
      </c>
      <c r="C63" s="19" t="s">
        <v>13</v>
      </c>
      <c r="D63" s="151">
        <v>122</v>
      </c>
    </row>
    <row r="64" spans="1:4">
      <c r="A64" s="33">
        <v>1</v>
      </c>
      <c r="B64" s="34" t="s">
        <v>69</v>
      </c>
      <c r="C64" s="35" t="s">
        <v>13</v>
      </c>
      <c r="D64" s="70">
        <f>167*1.1</f>
        <v>183.70000000000002</v>
      </c>
    </row>
    <row r="65" spans="1:4">
      <c r="A65" s="33">
        <v>2</v>
      </c>
      <c r="B65" s="34" t="s">
        <v>70</v>
      </c>
      <c r="C65" s="35" t="s">
        <v>71</v>
      </c>
      <c r="D65" s="71">
        <v>22</v>
      </c>
    </row>
    <row r="66" spans="1:4">
      <c r="A66" s="33">
        <v>3</v>
      </c>
      <c r="B66" s="21" t="s">
        <v>72</v>
      </c>
      <c r="C66" s="35" t="s">
        <v>71</v>
      </c>
      <c r="D66" s="70">
        <v>288</v>
      </c>
    </row>
    <row r="67" spans="1:4">
      <c r="A67" s="33">
        <v>4</v>
      </c>
      <c r="B67" s="34" t="s">
        <v>73</v>
      </c>
      <c r="C67" s="35" t="s">
        <v>11</v>
      </c>
      <c r="D67" s="70">
        <v>2.39</v>
      </c>
    </row>
    <row r="68" spans="1:4">
      <c r="A68" s="33">
        <v>5</v>
      </c>
      <c r="B68" s="34" t="s">
        <v>74</v>
      </c>
      <c r="C68" s="35" t="s">
        <v>11</v>
      </c>
      <c r="D68" s="70">
        <v>1.08</v>
      </c>
    </row>
    <row r="69" spans="1:4">
      <c r="A69" s="33">
        <v>6</v>
      </c>
      <c r="B69" s="34" t="s">
        <v>202</v>
      </c>
      <c r="C69" s="35" t="s">
        <v>11</v>
      </c>
      <c r="D69" s="70">
        <v>0.97599999999999998</v>
      </c>
    </row>
    <row r="70" spans="1:4">
      <c r="A70" s="33">
        <v>7</v>
      </c>
      <c r="B70" s="37" t="s">
        <v>46</v>
      </c>
      <c r="C70" s="22" t="s">
        <v>17</v>
      </c>
      <c r="D70" s="23">
        <v>83</v>
      </c>
    </row>
    <row r="71" spans="1:4">
      <c r="A71" s="33">
        <v>8</v>
      </c>
      <c r="B71" s="34" t="s">
        <v>49</v>
      </c>
      <c r="C71" s="35" t="s">
        <v>40</v>
      </c>
      <c r="D71" s="70">
        <v>5</v>
      </c>
    </row>
    <row r="72" spans="1:4" ht="22.8">
      <c r="A72" s="33">
        <v>9</v>
      </c>
      <c r="B72" s="34" t="s">
        <v>75</v>
      </c>
      <c r="C72" s="35" t="s">
        <v>13</v>
      </c>
      <c r="D72" s="70">
        <v>79</v>
      </c>
    </row>
    <row r="73" spans="1:4" ht="22.8">
      <c r="A73" s="33">
        <v>10</v>
      </c>
      <c r="B73" s="34" t="s">
        <v>76</v>
      </c>
      <c r="C73" s="35" t="s">
        <v>13</v>
      </c>
      <c r="D73" s="70">
        <v>38</v>
      </c>
    </row>
    <row r="74" spans="1:4">
      <c r="A74" s="33">
        <v>11</v>
      </c>
      <c r="B74" s="34" t="s">
        <v>77</v>
      </c>
      <c r="C74" s="35" t="s">
        <v>13</v>
      </c>
      <c r="D74" s="70">
        <f>123*1.05</f>
        <v>129.15</v>
      </c>
    </row>
    <row r="75" spans="1:4">
      <c r="A75" s="33">
        <v>12</v>
      </c>
      <c r="B75" s="34" t="s">
        <v>50</v>
      </c>
      <c r="C75" s="22" t="s">
        <v>13</v>
      </c>
      <c r="D75" s="72">
        <f>D63*1.1</f>
        <v>134.20000000000002</v>
      </c>
    </row>
    <row r="76" spans="1:4" ht="26.4">
      <c r="A76" s="73">
        <v>3</v>
      </c>
      <c r="B76" s="40" t="s">
        <v>78</v>
      </c>
      <c r="C76" s="41" t="s">
        <v>13</v>
      </c>
      <c r="D76" s="151">
        <v>1.026</v>
      </c>
    </row>
    <row r="77" spans="1:4">
      <c r="A77" s="74">
        <v>1</v>
      </c>
      <c r="B77" s="21" t="s">
        <v>29</v>
      </c>
      <c r="C77" s="75" t="s">
        <v>24</v>
      </c>
      <c r="D77" s="152">
        <v>4.0000000000000003E-5</v>
      </c>
    </row>
    <row r="78" spans="1:4">
      <c r="A78" s="74">
        <v>2</v>
      </c>
      <c r="B78" s="21" t="s">
        <v>77</v>
      </c>
      <c r="C78" s="75" t="s">
        <v>13</v>
      </c>
      <c r="D78" s="71">
        <f>D76*1.05</f>
        <v>1.0773000000000001</v>
      </c>
    </row>
    <row r="79" spans="1:4">
      <c r="A79" s="14">
        <v>1</v>
      </c>
      <c r="B79" s="77" t="s">
        <v>59</v>
      </c>
      <c r="C79" s="59"/>
      <c r="D79" s="78"/>
    </row>
    <row r="80" spans="1:4">
      <c r="A80" s="20">
        <v>1</v>
      </c>
      <c r="B80" s="59" t="s">
        <v>61</v>
      </c>
      <c r="C80" s="79" t="s">
        <v>17</v>
      </c>
      <c r="D80" s="78">
        <v>1684</v>
      </c>
    </row>
    <row r="81" spans="1:4">
      <c r="A81" s="33">
        <v>2</v>
      </c>
      <c r="B81" s="35" t="s">
        <v>63</v>
      </c>
      <c r="C81" s="80" t="s">
        <v>17</v>
      </c>
      <c r="D81" s="70">
        <v>1684</v>
      </c>
    </row>
    <row r="82" spans="1:4">
      <c r="A82" s="33">
        <v>3</v>
      </c>
      <c r="B82" s="35" t="s">
        <v>79</v>
      </c>
      <c r="C82" s="80" t="s">
        <v>17</v>
      </c>
      <c r="D82" s="70">
        <v>842</v>
      </c>
    </row>
    <row r="83" spans="1:4">
      <c r="A83" s="33">
        <v>4</v>
      </c>
      <c r="B83" s="35" t="s">
        <v>80</v>
      </c>
      <c r="C83" s="80" t="s">
        <v>17</v>
      </c>
      <c r="D83" s="70">
        <v>109.46000000000001</v>
      </c>
    </row>
    <row r="84" spans="1:4">
      <c r="A84" s="33">
        <v>5</v>
      </c>
      <c r="B84" s="35" t="s">
        <v>81</v>
      </c>
      <c r="C84" s="80" t="s">
        <v>17</v>
      </c>
      <c r="D84" s="70">
        <v>50.52</v>
      </c>
    </row>
    <row r="85" spans="1:4">
      <c r="A85" s="33">
        <v>6</v>
      </c>
      <c r="B85" s="35" t="s">
        <v>65</v>
      </c>
      <c r="C85" s="80" t="s">
        <v>17</v>
      </c>
      <c r="D85" s="70">
        <v>159.98000000000002</v>
      </c>
    </row>
    <row r="86" spans="1:4">
      <c r="A86" s="81">
        <v>7</v>
      </c>
      <c r="B86" s="64" t="s">
        <v>82</v>
      </c>
      <c r="C86" s="82" t="s">
        <v>17</v>
      </c>
      <c r="D86" s="153">
        <v>2526</v>
      </c>
    </row>
    <row r="87" spans="1:4">
      <c r="A87" s="83"/>
      <c r="B87" s="67" t="s">
        <v>83</v>
      </c>
      <c r="C87" s="84"/>
      <c r="D87" s="154"/>
    </row>
    <row r="88" spans="1:4">
      <c r="A88" s="18">
        <v>1</v>
      </c>
      <c r="B88" s="16" t="s">
        <v>84</v>
      </c>
      <c r="C88" s="19" t="s">
        <v>13</v>
      </c>
      <c r="D88" s="151">
        <v>50</v>
      </c>
    </row>
    <row r="89" spans="1:4">
      <c r="A89" s="46">
        <v>1</v>
      </c>
      <c r="B89" s="37" t="s">
        <v>45</v>
      </c>
      <c r="C89" s="22" t="s">
        <v>13</v>
      </c>
      <c r="D89" s="71">
        <f>D88*1.1</f>
        <v>55.000000000000007</v>
      </c>
    </row>
    <row r="90" spans="1:4">
      <c r="A90" s="46">
        <v>2</v>
      </c>
      <c r="B90" s="37" t="s">
        <v>46</v>
      </c>
      <c r="C90" s="22" t="s">
        <v>17</v>
      </c>
      <c r="D90" s="71">
        <v>30</v>
      </c>
    </row>
    <row r="91" spans="1:4">
      <c r="A91" s="46">
        <v>3</v>
      </c>
      <c r="B91" s="37" t="s">
        <v>47</v>
      </c>
      <c r="C91" s="22" t="s">
        <v>11</v>
      </c>
      <c r="D91" s="71">
        <v>1.88</v>
      </c>
    </row>
    <row r="92" spans="1:4">
      <c r="A92" s="46">
        <v>6</v>
      </c>
      <c r="B92" s="37" t="s">
        <v>85</v>
      </c>
      <c r="C92" s="22" t="s">
        <v>13</v>
      </c>
      <c r="D92" s="71">
        <v>45.3</v>
      </c>
    </row>
    <row r="93" spans="1:4">
      <c r="A93" s="46">
        <v>7</v>
      </c>
      <c r="B93" s="37" t="s">
        <v>86</v>
      </c>
      <c r="C93" s="22" t="s">
        <v>13</v>
      </c>
      <c r="D93" s="71">
        <f>D88*1.1</f>
        <v>55.000000000000007</v>
      </c>
    </row>
    <row r="94" spans="1:4">
      <c r="A94" s="46">
        <v>8</v>
      </c>
      <c r="B94" s="21" t="s">
        <v>49</v>
      </c>
      <c r="C94" s="35" t="s">
        <v>40</v>
      </c>
      <c r="D94" s="71">
        <v>3</v>
      </c>
    </row>
    <row r="95" spans="1:4">
      <c r="A95" s="53">
        <v>2</v>
      </c>
      <c r="B95" s="51" t="s">
        <v>209</v>
      </c>
      <c r="C95" s="25" t="s">
        <v>13</v>
      </c>
      <c r="D95" s="151">
        <v>10.1</v>
      </c>
    </row>
    <row r="96" spans="1:4">
      <c r="A96" s="46">
        <v>1</v>
      </c>
      <c r="B96" s="37" t="s">
        <v>52</v>
      </c>
      <c r="C96" s="55" t="s">
        <v>13</v>
      </c>
      <c r="D96" s="155">
        <f>D95*1.05</f>
        <v>10.605</v>
      </c>
    </row>
    <row r="97" spans="1:4">
      <c r="A97" s="48">
        <v>3</v>
      </c>
      <c r="B97" s="24" t="s">
        <v>87</v>
      </c>
      <c r="C97" s="25" t="s">
        <v>13</v>
      </c>
      <c r="D97" s="156">
        <v>50</v>
      </c>
    </row>
    <row r="98" spans="1:4">
      <c r="A98" s="57">
        <v>1</v>
      </c>
      <c r="B98" s="58" t="s">
        <v>59</v>
      </c>
      <c r="C98" s="22"/>
      <c r="D98" s="116"/>
    </row>
    <row r="99" spans="1:4">
      <c r="A99" s="157">
        <v>1</v>
      </c>
      <c r="B99" s="59" t="s">
        <v>60</v>
      </c>
      <c r="C99" s="60" t="s">
        <v>17</v>
      </c>
      <c r="D99" s="158">
        <v>1000</v>
      </c>
    </row>
    <row r="100" spans="1:4">
      <c r="A100" s="46">
        <v>2</v>
      </c>
      <c r="B100" s="35" t="s">
        <v>61</v>
      </c>
      <c r="C100" s="62" t="s">
        <v>17</v>
      </c>
      <c r="D100" s="71">
        <v>1000</v>
      </c>
    </row>
    <row r="101" spans="1:4">
      <c r="A101" s="46">
        <v>3</v>
      </c>
      <c r="B101" s="35" t="s">
        <v>62</v>
      </c>
      <c r="C101" s="62" t="s">
        <v>17</v>
      </c>
      <c r="D101" s="71">
        <v>1500</v>
      </c>
    </row>
    <row r="102" spans="1:4">
      <c r="A102" s="46">
        <v>4</v>
      </c>
      <c r="B102" s="35" t="s">
        <v>63</v>
      </c>
      <c r="C102" s="62" t="s">
        <v>17</v>
      </c>
      <c r="D102" s="71">
        <v>500</v>
      </c>
    </row>
    <row r="103" spans="1:4">
      <c r="A103" s="46">
        <v>5</v>
      </c>
      <c r="B103" s="35" t="s">
        <v>64</v>
      </c>
      <c r="C103" s="62" t="s">
        <v>17</v>
      </c>
      <c r="D103" s="71">
        <v>25</v>
      </c>
    </row>
    <row r="104" spans="1:4">
      <c r="A104" s="159">
        <v>6</v>
      </c>
      <c r="B104" s="64" t="s">
        <v>65</v>
      </c>
      <c r="C104" s="65" t="s">
        <v>17</v>
      </c>
      <c r="D104" s="160">
        <v>25</v>
      </c>
    </row>
    <row r="105" spans="1:4">
      <c r="A105" s="159"/>
      <c r="B105" s="87" t="s">
        <v>88</v>
      </c>
      <c r="C105" s="65"/>
      <c r="D105" s="160"/>
    </row>
    <row r="106" spans="1:4">
      <c r="A106" s="73">
        <v>1</v>
      </c>
      <c r="B106" s="40" t="s">
        <v>208</v>
      </c>
      <c r="C106" s="41" t="s">
        <v>13</v>
      </c>
      <c r="D106" s="151">
        <v>53</v>
      </c>
    </row>
    <row r="107" spans="1:4">
      <c r="A107" s="74">
        <v>1</v>
      </c>
      <c r="B107" s="21" t="s">
        <v>89</v>
      </c>
      <c r="C107" s="75" t="s">
        <v>24</v>
      </c>
      <c r="D107" s="71">
        <v>2.061E-2</v>
      </c>
    </row>
    <row r="108" spans="1:4">
      <c r="A108" s="74">
        <v>3</v>
      </c>
      <c r="B108" s="21" t="s">
        <v>90</v>
      </c>
      <c r="C108" s="75" t="s">
        <v>11</v>
      </c>
      <c r="D108" s="71">
        <v>0.45999999999999996</v>
      </c>
    </row>
    <row r="109" spans="1:4">
      <c r="A109" s="74">
        <v>4</v>
      </c>
      <c r="B109" s="21" t="s">
        <v>91</v>
      </c>
      <c r="C109" s="75" t="s">
        <v>11</v>
      </c>
      <c r="D109" s="71">
        <v>0.184</v>
      </c>
    </row>
    <row r="110" spans="1:4">
      <c r="A110" s="74">
        <v>5</v>
      </c>
      <c r="B110" s="21" t="s">
        <v>92</v>
      </c>
      <c r="C110" s="75" t="s">
        <v>13</v>
      </c>
      <c r="D110" s="71">
        <f>D106*1.2</f>
        <v>63.599999999999994</v>
      </c>
    </row>
    <row r="111" spans="1:4">
      <c r="A111" s="74">
        <v>6</v>
      </c>
      <c r="B111" s="21" t="s">
        <v>69</v>
      </c>
      <c r="C111" s="75" t="s">
        <v>13</v>
      </c>
      <c r="D111" s="71">
        <v>58.830000000000005</v>
      </c>
    </row>
    <row r="112" spans="1:4">
      <c r="A112" s="74">
        <v>7</v>
      </c>
      <c r="B112" s="21" t="s">
        <v>93</v>
      </c>
      <c r="C112" s="75" t="s">
        <v>17</v>
      </c>
      <c r="D112" s="71">
        <v>301.16470588235296</v>
      </c>
    </row>
    <row r="113" spans="1:4">
      <c r="A113" s="74">
        <v>8</v>
      </c>
      <c r="B113" s="21" t="s">
        <v>94</v>
      </c>
      <c r="C113" s="75" t="s">
        <v>17</v>
      </c>
      <c r="D113" s="71">
        <v>410.90588235294115</v>
      </c>
    </row>
    <row r="114" spans="1:4">
      <c r="A114" s="74">
        <v>9</v>
      </c>
      <c r="B114" s="21" t="s">
        <v>95</v>
      </c>
      <c r="C114" s="75" t="s">
        <v>17</v>
      </c>
      <c r="D114" s="71">
        <v>72.952941176470588</v>
      </c>
    </row>
    <row r="115" spans="1:4">
      <c r="A115" s="74">
        <v>10</v>
      </c>
      <c r="B115" s="21" t="s">
        <v>96</v>
      </c>
      <c r="C115" s="75" t="s">
        <v>71</v>
      </c>
      <c r="D115" s="71">
        <v>3.21</v>
      </c>
    </row>
    <row r="116" spans="1:4">
      <c r="A116" s="74">
        <v>11</v>
      </c>
      <c r="B116" s="21" t="s">
        <v>97</v>
      </c>
      <c r="C116" s="75" t="s">
        <v>13</v>
      </c>
      <c r="D116" s="71">
        <v>1.55</v>
      </c>
    </row>
    <row r="117" spans="1:4">
      <c r="A117" s="74">
        <v>12</v>
      </c>
      <c r="B117" s="21" t="s">
        <v>98</v>
      </c>
      <c r="C117" s="75" t="s">
        <v>40</v>
      </c>
      <c r="D117" s="71">
        <v>2.8716599999999999</v>
      </c>
    </row>
    <row r="118" spans="1:4">
      <c r="A118" s="74">
        <v>13.181818181818199</v>
      </c>
      <c r="B118" s="21" t="s">
        <v>99</v>
      </c>
      <c r="C118" s="75" t="s">
        <v>100</v>
      </c>
      <c r="D118" s="71">
        <v>61</v>
      </c>
    </row>
    <row r="119" spans="1:4">
      <c r="A119" s="74">
        <v>14.2272727272727</v>
      </c>
      <c r="B119" s="21" t="s">
        <v>50</v>
      </c>
      <c r="C119" s="75" t="s">
        <v>13</v>
      </c>
      <c r="D119" s="71">
        <v>58.830000000000005</v>
      </c>
    </row>
    <row r="120" spans="1:4">
      <c r="A120" s="74">
        <v>15.2727272727273</v>
      </c>
      <c r="B120" s="88" t="s">
        <v>101</v>
      </c>
      <c r="C120" s="75" t="s">
        <v>17</v>
      </c>
      <c r="D120" s="71">
        <v>2</v>
      </c>
    </row>
    <row r="121" spans="1:4">
      <c r="A121" s="74">
        <v>16.318181818181799</v>
      </c>
      <c r="B121" s="88" t="s">
        <v>102</v>
      </c>
      <c r="C121" s="75" t="s">
        <v>17</v>
      </c>
      <c r="D121" s="71">
        <v>4</v>
      </c>
    </row>
    <row r="122" spans="1:4">
      <c r="A122" s="74">
        <v>17.363636363636399</v>
      </c>
      <c r="B122" s="88" t="s">
        <v>103</v>
      </c>
      <c r="C122" s="75" t="s">
        <v>17</v>
      </c>
      <c r="D122" s="71">
        <v>2</v>
      </c>
    </row>
    <row r="123" spans="1:4">
      <c r="A123" s="74">
        <v>18.409090909090899</v>
      </c>
      <c r="B123" s="88" t="s">
        <v>104</v>
      </c>
      <c r="C123" s="75" t="s">
        <v>17</v>
      </c>
      <c r="D123" s="71">
        <v>2</v>
      </c>
    </row>
    <row r="124" spans="1:4">
      <c r="A124" s="74">
        <v>19.454545454545499</v>
      </c>
      <c r="B124" s="21" t="s">
        <v>105</v>
      </c>
      <c r="C124" s="75" t="s">
        <v>24</v>
      </c>
      <c r="D124" s="167">
        <v>2E-3</v>
      </c>
    </row>
    <row r="125" spans="1:4">
      <c r="A125" s="74">
        <v>20.5</v>
      </c>
      <c r="B125" s="21" t="s">
        <v>49</v>
      </c>
      <c r="C125" s="75" t="s">
        <v>24</v>
      </c>
      <c r="D125" s="71">
        <v>1.4873484848484849E-2</v>
      </c>
    </row>
    <row r="126" spans="1:4">
      <c r="A126" s="74">
        <v>21.5454545454546</v>
      </c>
      <c r="B126" s="21" t="s">
        <v>32</v>
      </c>
      <c r="C126" s="75" t="s">
        <v>11</v>
      </c>
      <c r="D126" s="71">
        <v>0.56515000000000004</v>
      </c>
    </row>
    <row r="127" spans="1:4">
      <c r="A127" s="43"/>
      <c r="B127" s="89" t="s">
        <v>107</v>
      </c>
      <c r="C127" s="90"/>
      <c r="D127" s="116"/>
    </row>
    <row r="128" spans="1:4">
      <c r="A128" s="73">
        <v>1</v>
      </c>
      <c r="B128" s="40" t="s">
        <v>212</v>
      </c>
      <c r="C128" s="41" t="s">
        <v>13</v>
      </c>
      <c r="D128" s="151">
        <v>430.4</v>
      </c>
    </row>
    <row r="129" spans="1:4">
      <c r="A129" s="74">
        <v>1</v>
      </c>
      <c r="B129" s="92" t="s">
        <v>109</v>
      </c>
      <c r="C129" s="75" t="s">
        <v>40</v>
      </c>
      <c r="D129" s="71">
        <f>D128*0.93</f>
        <v>400.27199999999999</v>
      </c>
    </row>
    <row r="130" spans="1:4">
      <c r="A130" s="73">
        <v>1</v>
      </c>
      <c r="B130" s="93" t="s">
        <v>110</v>
      </c>
      <c r="C130" s="94" t="s">
        <v>13</v>
      </c>
      <c r="D130" s="162">
        <f>1.5*2.4</f>
        <v>3.5999999999999996</v>
      </c>
    </row>
    <row r="131" spans="1:4">
      <c r="A131" s="163">
        <v>1</v>
      </c>
      <c r="B131" s="95" t="s">
        <v>29</v>
      </c>
      <c r="C131" s="95" t="s">
        <v>24</v>
      </c>
      <c r="D131" s="164">
        <v>6.7499999999999999E-3</v>
      </c>
    </row>
    <row r="132" spans="1:4">
      <c r="A132" s="163">
        <v>2</v>
      </c>
      <c r="B132" s="95" t="s">
        <v>32</v>
      </c>
      <c r="C132" s="95" t="s">
        <v>11</v>
      </c>
      <c r="D132" s="164">
        <v>0.4</v>
      </c>
    </row>
    <row r="133" spans="1:4">
      <c r="A133" s="96"/>
      <c r="B133" s="67" t="s">
        <v>111</v>
      </c>
      <c r="C133" s="84"/>
      <c r="D133" s="154"/>
    </row>
    <row r="134" spans="1:4" ht="26.4">
      <c r="A134" s="73">
        <v>1</v>
      </c>
      <c r="B134" s="40" t="s">
        <v>112</v>
      </c>
      <c r="C134" s="41" t="s">
        <v>113</v>
      </c>
      <c r="D134" s="165">
        <v>1</v>
      </c>
    </row>
    <row r="135" spans="1:4">
      <c r="A135" s="74">
        <v>1</v>
      </c>
      <c r="B135" s="21" t="s">
        <v>114</v>
      </c>
      <c r="C135" s="75" t="s">
        <v>17</v>
      </c>
      <c r="D135" s="166">
        <v>1</v>
      </c>
    </row>
    <row r="136" spans="1:4">
      <c r="A136" s="74">
        <v>2</v>
      </c>
      <c r="B136" s="21" t="s">
        <v>115</v>
      </c>
      <c r="C136" s="75" t="s">
        <v>24</v>
      </c>
      <c r="D136" s="152">
        <v>1E-4</v>
      </c>
    </row>
    <row r="137" spans="1:4">
      <c r="A137" s="74">
        <v>3</v>
      </c>
      <c r="B137" s="21" t="s">
        <v>116</v>
      </c>
      <c r="C137" s="75" t="s">
        <v>24</v>
      </c>
      <c r="D137" s="152">
        <v>6.9999999999999994E-5</v>
      </c>
    </row>
    <row r="138" spans="1:4">
      <c r="A138" s="74">
        <v>4</v>
      </c>
      <c r="B138" s="21" t="s">
        <v>117</v>
      </c>
      <c r="C138" s="75" t="s">
        <v>118</v>
      </c>
      <c r="D138" s="71">
        <v>0.54600000000000004</v>
      </c>
    </row>
    <row r="139" spans="1:4" ht="27" customHeight="1">
      <c r="A139" s="73">
        <v>2</v>
      </c>
      <c r="B139" s="40" t="s">
        <v>119</v>
      </c>
      <c r="C139" s="41" t="s">
        <v>113</v>
      </c>
      <c r="D139" s="165">
        <v>5</v>
      </c>
    </row>
    <row r="140" spans="1:4">
      <c r="A140" s="74">
        <v>1</v>
      </c>
      <c r="B140" s="21" t="s">
        <v>93</v>
      </c>
      <c r="C140" s="75" t="s">
        <v>17</v>
      </c>
      <c r="D140" s="71">
        <v>40</v>
      </c>
    </row>
    <row r="141" spans="1:4">
      <c r="A141" s="74">
        <v>2</v>
      </c>
      <c r="B141" s="21" t="s">
        <v>120</v>
      </c>
      <c r="C141" s="75" t="s">
        <v>24</v>
      </c>
      <c r="D141" s="161">
        <v>9.7000000000000005E-4</v>
      </c>
    </row>
    <row r="142" spans="1:4">
      <c r="A142" s="74">
        <v>3</v>
      </c>
      <c r="B142" s="21" t="s">
        <v>117</v>
      </c>
      <c r="C142" s="75" t="s">
        <v>118</v>
      </c>
      <c r="D142" s="71">
        <v>2.73</v>
      </c>
    </row>
    <row r="143" spans="1:4">
      <c r="A143" s="74">
        <v>4</v>
      </c>
      <c r="B143" s="21" t="s">
        <v>121</v>
      </c>
      <c r="C143" s="75" t="s">
        <v>11</v>
      </c>
      <c r="D143" s="167">
        <v>5.0000000000000001E-3</v>
      </c>
    </row>
    <row r="144" spans="1:4" ht="22.8">
      <c r="A144" s="74">
        <v>5</v>
      </c>
      <c r="B144" s="21" t="s">
        <v>122</v>
      </c>
      <c r="C144" s="75" t="s">
        <v>17</v>
      </c>
      <c r="D144" s="71">
        <v>5</v>
      </c>
    </row>
    <row r="145" spans="1:4">
      <c r="A145" s="43"/>
      <c r="B145" s="44" t="s">
        <v>123</v>
      </c>
      <c r="C145" s="103"/>
      <c r="D145" s="170"/>
    </row>
    <row r="146" spans="1:4" ht="27.75" customHeight="1">
      <c r="A146" s="73">
        <v>1</v>
      </c>
      <c r="B146" s="44" t="s">
        <v>211</v>
      </c>
      <c r="C146" s="41" t="s">
        <v>17</v>
      </c>
      <c r="D146" s="165">
        <v>4</v>
      </c>
    </row>
    <row r="147" spans="1:4" ht="22.8">
      <c r="A147" s="74">
        <v>1</v>
      </c>
      <c r="B147" s="21" t="s">
        <v>124</v>
      </c>
      <c r="C147" s="75" t="s">
        <v>13</v>
      </c>
      <c r="D147" s="71">
        <f>1.4*1.5*2+1.5*1.5+0.7*1.5</f>
        <v>7.4999999999999991</v>
      </c>
    </row>
    <row r="148" spans="1:4">
      <c r="A148" s="74">
        <v>2</v>
      </c>
      <c r="B148" s="21" t="s">
        <v>125</v>
      </c>
      <c r="C148" s="75" t="s">
        <v>126</v>
      </c>
      <c r="D148" s="71">
        <v>0.86582999999999988</v>
      </c>
    </row>
    <row r="149" spans="1:4">
      <c r="A149" s="74">
        <v>3</v>
      </c>
      <c r="B149" s="21" t="s">
        <v>117</v>
      </c>
      <c r="C149" s="75" t="s">
        <v>118</v>
      </c>
      <c r="D149" s="71">
        <v>2.7562499999999996</v>
      </c>
    </row>
    <row r="150" spans="1:4">
      <c r="A150" s="74">
        <v>4</v>
      </c>
      <c r="B150" s="21" t="s">
        <v>127</v>
      </c>
      <c r="C150" s="75" t="s">
        <v>17</v>
      </c>
      <c r="D150" s="152">
        <v>3.161290322580645E-4</v>
      </c>
    </row>
    <row r="151" spans="1:4">
      <c r="A151" s="74">
        <v>5</v>
      </c>
      <c r="B151" s="21" t="s">
        <v>128</v>
      </c>
      <c r="C151" s="75" t="s">
        <v>17</v>
      </c>
      <c r="D151" s="71">
        <v>37.1175</v>
      </c>
    </row>
    <row r="152" spans="1:4">
      <c r="A152" s="74">
        <v>6</v>
      </c>
      <c r="B152" s="21" t="s">
        <v>32</v>
      </c>
      <c r="C152" s="75" t="s">
        <v>11</v>
      </c>
      <c r="D152" s="152">
        <v>3.161290322580645E-4</v>
      </c>
    </row>
    <row r="153" spans="1:4">
      <c r="A153" s="43"/>
      <c r="B153" s="44" t="s">
        <v>129</v>
      </c>
      <c r="C153" s="103"/>
      <c r="D153" s="170"/>
    </row>
    <row r="154" spans="1:4" ht="26.25" customHeight="1">
      <c r="A154" s="73">
        <v>1</v>
      </c>
      <c r="B154" s="40" t="s">
        <v>207</v>
      </c>
      <c r="C154" s="41" t="s">
        <v>13</v>
      </c>
      <c r="D154" s="151">
        <v>39.6</v>
      </c>
    </row>
    <row r="155" spans="1:4">
      <c r="A155" s="74">
        <v>1</v>
      </c>
      <c r="B155" s="21" t="s">
        <v>130</v>
      </c>
      <c r="C155" s="75" t="s">
        <v>13</v>
      </c>
      <c r="D155" s="71">
        <v>40.392000000000003</v>
      </c>
    </row>
    <row r="156" spans="1:4">
      <c r="A156" s="74">
        <v>2</v>
      </c>
      <c r="B156" s="21" t="s">
        <v>131</v>
      </c>
      <c r="C156" s="75" t="s">
        <v>17</v>
      </c>
      <c r="D156" s="71">
        <v>140</v>
      </c>
    </row>
    <row r="157" spans="1:4">
      <c r="A157" s="74">
        <v>3</v>
      </c>
      <c r="B157" s="21" t="s">
        <v>132</v>
      </c>
      <c r="C157" s="75" t="s">
        <v>13</v>
      </c>
      <c r="D157" s="71">
        <f>D154*1.05</f>
        <v>41.580000000000005</v>
      </c>
    </row>
    <row r="158" spans="1:4">
      <c r="A158" s="73">
        <v>2</v>
      </c>
      <c r="B158" s="40" t="s">
        <v>133</v>
      </c>
      <c r="C158" s="97" t="s">
        <v>13</v>
      </c>
      <c r="D158" s="151">
        <v>4.2300000000000004</v>
      </c>
    </row>
    <row r="159" spans="1:4">
      <c r="A159" s="98">
        <v>1</v>
      </c>
      <c r="B159" s="99" t="s">
        <v>134</v>
      </c>
      <c r="C159" s="86" t="s">
        <v>13</v>
      </c>
      <c r="D159" s="158">
        <v>4.3146000000000004</v>
      </c>
    </row>
    <row r="160" spans="1:4">
      <c r="A160" s="74">
        <v>2</v>
      </c>
      <c r="B160" s="21" t="s">
        <v>135</v>
      </c>
      <c r="C160" s="76" t="s">
        <v>40</v>
      </c>
      <c r="D160" s="71">
        <v>1.4</v>
      </c>
    </row>
    <row r="161" spans="1:4">
      <c r="A161" s="74">
        <v>4</v>
      </c>
      <c r="B161" s="21" t="s">
        <v>136</v>
      </c>
      <c r="C161" s="76" t="s">
        <v>17</v>
      </c>
      <c r="D161" s="71">
        <v>0.08</v>
      </c>
    </row>
    <row r="162" spans="1:4">
      <c r="A162" s="74">
        <v>5</v>
      </c>
      <c r="B162" s="21" t="s">
        <v>137</v>
      </c>
      <c r="C162" s="76" t="s">
        <v>40</v>
      </c>
      <c r="D162" s="71">
        <v>7.5999999999999998E-2</v>
      </c>
    </row>
    <row r="163" spans="1:4">
      <c r="A163" s="73">
        <v>3</v>
      </c>
      <c r="B163" s="101" t="s">
        <v>205</v>
      </c>
      <c r="C163" s="91" t="s">
        <v>71</v>
      </c>
      <c r="D163" s="168">
        <v>68</v>
      </c>
    </row>
    <row r="164" spans="1:4">
      <c r="A164" s="74">
        <v>1</v>
      </c>
      <c r="B164" s="21" t="s">
        <v>139</v>
      </c>
      <c r="C164" s="102" t="s">
        <v>17</v>
      </c>
      <c r="D164" s="169">
        <v>104</v>
      </c>
    </row>
    <row r="165" spans="1:4">
      <c r="A165" s="74">
        <v>2</v>
      </c>
      <c r="B165" s="21" t="s">
        <v>140</v>
      </c>
      <c r="C165" s="102" t="s">
        <v>71</v>
      </c>
      <c r="D165" s="169">
        <v>68.000009996767119</v>
      </c>
    </row>
    <row r="166" spans="1:4">
      <c r="A166" s="74">
        <v>3</v>
      </c>
      <c r="B166" s="21" t="s">
        <v>141</v>
      </c>
      <c r="C166" s="102" t="s">
        <v>17</v>
      </c>
      <c r="D166" s="169">
        <v>102</v>
      </c>
    </row>
    <row r="167" spans="1:4">
      <c r="A167" s="74">
        <v>4</v>
      </c>
      <c r="B167" s="21" t="s">
        <v>142</v>
      </c>
      <c r="C167" s="102" t="s">
        <v>17</v>
      </c>
      <c r="D167" s="169">
        <v>21</v>
      </c>
    </row>
    <row r="168" spans="1:4">
      <c r="A168" s="74">
        <v>5</v>
      </c>
      <c r="B168" s="21" t="s">
        <v>143</v>
      </c>
      <c r="C168" s="102" t="s">
        <v>17</v>
      </c>
      <c r="D168" s="169">
        <v>102</v>
      </c>
    </row>
    <row r="169" spans="1:4">
      <c r="A169" s="43"/>
      <c r="B169" s="44" t="s">
        <v>144</v>
      </c>
      <c r="C169" s="103"/>
      <c r="D169" s="170"/>
    </row>
    <row r="170" spans="1:4">
      <c r="A170" s="43"/>
      <c r="B170" s="44" t="s">
        <v>145</v>
      </c>
      <c r="C170" s="41"/>
      <c r="D170" s="171"/>
    </row>
    <row r="171" spans="1:4">
      <c r="A171" s="73">
        <v>1</v>
      </c>
      <c r="B171" s="40" t="s">
        <v>147</v>
      </c>
      <c r="C171" s="41" t="s">
        <v>13</v>
      </c>
      <c r="D171" s="151">
        <v>43.83</v>
      </c>
    </row>
    <row r="172" spans="1:4">
      <c r="A172" s="163">
        <v>1</v>
      </c>
      <c r="B172" s="85" t="s">
        <v>148</v>
      </c>
      <c r="C172" s="85" t="s">
        <v>13</v>
      </c>
      <c r="D172" s="155">
        <v>43.83</v>
      </c>
    </row>
    <row r="173" spans="1:4">
      <c r="A173" s="96"/>
      <c r="B173" s="67" t="s">
        <v>149</v>
      </c>
      <c r="C173" s="104"/>
      <c r="D173" s="156"/>
    </row>
    <row r="174" spans="1:4" ht="15.75" customHeight="1">
      <c r="A174" s="105">
        <v>1</v>
      </c>
      <c r="B174" s="106" t="s">
        <v>150</v>
      </c>
      <c r="C174" s="107" t="s">
        <v>13</v>
      </c>
      <c r="D174" s="172">
        <v>133</v>
      </c>
    </row>
    <row r="175" spans="1:4">
      <c r="A175" s="108">
        <v>1</v>
      </c>
      <c r="B175" s="109" t="s">
        <v>151</v>
      </c>
      <c r="C175" s="110" t="s">
        <v>24</v>
      </c>
      <c r="D175" s="173">
        <v>3.0000000000000001E-3</v>
      </c>
    </row>
    <row r="176" spans="1:4">
      <c r="A176" s="108">
        <v>2</v>
      </c>
      <c r="B176" s="109" t="s">
        <v>152</v>
      </c>
      <c r="C176" s="110" t="s">
        <v>24</v>
      </c>
      <c r="D176" s="173">
        <v>5.3200000000000001E-3</v>
      </c>
    </row>
    <row r="177" spans="1:4">
      <c r="A177" s="108">
        <v>3</v>
      </c>
      <c r="B177" s="109" t="s">
        <v>121</v>
      </c>
      <c r="C177" s="110" t="s">
        <v>11</v>
      </c>
      <c r="D177" s="173">
        <v>0.34580000000000005</v>
      </c>
    </row>
    <row r="178" spans="1:4">
      <c r="A178" s="108">
        <v>4</v>
      </c>
      <c r="B178" s="109" t="s">
        <v>153</v>
      </c>
      <c r="C178" s="110" t="s">
        <v>13</v>
      </c>
      <c r="D178" s="174">
        <v>143.64000000000001</v>
      </c>
    </row>
    <row r="179" spans="1:4">
      <c r="A179" s="105">
        <v>2</v>
      </c>
      <c r="B179" s="40" t="s">
        <v>133</v>
      </c>
      <c r="C179" s="97" t="s">
        <v>13</v>
      </c>
      <c r="D179" s="175">
        <v>29</v>
      </c>
    </row>
    <row r="180" spans="1:4">
      <c r="A180" s="111">
        <v>1</v>
      </c>
      <c r="B180" s="99" t="s">
        <v>134</v>
      </c>
      <c r="C180" s="100" t="s">
        <v>13</v>
      </c>
      <c r="D180" s="158">
        <v>29.580000000000002</v>
      </c>
    </row>
    <row r="181" spans="1:4">
      <c r="A181" s="108">
        <v>2</v>
      </c>
      <c r="B181" s="21" t="s">
        <v>135</v>
      </c>
      <c r="C181" s="75" t="s">
        <v>40</v>
      </c>
      <c r="D181" s="71">
        <v>10.149999999999999</v>
      </c>
    </row>
    <row r="182" spans="1:4">
      <c r="A182" s="108">
        <v>3</v>
      </c>
      <c r="B182" s="21" t="s">
        <v>136</v>
      </c>
      <c r="C182" s="75" t="s">
        <v>17</v>
      </c>
      <c r="D182" s="71">
        <v>0.57999999999999996</v>
      </c>
    </row>
    <row r="183" spans="1:4">
      <c r="A183" s="112">
        <v>4</v>
      </c>
      <c r="B183" s="113" t="s">
        <v>137</v>
      </c>
      <c r="C183" s="114" t="s">
        <v>40</v>
      </c>
      <c r="D183" s="160">
        <v>0.55099999999999993</v>
      </c>
    </row>
    <row r="184" spans="1:4" ht="26.4">
      <c r="A184" s="96"/>
      <c r="B184" s="67" t="s">
        <v>154</v>
      </c>
      <c r="C184" s="84"/>
      <c r="D184" s="154"/>
    </row>
    <row r="185" spans="1:4">
      <c r="A185" s="115">
        <v>1</v>
      </c>
      <c r="B185" s="40" t="s">
        <v>155</v>
      </c>
      <c r="C185" s="41" t="s">
        <v>13</v>
      </c>
      <c r="D185" s="151">
        <v>98</v>
      </c>
    </row>
    <row r="186" spans="1:4">
      <c r="A186" s="98">
        <v>1</v>
      </c>
      <c r="B186" s="21" t="s">
        <v>156</v>
      </c>
      <c r="C186" s="100" t="s">
        <v>13</v>
      </c>
      <c r="D186" s="158">
        <f>D185*1.2</f>
        <v>117.6</v>
      </c>
    </row>
    <row r="187" spans="1:4">
      <c r="A187" s="74">
        <v>2</v>
      </c>
      <c r="B187" s="21" t="s">
        <v>121</v>
      </c>
      <c r="C187" s="75" t="s">
        <v>11</v>
      </c>
      <c r="D187" s="71">
        <v>0.28000000000000003</v>
      </c>
    </row>
    <row r="188" spans="1:4">
      <c r="A188" s="74">
        <v>3</v>
      </c>
      <c r="B188" s="21" t="s">
        <v>157</v>
      </c>
      <c r="C188" s="75" t="s">
        <v>13</v>
      </c>
      <c r="D188" s="71">
        <f>D185*1.1</f>
        <v>107.80000000000001</v>
      </c>
    </row>
    <row r="189" spans="1:4">
      <c r="A189" s="74">
        <v>4</v>
      </c>
      <c r="B189" s="21" t="s">
        <v>158</v>
      </c>
      <c r="C189" s="75" t="s">
        <v>17</v>
      </c>
      <c r="D189" s="71">
        <v>786.36144578313258</v>
      </c>
    </row>
    <row r="190" spans="1:4">
      <c r="A190" s="74">
        <v>5</v>
      </c>
      <c r="B190" s="21" t="s">
        <v>159</v>
      </c>
      <c r="C190" s="75" t="s">
        <v>17</v>
      </c>
      <c r="D190" s="71">
        <v>3931.8072289156626</v>
      </c>
    </row>
    <row r="191" spans="1:4">
      <c r="A191" s="74">
        <v>6</v>
      </c>
      <c r="B191" s="21" t="s">
        <v>160</v>
      </c>
      <c r="C191" s="75" t="s">
        <v>24</v>
      </c>
      <c r="D191" s="161">
        <v>1.41E-3</v>
      </c>
    </row>
    <row r="192" spans="1:4">
      <c r="A192" s="74">
        <v>7</v>
      </c>
      <c r="B192" s="21" t="s">
        <v>161</v>
      </c>
      <c r="C192" s="75" t="s">
        <v>71</v>
      </c>
      <c r="D192" s="71">
        <v>7.2</v>
      </c>
    </row>
    <row r="193" spans="1:4" ht="22.8">
      <c r="A193" s="74">
        <v>8</v>
      </c>
      <c r="B193" s="21" t="s">
        <v>162</v>
      </c>
      <c r="C193" s="75" t="s">
        <v>163</v>
      </c>
      <c r="D193" s="71">
        <v>1</v>
      </c>
    </row>
    <row r="194" spans="1:4">
      <c r="A194" s="176">
        <v>9</v>
      </c>
      <c r="B194" s="113" t="s">
        <v>59</v>
      </c>
      <c r="C194" s="75" t="s">
        <v>163</v>
      </c>
      <c r="D194" s="71">
        <v>1</v>
      </c>
    </row>
    <row r="195" spans="1:4">
      <c r="A195" s="43"/>
      <c r="B195" s="44" t="s">
        <v>164</v>
      </c>
      <c r="C195" s="101"/>
      <c r="D195" s="116"/>
    </row>
    <row r="196" spans="1:4" ht="26.4">
      <c r="A196" s="96">
        <v>1</v>
      </c>
      <c r="B196" s="67" t="s">
        <v>165</v>
      </c>
      <c r="C196" s="104" t="s">
        <v>163</v>
      </c>
      <c r="D196" s="117">
        <v>1</v>
      </c>
    </row>
    <row r="197" spans="1:4">
      <c r="A197" s="43"/>
      <c r="B197" s="118" t="s">
        <v>166</v>
      </c>
      <c r="C197" s="119" t="s">
        <v>163</v>
      </c>
      <c r="D197" s="120">
        <v>1</v>
      </c>
    </row>
    <row r="198" spans="1:4">
      <c r="A198" s="163">
        <v>1</v>
      </c>
      <c r="B198" s="45" t="s">
        <v>167</v>
      </c>
      <c r="C198" s="101"/>
      <c r="D198" s="116"/>
    </row>
    <row r="199" spans="1:4">
      <c r="A199" s="134"/>
      <c r="B199" s="45" t="s">
        <v>168</v>
      </c>
      <c r="C199" s="121"/>
      <c r="D199" s="177"/>
    </row>
    <row r="200" spans="1:4">
      <c r="A200" s="43">
        <v>1</v>
      </c>
      <c r="B200" s="44" t="s">
        <v>169</v>
      </c>
      <c r="C200" s="122" t="s">
        <v>170</v>
      </c>
      <c r="D200" s="178">
        <v>15</v>
      </c>
    </row>
    <row r="201" spans="1:4" ht="22.8">
      <c r="A201" s="96"/>
      <c r="B201" s="21" t="s">
        <v>171</v>
      </c>
      <c r="C201" s="75" t="s">
        <v>71</v>
      </c>
      <c r="D201" s="71">
        <v>52</v>
      </c>
    </row>
    <row r="202" spans="1:4" ht="22.8">
      <c r="A202" s="123"/>
      <c r="B202" s="21" t="s">
        <v>172</v>
      </c>
      <c r="C202" s="75" t="s">
        <v>71</v>
      </c>
      <c r="D202" s="71">
        <v>41</v>
      </c>
    </row>
    <row r="203" spans="1:4">
      <c r="A203" s="73">
        <v>2</v>
      </c>
      <c r="B203" s="124" t="s">
        <v>173</v>
      </c>
      <c r="C203" s="125" t="s">
        <v>17</v>
      </c>
      <c r="D203" s="165">
        <f>SUM(D204:D209)+D211</f>
        <v>8</v>
      </c>
    </row>
    <row r="204" spans="1:4">
      <c r="A204" s="126"/>
      <c r="B204" s="127" t="s">
        <v>174</v>
      </c>
      <c r="C204" s="128" t="s">
        <v>17</v>
      </c>
      <c r="D204" s="179">
        <v>1</v>
      </c>
    </row>
    <row r="205" spans="1:4">
      <c r="A205" s="96"/>
      <c r="B205" s="129" t="s">
        <v>175</v>
      </c>
      <c r="C205" s="130" t="s">
        <v>17</v>
      </c>
      <c r="D205" s="180">
        <v>1</v>
      </c>
    </row>
    <row r="206" spans="1:4">
      <c r="A206" s="96"/>
      <c r="B206" s="129" t="s">
        <v>203</v>
      </c>
      <c r="C206" s="130" t="s">
        <v>17</v>
      </c>
      <c r="D206" s="180">
        <v>1</v>
      </c>
    </row>
    <row r="207" spans="1:4">
      <c r="A207" s="96"/>
      <c r="B207" s="129" t="s">
        <v>176</v>
      </c>
      <c r="C207" s="130" t="s">
        <v>17</v>
      </c>
      <c r="D207" s="180">
        <v>1</v>
      </c>
    </row>
    <row r="208" spans="1:4">
      <c r="A208" s="96"/>
      <c r="B208" s="129" t="s">
        <v>177</v>
      </c>
      <c r="C208" s="130" t="s">
        <v>17</v>
      </c>
      <c r="D208" s="180">
        <v>1</v>
      </c>
    </row>
    <row r="209" spans="1:4">
      <c r="A209" s="96"/>
      <c r="B209" s="129" t="s">
        <v>178</v>
      </c>
      <c r="C209" s="130" t="s">
        <v>17</v>
      </c>
      <c r="D209" s="180">
        <v>1</v>
      </c>
    </row>
    <row r="210" spans="1:4">
      <c r="A210" s="96"/>
      <c r="B210" s="131" t="s">
        <v>179</v>
      </c>
      <c r="C210" s="130"/>
      <c r="D210" s="180"/>
    </row>
    <row r="211" spans="1:4" ht="26.4">
      <c r="A211" s="115">
        <v>3</v>
      </c>
      <c r="B211" s="132" t="s">
        <v>180</v>
      </c>
      <c r="C211" s="133" t="s">
        <v>17</v>
      </c>
      <c r="D211" s="175">
        <v>2</v>
      </c>
    </row>
    <row r="212" spans="1:4">
      <c r="A212" s="135">
        <v>1</v>
      </c>
      <c r="B212" s="136" t="s">
        <v>181</v>
      </c>
      <c r="C212" s="137"/>
      <c r="D212" s="181"/>
    </row>
    <row r="213" spans="1:4" ht="15" customHeight="1">
      <c r="A213" s="73">
        <v>2</v>
      </c>
      <c r="B213" s="44" t="s">
        <v>182</v>
      </c>
      <c r="C213" s="138" t="s">
        <v>170</v>
      </c>
      <c r="D213" s="182">
        <f>SUM(D219:D226)+D228+D209+D204</f>
        <v>83</v>
      </c>
    </row>
    <row r="214" spans="1:4">
      <c r="A214" s="83"/>
      <c r="B214" s="139" t="s">
        <v>183</v>
      </c>
      <c r="C214" s="128" t="s">
        <v>71</v>
      </c>
      <c r="D214" s="183">
        <v>130</v>
      </c>
    </row>
    <row r="215" spans="1:4">
      <c r="A215" s="83"/>
      <c r="B215" s="139" t="s">
        <v>184</v>
      </c>
      <c r="C215" s="130" t="s">
        <v>71</v>
      </c>
      <c r="D215" s="183">
        <v>130</v>
      </c>
    </row>
    <row r="216" spans="1:4">
      <c r="A216" s="83"/>
      <c r="B216" s="139" t="s">
        <v>185</v>
      </c>
      <c r="C216" s="130" t="s">
        <v>71</v>
      </c>
      <c r="D216" s="183">
        <v>45</v>
      </c>
    </row>
    <row r="217" spans="1:4">
      <c r="A217" s="83"/>
      <c r="B217" s="139" t="s">
        <v>186</v>
      </c>
      <c r="C217" s="130" t="s">
        <v>71</v>
      </c>
      <c r="D217" s="183">
        <v>130</v>
      </c>
    </row>
    <row r="218" spans="1:4">
      <c r="A218" s="83"/>
      <c r="B218" s="139" t="s">
        <v>187</v>
      </c>
      <c r="C218" s="130" t="s">
        <v>71</v>
      </c>
      <c r="D218" s="183">
        <v>21</v>
      </c>
    </row>
    <row r="219" spans="1:4">
      <c r="A219" s="83"/>
      <c r="B219" s="140" t="s">
        <v>188</v>
      </c>
      <c r="C219" s="130" t="s">
        <v>17</v>
      </c>
      <c r="D219" s="183">
        <v>1</v>
      </c>
    </row>
    <row r="220" spans="1:4">
      <c r="A220" s="83"/>
      <c r="B220" s="139" t="s">
        <v>204</v>
      </c>
      <c r="C220" s="130" t="s">
        <v>17</v>
      </c>
      <c r="D220" s="183">
        <v>24</v>
      </c>
    </row>
    <row r="221" spans="1:4">
      <c r="A221" s="83"/>
      <c r="B221" s="140" t="s">
        <v>190</v>
      </c>
      <c r="C221" s="130" t="s">
        <v>17</v>
      </c>
      <c r="D221" s="183">
        <v>3</v>
      </c>
    </row>
    <row r="222" spans="1:4">
      <c r="A222" s="83"/>
      <c r="B222" s="139" t="s">
        <v>191</v>
      </c>
      <c r="C222" s="130" t="s">
        <v>17</v>
      </c>
      <c r="D222" s="183">
        <v>22</v>
      </c>
    </row>
    <row r="223" spans="1:4">
      <c r="A223" s="83"/>
      <c r="B223" s="139" t="s">
        <v>192</v>
      </c>
      <c r="C223" s="130" t="s">
        <v>17</v>
      </c>
      <c r="D223" s="183">
        <v>3</v>
      </c>
    </row>
    <row r="224" spans="1:4">
      <c r="A224" s="83"/>
      <c r="B224" s="139" t="s">
        <v>193</v>
      </c>
      <c r="C224" s="130" t="s">
        <v>17</v>
      </c>
      <c r="D224" s="183">
        <v>4</v>
      </c>
    </row>
    <row r="225" spans="1:4">
      <c r="A225" s="83"/>
      <c r="B225" s="139" t="s">
        <v>194</v>
      </c>
      <c r="C225" s="130" t="s">
        <v>17</v>
      </c>
      <c r="D225" s="183">
        <v>19</v>
      </c>
    </row>
    <row r="226" spans="1:4">
      <c r="A226" s="83"/>
      <c r="B226" s="140" t="s">
        <v>195</v>
      </c>
      <c r="C226" s="130" t="s">
        <v>17</v>
      </c>
      <c r="D226" s="183">
        <v>3</v>
      </c>
    </row>
    <row r="227" spans="1:4">
      <c r="A227" s="83"/>
      <c r="B227" s="140" t="s">
        <v>179</v>
      </c>
      <c r="C227" s="130"/>
      <c r="D227" s="183"/>
    </row>
    <row r="228" spans="1:4" ht="26.4">
      <c r="A228" s="115">
        <v>3</v>
      </c>
      <c r="B228" s="132" t="s">
        <v>180</v>
      </c>
      <c r="C228" s="133" t="s">
        <v>17</v>
      </c>
      <c r="D228" s="175">
        <v>2</v>
      </c>
    </row>
    <row r="229" spans="1:4" ht="15" thickBot="1">
      <c r="A229" s="189">
        <v>1</v>
      </c>
      <c r="B229" s="190" t="s">
        <v>196</v>
      </c>
      <c r="C229" s="186" t="s">
        <v>197</v>
      </c>
      <c r="D229" s="187">
        <v>1</v>
      </c>
    </row>
  </sheetData>
  <autoFilter ref="B6:B229" xr:uid="{00000000-0009-0000-0000-000000000000}"/>
  <mergeCells count="4">
    <mergeCell ref="A1:D1"/>
    <mergeCell ref="A2:D2"/>
    <mergeCell ref="A3:D3"/>
    <mergeCell ref="A4:D4"/>
  </mergeCells>
  <pageMargins left="0.70866141732283472" right="0.39370078740157483" top="0.35433070866141736" bottom="0.35433070866141736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0"/>
  <sheetViews>
    <sheetView topLeftCell="A189" workbookViewId="0">
      <selection activeCell="A230" sqref="A5:D230"/>
    </sheetView>
  </sheetViews>
  <sheetFormatPr defaultRowHeight="14.4"/>
  <cols>
    <col min="2" max="2" width="52.5546875" customWidth="1"/>
    <col min="3" max="4" width="13.88671875" customWidth="1"/>
  </cols>
  <sheetData>
    <row r="1" spans="1:4">
      <c r="A1" s="371" t="s">
        <v>0</v>
      </c>
      <c r="B1" s="371"/>
      <c r="C1" s="371"/>
      <c r="D1" s="371"/>
    </row>
    <row r="2" spans="1:4">
      <c r="A2" s="372" t="s">
        <v>1</v>
      </c>
      <c r="B2" s="372"/>
      <c r="C2" s="372"/>
      <c r="D2" s="372"/>
    </row>
    <row r="3" spans="1:4" ht="15" customHeight="1">
      <c r="A3" s="373" t="s">
        <v>2</v>
      </c>
      <c r="B3" s="373"/>
      <c r="C3" s="373"/>
      <c r="D3" s="373"/>
    </row>
    <row r="4" spans="1:4" ht="15" thickBot="1">
      <c r="A4" s="373" t="s">
        <v>200</v>
      </c>
      <c r="B4" s="373"/>
      <c r="C4" s="373"/>
      <c r="D4" s="373"/>
    </row>
    <row r="5" spans="1:4" ht="27" thickBot="1">
      <c r="A5" s="1" t="s">
        <v>4</v>
      </c>
      <c r="B5" s="2" t="s">
        <v>5</v>
      </c>
      <c r="C5" s="3" t="s">
        <v>6</v>
      </c>
      <c r="D5" s="143" t="s">
        <v>7</v>
      </c>
    </row>
    <row r="6" spans="1:4">
      <c r="A6" s="4"/>
      <c r="B6" s="5" t="s">
        <v>8</v>
      </c>
      <c r="C6" s="6"/>
      <c r="D6" s="144"/>
    </row>
    <row r="7" spans="1:4" ht="15.6">
      <c r="A7" s="7"/>
      <c r="B7" s="8" t="s">
        <v>9</v>
      </c>
      <c r="C7" s="9"/>
      <c r="D7" s="10"/>
    </row>
    <row r="8" spans="1:4" ht="15.6">
      <c r="A8" s="11">
        <v>1</v>
      </c>
      <c r="B8" s="8" t="s">
        <v>10</v>
      </c>
      <c r="C8" s="12" t="s">
        <v>11</v>
      </c>
      <c r="D8" s="13">
        <f>100*0.7</f>
        <v>70</v>
      </c>
    </row>
    <row r="9" spans="1:4" ht="15.6">
      <c r="A9" s="11">
        <v>2</v>
      </c>
      <c r="B9" s="8" t="s">
        <v>12</v>
      </c>
      <c r="C9" s="12" t="s">
        <v>13</v>
      </c>
      <c r="D9" s="13">
        <v>150</v>
      </c>
    </row>
    <row r="10" spans="1:4">
      <c r="A10" s="14">
        <v>3</v>
      </c>
      <c r="B10" s="8" t="s">
        <v>14</v>
      </c>
      <c r="C10" s="12" t="s">
        <v>13</v>
      </c>
      <c r="D10" s="13">
        <v>100</v>
      </c>
    </row>
    <row r="11" spans="1:4">
      <c r="A11" s="15"/>
      <c r="B11" s="16" t="s">
        <v>15</v>
      </c>
      <c r="C11" s="17"/>
      <c r="D11" s="10"/>
    </row>
    <row r="12" spans="1:4" ht="26.4">
      <c r="A12" s="18">
        <v>1</v>
      </c>
      <c r="B12" s="16" t="s">
        <v>16</v>
      </c>
      <c r="C12" s="19" t="s">
        <v>17</v>
      </c>
      <c r="D12" s="145">
        <v>21</v>
      </c>
    </row>
    <row r="13" spans="1:4">
      <c r="A13" s="20">
        <v>1</v>
      </c>
      <c r="B13" s="21" t="s">
        <v>18</v>
      </c>
      <c r="C13" s="22" t="s">
        <v>17</v>
      </c>
      <c r="D13" s="23">
        <v>21</v>
      </c>
    </row>
    <row r="14" spans="1:4">
      <c r="A14" s="18">
        <v>2</v>
      </c>
      <c r="B14" s="24" t="s">
        <v>19</v>
      </c>
      <c r="C14" s="25" t="s">
        <v>11</v>
      </c>
      <c r="D14" s="26">
        <v>2.2000000000000002</v>
      </c>
    </row>
    <row r="15" spans="1:4">
      <c r="A15" s="27">
        <v>1</v>
      </c>
      <c r="B15" s="28" t="s">
        <v>20</v>
      </c>
      <c r="C15" s="22" t="s">
        <v>11</v>
      </c>
      <c r="D15" s="29">
        <v>2.2000000000000002</v>
      </c>
    </row>
    <row r="16" spans="1:4">
      <c r="A16" s="18">
        <v>3</v>
      </c>
      <c r="B16" s="24" t="s">
        <v>21</v>
      </c>
      <c r="C16" s="25" t="s">
        <v>17</v>
      </c>
      <c r="D16" s="145">
        <v>21</v>
      </c>
    </row>
    <row r="17" spans="1:4">
      <c r="A17" s="27">
        <v>1</v>
      </c>
      <c r="B17" s="28" t="s">
        <v>22</v>
      </c>
      <c r="C17" s="22" t="s">
        <v>11</v>
      </c>
      <c r="D17" s="31">
        <v>0.445137</v>
      </c>
    </row>
    <row r="18" spans="1:4">
      <c r="A18" s="27">
        <v>2</v>
      </c>
      <c r="B18" s="28" t="s">
        <v>23</v>
      </c>
      <c r="C18" s="22" t="s">
        <v>24</v>
      </c>
      <c r="D18" s="31">
        <v>1.7724524999999998E-2</v>
      </c>
    </row>
    <row r="19" spans="1:4">
      <c r="A19" s="27">
        <v>3</v>
      </c>
      <c r="B19" s="28" t="s">
        <v>25</v>
      </c>
      <c r="C19" s="22" t="s">
        <v>17</v>
      </c>
      <c r="D19" s="31">
        <v>4.0466999999999996E-2</v>
      </c>
    </row>
    <row r="20" spans="1:4">
      <c r="A20" s="27">
        <v>4</v>
      </c>
      <c r="B20" s="28" t="s">
        <v>26</v>
      </c>
      <c r="C20" s="22" t="s">
        <v>11</v>
      </c>
      <c r="D20" s="31">
        <v>6.2320125000000004E-2</v>
      </c>
    </row>
    <row r="21" spans="1:4">
      <c r="A21" s="14">
        <v>2</v>
      </c>
      <c r="B21" s="16" t="s">
        <v>213</v>
      </c>
      <c r="C21" s="32" t="s">
        <v>11</v>
      </c>
      <c r="D21" s="146">
        <v>0.95</v>
      </c>
    </row>
    <row r="22" spans="1:4">
      <c r="A22" s="33">
        <v>1</v>
      </c>
      <c r="B22" s="34" t="s">
        <v>28</v>
      </c>
      <c r="C22" s="35" t="s">
        <v>24</v>
      </c>
      <c r="D22" s="31">
        <v>7.4596590909090897E-3</v>
      </c>
    </row>
    <row r="23" spans="1:4">
      <c r="A23" s="33">
        <v>2</v>
      </c>
      <c r="B23" s="34" t="s">
        <v>29</v>
      </c>
      <c r="C23" s="35" t="s">
        <v>24</v>
      </c>
      <c r="D23" s="31">
        <v>2.853298611111112E-4</v>
      </c>
    </row>
    <row r="24" spans="1:4">
      <c r="A24" s="33">
        <v>3</v>
      </c>
      <c r="B24" s="28" t="s">
        <v>30</v>
      </c>
      <c r="C24" s="35" t="s">
        <v>24</v>
      </c>
      <c r="D24" s="31">
        <v>2.1849999999999998E-2</v>
      </c>
    </row>
    <row r="25" spans="1:4">
      <c r="A25" s="33">
        <v>4</v>
      </c>
      <c r="B25" s="34" t="s">
        <v>31</v>
      </c>
      <c r="C25" s="35" t="s">
        <v>11</v>
      </c>
      <c r="D25" s="31">
        <v>1.0900170454545453</v>
      </c>
    </row>
    <row r="26" spans="1:4">
      <c r="A26" s="33">
        <v>5</v>
      </c>
      <c r="B26" s="28" t="s">
        <v>32</v>
      </c>
      <c r="C26" s="35" t="s">
        <v>11</v>
      </c>
      <c r="D26" s="31">
        <v>8.5499999999999993E-2</v>
      </c>
    </row>
    <row r="27" spans="1:4" ht="26.4">
      <c r="A27" s="18">
        <v>5</v>
      </c>
      <c r="B27" s="24" t="s">
        <v>33</v>
      </c>
      <c r="C27" s="25" t="s">
        <v>13</v>
      </c>
      <c r="D27" s="36">
        <v>32</v>
      </c>
    </row>
    <row r="28" spans="1:4">
      <c r="A28" s="27">
        <v>1</v>
      </c>
      <c r="B28" s="37" t="s">
        <v>34</v>
      </c>
      <c r="C28" s="22" t="s">
        <v>24</v>
      </c>
      <c r="D28" s="31">
        <v>0.13439999999999999</v>
      </c>
    </row>
    <row r="29" spans="1:4">
      <c r="A29" s="27">
        <v>2</v>
      </c>
      <c r="B29" s="37" t="s">
        <v>35</v>
      </c>
      <c r="C29" s="22" t="s">
        <v>13</v>
      </c>
      <c r="D29" s="31">
        <v>70.399999999999991</v>
      </c>
    </row>
    <row r="30" spans="1:4">
      <c r="A30" s="27">
        <v>3</v>
      </c>
      <c r="B30" s="37" t="s">
        <v>36</v>
      </c>
      <c r="C30" s="22" t="s">
        <v>24</v>
      </c>
      <c r="D30" s="31">
        <v>2.5600000000000001E-2</v>
      </c>
    </row>
    <row r="31" spans="1:4">
      <c r="A31" s="27">
        <v>4</v>
      </c>
      <c r="B31" s="37" t="s">
        <v>37</v>
      </c>
      <c r="C31" s="22" t="s">
        <v>11</v>
      </c>
      <c r="D31" s="31">
        <v>0.79999999999999993</v>
      </c>
    </row>
    <row r="32" spans="1:4" ht="26.4">
      <c r="A32" s="38">
        <v>6</v>
      </c>
      <c r="B32" s="24" t="s">
        <v>38</v>
      </c>
      <c r="C32" s="25" t="s">
        <v>13</v>
      </c>
      <c r="D32" s="26">
        <v>26</v>
      </c>
    </row>
    <row r="33" spans="1:4">
      <c r="A33" s="39">
        <v>1</v>
      </c>
      <c r="B33" s="37" t="s">
        <v>34</v>
      </c>
      <c r="C33" s="22" t="s">
        <v>24</v>
      </c>
      <c r="D33" s="31">
        <v>4.6800000000000001E-2</v>
      </c>
    </row>
    <row r="34" spans="1:4">
      <c r="A34" s="27">
        <v>2</v>
      </c>
      <c r="B34" s="37" t="s">
        <v>39</v>
      </c>
      <c r="C34" s="22" t="s">
        <v>40</v>
      </c>
      <c r="D34" s="31">
        <v>1.9500000000000003E-2</v>
      </c>
    </row>
    <row r="35" spans="1:4">
      <c r="A35" s="27">
        <v>3</v>
      </c>
      <c r="B35" s="37" t="s">
        <v>36</v>
      </c>
      <c r="C35" s="22" t="s">
        <v>24</v>
      </c>
      <c r="D35" s="31">
        <v>1.5600000000000001E-2</v>
      </c>
    </row>
    <row r="36" spans="1:4" ht="15.6">
      <c r="A36" s="141"/>
      <c r="B36" s="40" t="s">
        <v>41</v>
      </c>
      <c r="C36" s="41"/>
      <c r="D36" s="42"/>
    </row>
    <row r="37" spans="1:4">
      <c r="A37" s="43">
        <v>1</v>
      </c>
      <c r="B37" s="44" t="s">
        <v>42</v>
      </c>
      <c r="C37" s="45" t="s">
        <v>11</v>
      </c>
      <c r="D37" s="142">
        <v>12.99</v>
      </c>
    </row>
    <row r="38" spans="1:4">
      <c r="A38" s="18">
        <v>2</v>
      </c>
      <c r="B38" s="44" t="s">
        <v>43</v>
      </c>
      <c r="C38" s="41" t="s">
        <v>13</v>
      </c>
      <c r="D38" s="147">
        <v>62</v>
      </c>
    </row>
    <row r="39" spans="1:4" ht="26.4">
      <c r="A39" s="18">
        <v>3</v>
      </c>
      <c r="B39" s="16" t="s">
        <v>44</v>
      </c>
      <c r="C39" s="19" t="s">
        <v>13</v>
      </c>
      <c r="D39" s="148">
        <v>62</v>
      </c>
    </row>
    <row r="40" spans="1:4">
      <c r="A40" s="46">
        <v>1</v>
      </c>
      <c r="B40" s="37" t="s">
        <v>45</v>
      </c>
      <c r="C40" s="47" t="s">
        <v>13</v>
      </c>
      <c r="D40" s="70">
        <f>D39*1.1</f>
        <v>68.2</v>
      </c>
    </row>
    <row r="41" spans="1:4">
      <c r="A41" s="46">
        <v>2</v>
      </c>
      <c r="B41" s="37" t="s">
        <v>46</v>
      </c>
      <c r="C41" s="47" t="s">
        <v>17</v>
      </c>
      <c r="D41" s="70">
        <v>32</v>
      </c>
    </row>
    <row r="42" spans="1:4">
      <c r="A42" s="46">
        <v>3</v>
      </c>
      <c r="B42" s="37" t="s">
        <v>47</v>
      </c>
      <c r="C42" s="47" t="s">
        <v>11</v>
      </c>
      <c r="D42" s="70">
        <v>2.4420000000000002</v>
      </c>
    </row>
    <row r="43" spans="1:4" ht="22.8">
      <c r="A43" s="46">
        <v>5</v>
      </c>
      <c r="B43" s="37" t="s">
        <v>198</v>
      </c>
      <c r="C43" s="47" t="s">
        <v>13</v>
      </c>
      <c r="D43" s="149">
        <v>54.2</v>
      </c>
    </row>
    <row r="44" spans="1:4">
      <c r="A44" s="46">
        <v>6</v>
      </c>
      <c r="B44" s="21" t="s">
        <v>49</v>
      </c>
      <c r="C44" s="35" t="s">
        <v>40</v>
      </c>
      <c r="D44" s="70">
        <v>3.7</v>
      </c>
    </row>
    <row r="45" spans="1:4">
      <c r="A45" s="46">
        <v>7</v>
      </c>
      <c r="B45" s="34" t="s">
        <v>50</v>
      </c>
      <c r="C45" s="35" t="s">
        <v>13</v>
      </c>
      <c r="D45" s="70">
        <f>D39*1.1</f>
        <v>68.2</v>
      </c>
    </row>
    <row r="46" spans="1:4">
      <c r="A46" s="48">
        <v>4</v>
      </c>
      <c r="B46" s="49" t="s">
        <v>210</v>
      </c>
      <c r="C46" s="50" t="s">
        <v>13</v>
      </c>
      <c r="D46" s="36">
        <v>61</v>
      </c>
    </row>
    <row r="47" spans="1:4">
      <c r="A47" s="46">
        <v>1</v>
      </c>
      <c r="B47" s="37" t="s">
        <v>52</v>
      </c>
      <c r="C47" s="22" t="s">
        <v>13</v>
      </c>
      <c r="D47" s="29">
        <f>D46*1.05</f>
        <v>64.05</v>
      </c>
    </row>
    <row r="48" spans="1:4">
      <c r="A48" s="46">
        <v>2</v>
      </c>
      <c r="B48" s="37" t="s">
        <v>53</v>
      </c>
      <c r="C48" s="22" t="s">
        <v>40</v>
      </c>
      <c r="D48" s="29">
        <f>0.7*D46</f>
        <v>42.699999999999996</v>
      </c>
    </row>
    <row r="49" spans="1:4">
      <c r="A49" s="48">
        <v>5</v>
      </c>
      <c r="B49" s="51" t="s">
        <v>214</v>
      </c>
      <c r="C49" s="50" t="s">
        <v>13</v>
      </c>
      <c r="D49" s="36">
        <v>61</v>
      </c>
    </row>
    <row r="50" spans="1:4">
      <c r="A50" s="46">
        <v>1</v>
      </c>
      <c r="B50" s="37" t="s">
        <v>55</v>
      </c>
      <c r="C50" s="22" t="s">
        <v>13</v>
      </c>
      <c r="D50" s="52">
        <f>D49*1.05</f>
        <v>64.05</v>
      </c>
    </row>
    <row r="51" spans="1:4" ht="28.5" customHeight="1">
      <c r="A51" s="53">
        <v>6</v>
      </c>
      <c r="B51" s="51" t="s">
        <v>215</v>
      </c>
      <c r="C51" s="50" t="s">
        <v>13</v>
      </c>
      <c r="D51" s="36">
        <v>61</v>
      </c>
    </row>
    <row r="52" spans="1:4">
      <c r="A52" s="54">
        <v>1</v>
      </c>
      <c r="B52" s="55" t="s">
        <v>216</v>
      </c>
      <c r="C52" s="55" t="s">
        <v>13</v>
      </c>
      <c r="D52" s="56">
        <f>D51</f>
        <v>61</v>
      </c>
    </row>
    <row r="53" spans="1:4">
      <c r="A53" s="48">
        <v>7</v>
      </c>
      <c r="B53" s="24" t="s">
        <v>58</v>
      </c>
      <c r="C53" s="25" t="s">
        <v>13</v>
      </c>
      <c r="D53" s="36">
        <v>62</v>
      </c>
    </row>
    <row r="54" spans="1:4">
      <c r="A54" s="57">
        <v>1</v>
      </c>
      <c r="B54" s="58" t="s">
        <v>59</v>
      </c>
      <c r="C54" s="22"/>
      <c r="D54" s="52"/>
    </row>
    <row r="55" spans="1:4">
      <c r="A55" s="46">
        <v>1</v>
      </c>
      <c r="B55" s="59" t="s">
        <v>60</v>
      </c>
      <c r="C55" s="60" t="s">
        <v>17</v>
      </c>
      <c r="D55" s="61">
        <v>1240</v>
      </c>
    </row>
    <row r="56" spans="1:4">
      <c r="A56" s="46">
        <v>2</v>
      </c>
      <c r="B56" s="35" t="s">
        <v>61</v>
      </c>
      <c r="C56" s="62" t="s">
        <v>17</v>
      </c>
      <c r="D56" s="63">
        <v>1240</v>
      </c>
    </row>
    <row r="57" spans="1:4">
      <c r="A57" s="46">
        <v>3</v>
      </c>
      <c r="B57" s="35" t="s">
        <v>62</v>
      </c>
      <c r="C57" s="62" t="s">
        <v>17</v>
      </c>
      <c r="D57" s="63">
        <v>1860</v>
      </c>
    </row>
    <row r="58" spans="1:4">
      <c r="A58" s="46">
        <v>4</v>
      </c>
      <c r="B58" s="35" t="s">
        <v>63</v>
      </c>
      <c r="C58" s="62" t="s">
        <v>17</v>
      </c>
      <c r="D58" s="63">
        <v>620</v>
      </c>
    </row>
    <row r="59" spans="1:4">
      <c r="A59" s="46">
        <v>5</v>
      </c>
      <c r="B59" s="35" t="s">
        <v>64</v>
      </c>
      <c r="C59" s="62" t="s">
        <v>17</v>
      </c>
      <c r="D59" s="63">
        <v>31</v>
      </c>
    </row>
    <row r="60" spans="1:4">
      <c r="A60" s="46">
        <v>6</v>
      </c>
      <c r="B60" s="64" t="s">
        <v>65</v>
      </c>
      <c r="C60" s="65" t="s">
        <v>17</v>
      </c>
      <c r="D60" s="66">
        <v>31</v>
      </c>
    </row>
    <row r="61" spans="1:4">
      <c r="A61" s="150"/>
      <c r="B61" s="67" t="s">
        <v>66</v>
      </c>
      <c r="C61" s="68"/>
      <c r="D61" s="144"/>
    </row>
    <row r="62" spans="1:4">
      <c r="A62" s="18">
        <v>1</v>
      </c>
      <c r="B62" s="16" t="s">
        <v>67</v>
      </c>
      <c r="C62" s="19" t="s">
        <v>13</v>
      </c>
      <c r="D62" s="13">
        <v>140</v>
      </c>
    </row>
    <row r="63" spans="1:4" ht="39.6">
      <c r="A63" s="18">
        <v>2</v>
      </c>
      <c r="B63" s="69" t="s">
        <v>68</v>
      </c>
      <c r="C63" s="19" t="s">
        <v>13</v>
      </c>
      <c r="D63" s="151">
        <v>140</v>
      </c>
    </row>
    <row r="64" spans="1:4">
      <c r="A64" s="33">
        <v>1</v>
      </c>
      <c r="B64" s="34" t="s">
        <v>69</v>
      </c>
      <c r="C64" s="35" t="s">
        <v>13</v>
      </c>
      <c r="D64" s="70">
        <f>177.8*1.1</f>
        <v>195.58000000000004</v>
      </c>
    </row>
    <row r="65" spans="1:4">
      <c r="A65" s="33">
        <v>2</v>
      </c>
      <c r="B65" s="34" t="s">
        <v>70</v>
      </c>
      <c r="C65" s="35" t="s">
        <v>71</v>
      </c>
      <c r="D65" s="71">
        <v>25.245901639344265</v>
      </c>
    </row>
    <row r="66" spans="1:4">
      <c r="A66" s="33">
        <v>3</v>
      </c>
      <c r="B66" s="21" t="s">
        <v>72</v>
      </c>
      <c r="C66" s="35" t="s">
        <v>71</v>
      </c>
      <c r="D66" s="71">
        <v>330.49180327868851</v>
      </c>
    </row>
    <row r="67" spans="1:4">
      <c r="A67" s="33">
        <v>4</v>
      </c>
      <c r="B67" s="34" t="s">
        <v>73</v>
      </c>
      <c r="C67" s="35" t="s">
        <v>11</v>
      </c>
      <c r="D67" s="71">
        <v>2.65</v>
      </c>
    </row>
    <row r="68" spans="1:4">
      <c r="A68" s="33">
        <v>5</v>
      </c>
      <c r="B68" s="34" t="s">
        <v>74</v>
      </c>
      <c r="C68" s="35" t="s">
        <v>11</v>
      </c>
      <c r="D68" s="71">
        <v>1.1000000000000001</v>
      </c>
    </row>
    <row r="69" spans="1:4">
      <c r="A69" s="33">
        <v>6</v>
      </c>
      <c r="B69" s="34" t="s">
        <v>199</v>
      </c>
      <c r="C69" s="35" t="s">
        <v>11</v>
      </c>
      <c r="D69" s="71">
        <v>0.12</v>
      </c>
    </row>
    <row r="70" spans="1:4">
      <c r="A70" s="33">
        <v>7</v>
      </c>
      <c r="B70" s="34" t="s">
        <v>202</v>
      </c>
      <c r="C70" s="35" t="s">
        <v>11</v>
      </c>
      <c r="D70" s="71">
        <v>1.1200000000000001</v>
      </c>
    </row>
    <row r="71" spans="1:4">
      <c r="A71" s="33">
        <v>8</v>
      </c>
      <c r="B71" s="37" t="s">
        <v>46</v>
      </c>
      <c r="C71" s="22" t="s">
        <v>17</v>
      </c>
      <c r="D71" s="71">
        <v>85</v>
      </c>
    </row>
    <row r="72" spans="1:4">
      <c r="A72" s="33">
        <v>9</v>
      </c>
      <c r="B72" s="34" t="s">
        <v>49</v>
      </c>
      <c r="C72" s="35" t="s">
        <v>40</v>
      </c>
      <c r="D72" s="71">
        <v>5.7377049180327866</v>
      </c>
    </row>
    <row r="73" spans="1:4" ht="22.8">
      <c r="A73" s="33">
        <v>10</v>
      </c>
      <c r="B73" s="34" t="s">
        <v>75</v>
      </c>
      <c r="C73" s="35" t="s">
        <v>13</v>
      </c>
      <c r="D73" s="70">
        <v>86.6</v>
      </c>
    </row>
    <row r="74" spans="1:4" ht="22.8">
      <c r="A74" s="33">
        <v>11</v>
      </c>
      <c r="B74" s="34" t="s">
        <v>76</v>
      </c>
      <c r="C74" s="35" t="s">
        <v>13</v>
      </c>
      <c r="D74" s="70">
        <v>38</v>
      </c>
    </row>
    <row r="75" spans="1:4">
      <c r="A75" s="33">
        <v>12</v>
      </c>
      <c r="B75" s="34" t="s">
        <v>77</v>
      </c>
      <c r="C75" s="35" t="s">
        <v>13</v>
      </c>
      <c r="D75" s="70">
        <f>123*1.05</f>
        <v>129.15</v>
      </c>
    </row>
    <row r="76" spans="1:4">
      <c r="A76" s="33">
        <v>13</v>
      </c>
      <c r="B76" s="34" t="s">
        <v>50</v>
      </c>
      <c r="C76" s="22" t="s">
        <v>13</v>
      </c>
      <c r="D76" s="72">
        <f>D63*1.1</f>
        <v>154</v>
      </c>
    </row>
    <row r="77" spans="1:4" ht="26.4">
      <c r="A77" s="73">
        <v>3</v>
      </c>
      <c r="B77" s="40" t="s">
        <v>78</v>
      </c>
      <c r="C77" s="41" t="s">
        <v>13</v>
      </c>
      <c r="D77" s="151">
        <v>1.026</v>
      </c>
    </row>
    <row r="78" spans="1:4">
      <c r="A78" s="74">
        <v>1</v>
      </c>
      <c r="B78" s="21" t="s">
        <v>29</v>
      </c>
      <c r="C78" s="75" t="s">
        <v>24</v>
      </c>
      <c r="D78" s="152">
        <v>4.0000000000000003E-5</v>
      </c>
    </row>
    <row r="79" spans="1:4">
      <c r="A79" s="74">
        <v>2</v>
      </c>
      <c r="B79" s="21" t="s">
        <v>77</v>
      </c>
      <c r="C79" s="75" t="s">
        <v>13</v>
      </c>
      <c r="D79" s="71">
        <f>D77*1.05</f>
        <v>1.0773000000000001</v>
      </c>
    </row>
    <row r="80" spans="1:4">
      <c r="A80" s="14">
        <v>1</v>
      </c>
      <c r="B80" s="77" t="s">
        <v>59</v>
      </c>
      <c r="C80" s="59"/>
      <c r="D80" s="78"/>
    </row>
    <row r="81" spans="1:4">
      <c r="A81" s="20">
        <v>1</v>
      </c>
      <c r="B81" s="59" t="s">
        <v>61</v>
      </c>
      <c r="C81" s="79" t="s">
        <v>17</v>
      </c>
      <c r="D81" s="78">
        <v>1932.4590163934427</v>
      </c>
    </row>
    <row r="82" spans="1:4">
      <c r="A82" s="33">
        <v>2</v>
      </c>
      <c r="B82" s="35" t="s">
        <v>63</v>
      </c>
      <c r="C82" s="80" t="s">
        <v>17</v>
      </c>
      <c r="D82" s="70">
        <v>1932.4590163934427</v>
      </c>
    </row>
    <row r="83" spans="1:4">
      <c r="A83" s="33">
        <v>3</v>
      </c>
      <c r="B83" s="35" t="s">
        <v>79</v>
      </c>
      <c r="C83" s="80" t="s">
        <v>17</v>
      </c>
      <c r="D83" s="70">
        <v>966.22950819672133</v>
      </c>
    </row>
    <row r="84" spans="1:4">
      <c r="A84" s="33">
        <v>4</v>
      </c>
      <c r="B84" s="35" t="s">
        <v>80</v>
      </c>
      <c r="C84" s="80" t="s">
        <v>17</v>
      </c>
      <c r="D84" s="70">
        <v>125.60983606557377</v>
      </c>
    </row>
    <row r="85" spans="1:4">
      <c r="A85" s="33">
        <v>5</v>
      </c>
      <c r="B85" s="35" t="s">
        <v>81</v>
      </c>
      <c r="C85" s="80" t="s">
        <v>17</v>
      </c>
      <c r="D85" s="70">
        <v>57.973770491803286</v>
      </c>
    </row>
    <row r="86" spans="1:4">
      <c r="A86" s="33">
        <v>6</v>
      </c>
      <c r="B86" s="35" t="s">
        <v>65</v>
      </c>
      <c r="C86" s="80" t="s">
        <v>17</v>
      </c>
      <c r="D86" s="70">
        <v>183.58360655737707</v>
      </c>
    </row>
    <row r="87" spans="1:4">
      <c r="A87" s="81">
        <v>7</v>
      </c>
      <c r="B87" s="64" t="s">
        <v>82</v>
      </c>
      <c r="C87" s="82" t="s">
        <v>17</v>
      </c>
      <c r="D87" s="153">
        <v>2898.688524590164</v>
      </c>
    </row>
    <row r="88" spans="1:4">
      <c r="A88" s="83"/>
      <c r="B88" s="67" t="s">
        <v>83</v>
      </c>
      <c r="C88" s="84"/>
      <c r="D88" s="154"/>
    </row>
    <row r="89" spans="1:4">
      <c r="A89" s="18">
        <v>1</v>
      </c>
      <c r="B89" s="16" t="s">
        <v>84</v>
      </c>
      <c r="C89" s="19" t="s">
        <v>13</v>
      </c>
      <c r="D89" s="151">
        <v>72</v>
      </c>
    </row>
    <row r="90" spans="1:4">
      <c r="A90" s="46">
        <v>1</v>
      </c>
      <c r="B90" s="37" t="s">
        <v>45</v>
      </c>
      <c r="C90" s="22" t="s">
        <v>13</v>
      </c>
      <c r="D90" s="71">
        <f>D89*1.1</f>
        <v>79.2</v>
      </c>
    </row>
    <row r="91" spans="1:4">
      <c r="A91" s="46">
        <v>2</v>
      </c>
      <c r="B91" s="37" t="s">
        <v>46</v>
      </c>
      <c r="C91" s="22" t="s">
        <v>17</v>
      </c>
      <c r="D91" s="71">
        <v>30</v>
      </c>
    </row>
    <row r="92" spans="1:4">
      <c r="A92" s="46">
        <v>3</v>
      </c>
      <c r="B92" s="37" t="s">
        <v>47</v>
      </c>
      <c r="C92" s="22" t="s">
        <v>11</v>
      </c>
      <c r="D92" s="71">
        <v>2.5009999999999999</v>
      </c>
    </row>
    <row r="93" spans="1:4">
      <c r="A93" s="46">
        <v>6</v>
      </c>
      <c r="B93" s="37" t="s">
        <v>85</v>
      </c>
      <c r="C93" s="22" t="s">
        <v>13</v>
      </c>
      <c r="D93" s="71">
        <v>63.9</v>
      </c>
    </row>
    <row r="94" spans="1:4">
      <c r="A94" s="46">
        <v>7</v>
      </c>
      <c r="B94" s="37" t="s">
        <v>86</v>
      </c>
      <c r="C94" s="22" t="s">
        <v>13</v>
      </c>
      <c r="D94" s="71">
        <f>D89*1.1</f>
        <v>79.2</v>
      </c>
    </row>
    <row r="95" spans="1:4">
      <c r="A95" s="46">
        <v>8</v>
      </c>
      <c r="B95" s="21" t="s">
        <v>49</v>
      </c>
      <c r="C95" s="35" t="s">
        <v>40</v>
      </c>
      <c r="D95" s="71">
        <v>4.5</v>
      </c>
    </row>
    <row r="96" spans="1:4" ht="26.4">
      <c r="A96" s="53">
        <v>2</v>
      </c>
      <c r="B96" s="51" t="s">
        <v>51</v>
      </c>
      <c r="C96" s="25" t="s">
        <v>13</v>
      </c>
      <c r="D96" s="151">
        <v>14.3</v>
      </c>
    </row>
    <row r="97" spans="1:4">
      <c r="A97" s="46">
        <v>1</v>
      </c>
      <c r="B97" s="37" t="s">
        <v>52</v>
      </c>
      <c r="C97" s="55" t="s">
        <v>13</v>
      </c>
      <c r="D97" s="155">
        <f>D96*1.05</f>
        <v>15.015000000000001</v>
      </c>
    </row>
    <row r="98" spans="1:4">
      <c r="A98" s="48">
        <v>3</v>
      </c>
      <c r="B98" s="24" t="s">
        <v>87</v>
      </c>
      <c r="C98" s="25" t="s">
        <v>13</v>
      </c>
      <c r="D98" s="156">
        <v>72</v>
      </c>
    </row>
    <row r="99" spans="1:4">
      <c r="A99" s="57">
        <v>1</v>
      </c>
      <c r="B99" s="58" t="s">
        <v>59</v>
      </c>
      <c r="C99" s="22"/>
      <c r="D99" s="116"/>
    </row>
    <row r="100" spans="1:4">
      <c r="A100" s="157">
        <v>1</v>
      </c>
      <c r="B100" s="59" t="s">
        <v>60</v>
      </c>
      <c r="C100" s="60" t="s">
        <v>17</v>
      </c>
      <c r="D100" s="158">
        <v>1440</v>
      </c>
    </row>
    <row r="101" spans="1:4">
      <c r="A101" s="46">
        <v>2</v>
      </c>
      <c r="B101" s="35" t="s">
        <v>61</v>
      </c>
      <c r="C101" s="62" t="s">
        <v>17</v>
      </c>
      <c r="D101" s="71">
        <v>1000</v>
      </c>
    </row>
    <row r="102" spans="1:4">
      <c r="A102" s="46">
        <v>3</v>
      </c>
      <c r="B102" s="35" t="s">
        <v>62</v>
      </c>
      <c r="C102" s="62" t="s">
        <v>17</v>
      </c>
      <c r="D102" s="71">
        <v>1500</v>
      </c>
    </row>
    <row r="103" spans="1:4">
      <c r="A103" s="46">
        <v>4</v>
      </c>
      <c r="B103" s="35" t="s">
        <v>63</v>
      </c>
      <c r="C103" s="62" t="s">
        <v>17</v>
      </c>
      <c r="D103" s="71">
        <v>500</v>
      </c>
    </row>
    <row r="104" spans="1:4">
      <c r="A104" s="46">
        <v>5</v>
      </c>
      <c r="B104" s="35" t="s">
        <v>64</v>
      </c>
      <c r="C104" s="62" t="s">
        <v>17</v>
      </c>
      <c r="D104" s="71">
        <v>25</v>
      </c>
    </row>
    <row r="105" spans="1:4">
      <c r="A105" s="159">
        <v>6</v>
      </c>
      <c r="B105" s="64" t="s">
        <v>65</v>
      </c>
      <c r="C105" s="65" t="s">
        <v>17</v>
      </c>
      <c r="D105" s="160">
        <v>25</v>
      </c>
    </row>
    <row r="106" spans="1:4">
      <c r="A106" s="159"/>
      <c r="B106" s="87" t="s">
        <v>88</v>
      </c>
      <c r="C106" s="65"/>
      <c r="D106" s="160"/>
    </row>
    <row r="107" spans="1:4">
      <c r="A107" s="73">
        <v>1</v>
      </c>
      <c r="B107" s="40" t="s">
        <v>208</v>
      </c>
      <c r="C107" s="41" t="s">
        <v>13</v>
      </c>
      <c r="D107" s="151">
        <v>73</v>
      </c>
    </row>
    <row r="108" spans="1:4">
      <c r="A108" s="74">
        <v>1</v>
      </c>
      <c r="B108" s="21" t="s">
        <v>89</v>
      </c>
      <c r="C108" s="75" t="s">
        <v>24</v>
      </c>
      <c r="D108" s="71">
        <v>2.8387358490566037E-2</v>
      </c>
    </row>
    <row r="109" spans="1:4">
      <c r="A109" s="74">
        <v>3</v>
      </c>
      <c r="B109" s="21" t="s">
        <v>90</v>
      </c>
      <c r="C109" s="75" t="s">
        <v>11</v>
      </c>
      <c r="D109" s="71">
        <v>0.62</v>
      </c>
    </row>
    <row r="110" spans="1:4">
      <c r="A110" s="74">
        <v>4</v>
      </c>
      <c r="B110" s="21" t="s">
        <v>91</v>
      </c>
      <c r="C110" s="75" t="s">
        <v>11</v>
      </c>
      <c r="D110" s="71">
        <v>0.30199999999999999</v>
      </c>
    </row>
    <row r="111" spans="1:4">
      <c r="A111" s="74">
        <v>5</v>
      </c>
      <c r="B111" s="21" t="s">
        <v>92</v>
      </c>
      <c r="C111" s="75" t="s">
        <v>13</v>
      </c>
      <c r="D111" s="71">
        <f>D107*1.2</f>
        <v>87.6</v>
      </c>
    </row>
    <row r="112" spans="1:4">
      <c r="A112" s="74">
        <v>6</v>
      </c>
      <c r="B112" s="21" t="s">
        <v>69</v>
      </c>
      <c r="C112" s="75" t="s">
        <v>13</v>
      </c>
      <c r="D112" s="71">
        <f>D107*1.1</f>
        <v>80.300000000000011</v>
      </c>
    </row>
    <row r="113" spans="1:4">
      <c r="A113" s="74">
        <v>7</v>
      </c>
      <c r="B113" s="21" t="s">
        <v>93</v>
      </c>
      <c r="C113" s="75" t="s">
        <v>17</v>
      </c>
      <c r="D113" s="71">
        <v>414.81176470588235</v>
      </c>
    </row>
    <row r="114" spans="1:4">
      <c r="A114" s="74">
        <v>8</v>
      </c>
      <c r="B114" s="21" t="s">
        <v>94</v>
      </c>
      <c r="C114" s="75" t="s">
        <v>17</v>
      </c>
      <c r="D114" s="71">
        <v>565.96470588235286</v>
      </c>
    </row>
    <row r="115" spans="1:4">
      <c r="A115" s="74">
        <v>9</v>
      </c>
      <c r="B115" s="21" t="s">
        <v>95</v>
      </c>
      <c r="C115" s="75" t="s">
        <v>17</v>
      </c>
      <c r="D115" s="71">
        <v>100.48235294117647</v>
      </c>
    </row>
    <row r="116" spans="1:4">
      <c r="A116" s="74">
        <v>10</v>
      </c>
      <c r="B116" s="21" t="s">
        <v>96</v>
      </c>
      <c r="C116" s="75" t="s">
        <v>71</v>
      </c>
      <c r="D116" s="71">
        <v>3.21</v>
      </c>
    </row>
    <row r="117" spans="1:4">
      <c r="A117" s="74">
        <v>11</v>
      </c>
      <c r="B117" s="21" t="s">
        <v>97</v>
      </c>
      <c r="C117" s="75" t="s">
        <v>13</v>
      </c>
      <c r="D117" s="71">
        <v>2.1349056603773584</v>
      </c>
    </row>
    <row r="118" spans="1:4">
      <c r="A118" s="74">
        <v>12</v>
      </c>
      <c r="B118" s="21" t="s">
        <v>98</v>
      </c>
      <c r="C118" s="75" t="s">
        <v>40</v>
      </c>
      <c r="D118" s="71">
        <v>3.9553052830188675</v>
      </c>
    </row>
    <row r="119" spans="1:4">
      <c r="A119" s="74">
        <v>13.181818181818199</v>
      </c>
      <c r="B119" s="21" t="s">
        <v>99</v>
      </c>
      <c r="C119" s="75" t="s">
        <v>100</v>
      </c>
      <c r="D119" s="71">
        <v>84.018867924528294</v>
      </c>
    </row>
    <row r="120" spans="1:4">
      <c r="A120" s="74">
        <v>14.2272727272727</v>
      </c>
      <c r="B120" s="21" t="s">
        <v>50</v>
      </c>
      <c r="C120" s="75" t="s">
        <v>13</v>
      </c>
      <c r="D120" s="71">
        <f>D107*1.1</f>
        <v>80.300000000000011</v>
      </c>
    </row>
    <row r="121" spans="1:4">
      <c r="A121" s="74">
        <v>15.2727272727273</v>
      </c>
      <c r="B121" s="88" t="s">
        <v>101</v>
      </c>
      <c r="C121" s="75" t="s">
        <v>17</v>
      </c>
      <c r="D121" s="71">
        <v>3</v>
      </c>
    </row>
    <row r="122" spans="1:4">
      <c r="A122" s="74">
        <v>16.318181818181799</v>
      </c>
      <c r="B122" s="88" t="s">
        <v>102</v>
      </c>
      <c r="C122" s="75" t="s">
        <v>17</v>
      </c>
      <c r="D122" s="71">
        <v>5</v>
      </c>
    </row>
    <row r="123" spans="1:4">
      <c r="A123" s="74">
        <v>17.363636363636399</v>
      </c>
      <c r="B123" s="88" t="s">
        <v>103</v>
      </c>
      <c r="C123" s="75" t="s">
        <v>17</v>
      </c>
      <c r="D123" s="71">
        <v>3</v>
      </c>
    </row>
    <row r="124" spans="1:4">
      <c r="A124" s="74">
        <v>18.409090909090899</v>
      </c>
      <c r="B124" s="88" t="s">
        <v>104</v>
      </c>
      <c r="C124" s="75" t="s">
        <v>17</v>
      </c>
      <c r="D124" s="71">
        <v>3</v>
      </c>
    </row>
    <row r="125" spans="1:4">
      <c r="A125" s="74">
        <v>19.454545454545499</v>
      </c>
      <c r="B125" s="21" t="s">
        <v>105</v>
      </c>
      <c r="C125" s="75" t="s">
        <v>24</v>
      </c>
      <c r="D125" s="161">
        <v>3.0000000000000001E-3</v>
      </c>
    </row>
    <row r="126" spans="1:4">
      <c r="A126" s="74">
        <v>20.5</v>
      </c>
      <c r="B126" s="21" t="s">
        <v>49</v>
      </c>
      <c r="C126" s="75" t="s">
        <v>24</v>
      </c>
      <c r="D126" s="71">
        <v>2.0486120640365924E-2</v>
      </c>
    </row>
    <row r="127" spans="1:4">
      <c r="A127" s="74">
        <v>21.5454545454546</v>
      </c>
      <c r="B127" s="21" t="s">
        <v>32</v>
      </c>
      <c r="C127" s="75" t="s">
        <v>11</v>
      </c>
      <c r="D127" s="71">
        <v>0.77841415094339628</v>
      </c>
    </row>
    <row r="128" spans="1:4">
      <c r="A128" s="43"/>
      <c r="B128" s="89" t="s">
        <v>107</v>
      </c>
      <c r="C128" s="90"/>
      <c r="D128" s="116"/>
    </row>
    <row r="129" spans="1:4">
      <c r="A129" s="73">
        <v>1</v>
      </c>
      <c r="B129" s="40" t="s">
        <v>212</v>
      </c>
      <c r="C129" s="41" t="s">
        <v>13</v>
      </c>
      <c r="D129" s="151">
        <v>519.79999999999995</v>
      </c>
    </row>
    <row r="130" spans="1:4">
      <c r="A130" s="74">
        <v>1</v>
      </c>
      <c r="B130" s="92" t="s">
        <v>109</v>
      </c>
      <c r="C130" s="75" t="s">
        <v>40</v>
      </c>
      <c r="D130" s="71">
        <f>D129*0.93</f>
        <v>483.41399999999999</v>
      </c>
    </row>
    <row r="131" spans="1:4">
      <c r="A131" s="73">
        <v>1</v>
      </c>
      <c r="B131" s="93" t="s">
        <v>110</v>
      </c>
      <c r="C131" s="94" t="s">
        <v>13</v>
      </c>
      <c r="D131" s="162">
        <f>1.5*2.4</f>
        <v>3.5999999999999996</v>
      </c>
    </row>
    <row r="132" spans="1:4">
      <c r="A132" s="163">
        <v>1</v>
      </c>
      <c r="B132" s="95" t="s">
        <v>29</v>
      </c>
      <c r="C132" s="95" t="s">
        <v>24</v>
      </c>
      <c r="D132" s="164">
        <v>6.7499999999999999E-3</v>
      </c>
    </row>
    <row r="133" spans="1:4">
      <c r="A133" s="163">
        <v>2</v>
      </c>
      <c r="B133" s="95" t="s">
        <v>32</v>
      </c>
      <c r="C133" s="95" t="s">
        <v>11</v>
      </c>
      <c r="D133" s="164">
        <v>0.4</v>
      </c>
    </row>
    <row r="134" spans="1:4">
      <c r="A134" s="96"/>
      <c r="B134" s="67" t="s">
        <v>111</v>
      </c>
      <c r="C134" s="84"/>
      <c r="D134" s="154"/>
    </row>
    <row r="135" spans="1:4" ht="26.4">
      <c r="A135" s="73">
        <v>1</v>
      </c>
      <c r="B135" s="40" t="s">
        <v>112</v>
      </c>
      <c r="C135" s="41" t="s">
        <v>113</v>
      </c>
      <c r="D135" s="165">
        <v>1</v>
      </c>
    </row>
    <row r="136" spans="1:4">
      <c r="A136" s="74">
        <v>1</v>
      </c>
      <c r="B136" s="21" t="s">
        <v>114</v>
      </c>
      <c r="C136" s="75" t="s">
        <v>17</v>
      </c>
      <c r="D136" s="166">
        <v>1</v>
      </c>
    </row>
    <row r="137" spans="1:4">
      <c r="A137" s="74">
        <v>2</v>
      </c>
      <c r="B137" s="21" t="s">
        <v>115</v>
      </c>
      <c r="C137" s="75" t="s">
        <v>24</v>
      </c>
      <c r="D137" s="152">
        <v>1E-4</v>
      </c>
    </row>
    <row r="138" spans="1:4">
      <c r="A138" s="74">
        <v>3</v>
      </c>
      <c r="B138" s="21" t="s">
        <v>116</v>
      </c>
      <c r="C138" s="75" t="s">
        <v>24</v>
      </c>
      <c r="D138" s="152">
        <v>6.9999999999999994E-5</v>
      </c>
    </row>
    <row r="139" spans="1:4">
      <c r="A139" s="74">
        <v>4</v>
      </c>
      <c r="B139" s="21" t="s">
        <v>117</v>
      </c>
      <c r="C139" s="75" t="s">
        <v>118</v>
      </c>
      <c r="D139" s="71">
        <v>0.54600000000000004</v>
      </c>
    </row>
    <row r="140" spans="1:4" ht="26.4">
      <c r="A140" s="73">
        <v>2</v>
      </c>
      <c r="B140" s="40" t="s">
        <v>119</v>
      </c>
      <c r="C140" s="41" t="s">
        <v>113</v>
      </c>
      <c r="D140" s="165">
        <v>5</v>
      </c>
    </row>
    <row r="141" spans="1:4">
      <c r="A141" s="74">
        <v>1</v>
      </c>
      <c r="B141" s="21" t="s">
        <v>93</v>
      </c>
      <c r="C141" s="75" t="s">
        <v>17</v>
      </c>
      <c r="D141" s="71">
        <v>40</v>
      </c>
    </row>
    <row r="142" spans="1:4">
      <c r="A142" s="74">
        <v>2</v>
      </c>
      <c r="B142" s="21" t="s">
        <v>120</v>
      </c>
      <c r="C142" s="75" t="s">
        <v>24</v>
      </c>
      <c r="D142" s="161">
        <v>9.7000000000000005E-4</v>
      </c>
    </row>
    <row r="143" spans="1:4">
      <c r="A143" s="74">
        <v>3</v>
      </c>
      <c r="B143" s="21" t="s">
        <v>117</v>
      </c>
      <c r="C143" s="75" t="s">
        <v>118</v>
      </c>
      <c r="D143" s="71">
        <v>2.73</v>
      </c>
    </row>
    <row r="144" spans="1:4">
      <c r="A144" s="74">
        <v>4</v>
      </c>
      <c r="B144" s="21" t="s">
        <v>121</v>
      </c>
      <c r="C144" s="75" t="s">
        <v>11</v>
      </c>
      <c r="D144" s="167">
        <v>5.0000000000000001E-3</v>
      </c>
    </row>
    <row r="145" spans="1:4" ht="22.8">
      <c r="A145" s="74">
        <v>5</v>
      </c>
      <c r="B145" s="21" t="s">
        <v>122</v>
      </c>
      <c r="C145" s="75" t="s">
        <v>17</v>
      </c>
      <c r="D145" s="71">
        <v>5</v>
      </c>
    </row>
    <row r="146" spans="1:4">
      <c r="A146" s="43"/>
      <c r="B146" s="44" t="s">
        <v>123</v>
      </c>
      <c r="C146" s="103"/>
      <c r="D146" s="170"/>
    </row>
    <row r="147" spans="1:4" ht="28.5" customHeight="1">
      <c r="A147" s="73">
        <v>1</v>
      </c>
      <c r="B147" s="44" t="s">
        <v>211</v>
      </c>
      <c r="C147" s="41" t="s">
        <v>17</v>
      </c>
      <c r="D147" s="165">
        <v>4</v>
      </c>
    </row>
    <row r="148" spans="1:4" ht="22.8">
      <c r="A148" s="74">
        <v>1</v>
      </c>
      <c r="B148" s="21" t="s">
        <v>124</v>
      </c>
      <c r="C148" s="75" t="s">
        <v>13</v>
      </c>
      <c r="D148" s="71">
        <v>8.4</v>
      </c>
    </row>
    <row r="149" spans="1:4">
      <c r="A149" s="74">
        <v>2</v>
      </c>
      <c r="B149" s="21" t="s">
        <v>125</v>
      </c>
      <c r="C149" s="75" t="s">
        <v>126</v>
      </c>
      <c r="D149" s="71">
        <v>0.9</v>
      </c>
    </row>
    <row r="150" spans="1:4">
      <c r="A150" s="74">
        <v>3</v>
      </c>
      <c r="B150" s="21" t="s">
        <v>117</v>
      </c>
      <c r="C150" s="75" t="s">
        <v>118</v>
      </c>
      <c r="D150" s="71">
        <v>3</v>
      </c>
    </row>
    <row r="151" spans="1:4">
      <c r="A151" s="74">
        <v>4</v>
      </c>
      <c r="B151" s="21" t="s">
        <v>127</v>
      </c>
      <c r="C151" s="75" t="s">
        <v>17</v>
      </c>
      <c r="D151" s="152">
        <v>4.0000000000000002E-4</v>
      </c>
    </row>
    <row r="152" spans="1:4">
      <c r="A152" s="74">
        <v>5</v>
      </c>
      <c r="B152" s="21" t="s">
        <v>128</v>
      </c>
      <c r="C152" s="75" t="s">
        <v>17</v>
      </c>
      <c r="D152" s="71">
        <v>40</v>
      </c>
    </row>
    <row r="153" spans="1:4">
      <c r="A153" s="74">
        <v>6</v>
      </c>
      <c r="B153" s="21" t="s">
        <v>32</v>
      </c>
      <c r="C153" s="75" t="s">
        <v>11</v>
      </c>
      <c r="D153" s="152">
        <v>4.0000000000000002E-4</v>
      </c>
    </row>
    <row r="154" spans="1:4">
      <c r="A154" s="43"/>
      <c r="B154" s="44" t="s">
        <v>129</v>
      </c>
      <c r="C154" s="103"/>
      <c r="D154" s="170"/>
    </row>
    <row r="155" spans="1:4" ht="25.5" customHeight="1">
      <c r="A155" s="73">
        <v>1</v>
      </c>
      <c r="B155" s="40" t="s">
        <v>207</v>
      </c>
      <c r="C155" s="41" t="s">
        <v>13</v>
      </c>
      <c r="D155" s="151">
        <v>48.47</v>
      </c>
    </row>
    <row r="156" spans="1:4">
      <c r="A156" s="74">
        <v>1</v>
      </c>
      <c r="B156" s="21" t="s">
        <v>130</v>
      </c>
      <c r="C156" s="75" t="s">
        <v>13</v>
      </c>
      <c r="D156" s="71">
        <f>D155*1.02</f>
        <v>49.439399999999999</v>
      </c>
    </row>
    <row r="157" spans="1:4">
      <c r="A157" s="74">
        <v>2</v>
      </c>
      <c r="B157" s="21" t="s">
        <v>131</v>
      </c>
      <c r="C157" s="75" t="s">
        <v>17</v>
      </c>
      <c r="D157" s="71">
        <v>150</v>
      </c>
    </row>
    <row r="158" spans="1:4">
      <c r="A158" s="74">
        <v>3</v>
      </c>
      <c r="B158" s="21" t="s">
        <v>132</v>
      </c>
      <c r="C158" s="75" t="s">
        <v>13</v>
      </c>
      <c r="D158" s="71">
        <f>D155*1.05</f>
        <v>50.893500000000003</v>
      </c>
    </row>
    <row r="159" spans="1:4">
      <c r="A159" s="73">
        <v>2</v>
      </c>
      <c r="B159" s="40" t="s">
        <v>133</v>
      </c>
      <c r="C159" s="97" t="s">
        <v>13</v>
      </c>
      <c r="D159" s="151">
        <v>3.9</v>
      </c>
    </row>
    <row r="160" spans="1:4">
      <c r="A160" s="98">
        <v>1</v>
      </c>
      <c r="B160" s="99" t="s">
        <v>134</v>
      </c>
      <c r="C160" s="86" t="s">
        <v>13</v>
      </c>
      <c r="D160" s="158">
        <v>3.98</v>
      </c>
    </row>
    <row r="161" spans="1:4">
      <c r="A161" s="74">
        <v>2</v>
      </c>
      <c r="B161" s="21" t="s">
        <v>135</v>
      </c>
      <c r="C161" s="76" t="s">
        <v>40</v>
      </c>
      <c r="D161" s="71">
        <v>1</v>
      </c>
    </row>
    <row r="162" spans="1:4">
      <c r="A162" s="74">
        <v>4</v>
      </c>
      <c r="B162" s="21" t="s">
        <v>136</v>
      </c>
      <c r="C162" s="76" t="s">
        <v>17</v>
      </c>
      <c r="D162" s="71">
        <v>1.38</v>
      </c>
    </row>
    <row r="163" spans="1:4">
      <c r="A163" s="74">
        <v>5</v>
      </c>
      <c r="B163" s="21" t="s">
        <v>137</v>
      </c>
      <c r="C163" s="76" t="s">
        <v>40</v>
      </c>
      <c r="D163" s="71">
        <v>7.5999999999999998E-2</v>
      </c>
    </row>
    <row r="164" spans="1:4">
      <c r="A164" s="73">
        <v>3</v>
      </c>
      <c r="B164" s="101" t="s">
        <v>205</v>
      </c>
      <c r="C164" s="91" t="s">
        <v>71</v>
      </c>
      <c r="D164" s="168">
        <v>78</v>
      </c>
    </row>
    <row r="165" spans="1:4">
      <c r="A165" s="74">
        <v>1</v>
      </c>
      <c r="B165" s="21" t="s">
        <v>139</v>
      </c>
      <c r="C165" s="102" t="s">
        <v>17</v>
      </c>
      <c r="D165" s="169">
        <v>119.29411764705881</v>
      </c>
    </row>
    <row r="166" spans="1:4">
      <c r="A166" s="74">
        <v>2</v>
      </c>
      <c r="B166" s="21" t="s">
        <v>140</v>
      </c>
      <c r="C166" s="102" t="s">
        <v>71</v>
      </c>
      <c r="D166" s="169">
        <v>78.000011466879926</v>
      </c>
    </row>
    <row r="167" spans="1:4">
      <c r="A167" s="74">
        <v>3</v>
      </c>
      <c r="B167" s="21" t="s">
        <v>141</v>
      </c>
      <c r="C167" s="102" t="s">
        <v>17</v>
      </c>
      <c r="D167" s="169">
        <v>117</v>
      </c>
    </row>
    <row r="168" spans="1:4">
      <c r="A168" s="74">
        <v>4</v>
      </c>
      <c r="B168" s="21" t="s">
        <v>142</v>
      </c>
      <c r="C168" s="102" t="s">
        <v>17</v>
      </c>
      <c r="D168" s="169">
        <v>24.088235294117649</v>
      </c>
    </row>
    <row r="169" spans="1:4">
      <c r="A169" s="74">
        <v>5</v>
      </c>
      <c r="B169" s="21" t="s">
        <v>143</v>
      </c>
      <c r="C169" s="102" t="s">
        <v>17</v>
      </c>
      <c r="D169" s="169">
        <v>117</v>
      </c>
    </row>
    <row r="170" spans="1:4">
      <c r="A170" s="43"/>
      <c r="B170" s="44" t="s">
        <v>144</v>
      </c>
      <c r="C170" s="103"/>
      <c r="D170" s="170"/>
    </row>
    <row r="171" spans="1:4">
      <c r="A171" s="43"/>
      <c r="B171" s="44" t="s">
        <v>145</v>
      </c>
      <c r="C171" s="41"/>
      <c r="D171" s="171"/>
    </row>
    <row r="172" spans="1:4">
      <c r="A172" s="73">
        <v>1</v>
      </c>
      <c r="B172" s="40" t="s">
        <v>147</v>
      </c>
      <c r="C172" s="41" t="s">
        <v>13</v>
      </c>
      <c r="D172" s="151">
        <v>69</v>
      </c>
    </row>
    <row r="173" spans="1:4">
      <c r="A173" s="163">
        <v>1</v>
      </c>
      <c r="B173" s="85" t="s">
        <v>148</v>
      </c>
      <c r="C173" s="85" t="s">
        <v>13</v>
      </c>
      <c r="D173" s="155">
        <f>D172</f>
        <v>69</v>
      </c>
    </row>
    <row r="174" spans="1:4">
      <c r="A174" s="96"/>
      <c r="B174" s="67" t="s">
        <v>149</v>
      </c>
      <c r="C174" s="104"/>
      <c r="D174" s="156"/>
    </row>
    <row r="175" spans="1:4">
      <c r="A175" s="105">
        <v>1</v>
      </c>
      <c r="B175" s="106" t="s">
        <v>150</v>
      </c>
      <c r="C175" s="107" t="s">
        <v>13</v>
      </c>
      <c r="D175" s="172">
        <v>148</v>
      </c>
    </row>
    <row r="176" spans="1:4">
      <c r="A176" s="108">
        <v>1</v>
      </c>
      <c r="B176" s="109" t="s">
        <v>151</v>
      </c>
      <c r="C176" s="110" t="s">
        <v>24</v>
      </c>
      <c r="D176" s="173">
        <v>3.3383458646616543E-3</v>
      </c>
    </row>
    <row r="177" spans="1:4">
      <c r="A177" s="108">
        <v>2</v>
      </c>
      <c r="B177" s="109" t="s">
        <v>152</v>
      </c>
      <c r="C177" s="110" t="s">
        <v>24</v>
      </c>
      <c r="D177" s="173">
        <v>5.9200000000000008E-3</v>
      </c>
    </row>
    <row r="178" spans="1:4">
      <c r="A178" s="108">
        <v>3</v>
      </c>
      <c r="B178" s="109" t="s">
        <v>121</v>
      </c>
      <c r="C178" s="110" t="s">
        <v>11</v>
      </c>
      <c r="D178" s="173">
        <v>0.38480000000000003</v>
      </c>
    </row>
    <row r="179" spans="1:4">
      <c r="A179" s="108">
        <v>4</v>
      </c>
      <c r="B179" s="109" t="s">
        <v>153</v>
      </c>
      <c r="C179" s="110" t="s">
        <v>13</v>
      </c>
      <c r="D179" s="174">
        <f>D175*1.05</f>
        <v>155.4</v>
      </c>
    </row>
    <row r="180" spans="1:4">
      <c r="A180" s="105">
        <v>2</v>
      </c>
      <c r="B180" s="40" t="s">
        <v>133</v>
      </c>
      <c r="C180" s="97" t="s">
        <v>13</v>
      </c>
      <c r="D180" s="175">
        <v>25</v>
      </c>
    </row>
    <row r="181" spans="1:4">
      <c r="A181" s="111">
        <v>1</v>
      </c>
      <c r="B181" s="99" t="s">
        <v>134</v>
      </c>
      <c r="C181" s="100" t="s">
        <v>13</v>
      </c>
      <c r="D181" s="158">
        <f>D180*1.02</f>
        <v>25.5</v>
      </c>
    </row>
    <row r="182" spans="1:4">
      <c r="A182" s="108">
        <v>2</v>
      </c>
      <c r="B182" s="21" t="s">
        <v>135</v>
      </c>
      <c r="C182" s="75" t="s">
        <v>40</v>
      </c>
      <c r="D182" s="71">
        <v>10</v>
      </c>
    </row>
    <row r="183" spans="1:4">
      <c r="A183" s="108">
        <v>3</v>
      </c>
      <c r="B183" s="21" t="s">
        <v>136</v>
      </c>
      <c r="C183" s="75" t="s">
        <v>17</v>
      </c>
      <c r="D183" s="71">
        <v>0.57999999999999996</v>
      </c>
    </row>
    <row r="184" spans="1:4">
      <c r="A184" s="112">
        <v>4</v>
      </c>
      <c r="B184" s="113" t="s">
        <v>137</v>
      </c>
      <c r="C184" s="114" t="s">
        <v>40</v>
      </c>
      <c r="D184" s="160">
        <v>0.54500000000000004</v>
      </c>
    </row>
    <row r="185" spans="1:4" ht="14.25" customHeight="1">
      <c r="A185" s="96"/>
      <c r="B185" s="67" t="s">
        <v>154</v>
      </c>
      <c r="C185" s="84"/>
      <c r="D185" s="154"/>
    </row>
    <row r="186" spans="1:4">
      <c r="A186" s="115">
        <v>1</v>
      </c>
      <c r="B186" s="40" t="s">
        <v>155</v>
      </c>
      <c r="C186" s="41" t="s">
        <v>13</v>
      </c>
      <c r="D186" s="151">
        <v>98</v>
      </c>
    </row>
    <row r="187" spans="1:4">
      <c r="A187" s="98">
        <v>1</v>
      </c>
      <c r="B187" s="21" t="s">
        <v>156</v>
      </c>
      <c r="C187" s="100" t="s">
        <v>13</v>
      </c>
      <c r="D187" s="158">
        <f>D186*1.2</f>
        <v>117.6</v>
      </c>
    </row>
    <row r="188" spans="1:4">
      <c r="A188" s="74">
        <v>2</v>
      </c>
      <c r="B188" s="21" t="s">
        <v>121</v>
      </c>
      <c r="C188" s="75" t="s">
        <v>11</v>
      </c>
      <c r="D188" s="71">
        <v>0.31</v>
      </c>
    </row>
    <row r="189" spans="1:4">
      <c r="A189" s="74">
        <v>3</v>
      </c>
      <c r="B189" s="21" t="s">
        <v>157</v>
      </c>
      <c r="C189" s="75" t="s">
        <v>13</v>
      </c>
      <c r="D189" s="71">
        <f>D186*1.1</f>
        <v>107.80000000000001</v>
      </c>
    </row>
    <row r="190" spans="1:4">
      <c r="A190" s="74">
        <v>4</v>
      </c>
      <c r="B190" s="21" t="s">
        <v>158</v>
      </c>
      <c r="C190" s="75" t="s">
        <v>17</v>
      </c>
      <c r="D190" s="71">
        <v>786.36144578313258</v>
      </c>
    </row>
    <row r="191" spans="1:4">
      <c r="A191" s="74">
        <v>5</v>
      </c>
      <c r="B191" s="21" t="s">
        <v>159</v>
      </c>
      <c r="C191" s="75" t="s">
        <v>17</v>
      </c>
      <c r="D191" s="71">
        <v>3931.8072289156626</v>
      </c>
    </row>
    <row r="192" spans="1:4">
      <c r="A192" s="74">
        <v>6</v>
      </c>
      <c r="B192" s="21" t="s">
        <v>160</v>
      </c>
      <c r="C192" s="75" t="s">
        <v>24</v>
      </c>
      <c r="D192" s="161">
        <v>1.41E-3</v>
      </c>
    </row>
    <row r="193" spans="1:4">
      <c r="A193" s="74">
        <v>7</v>
      </c>
      <c r="B193" s="21" t="s">
        <v>161</v>
      </c>
      <c r="C193" s="75" t="s">
        <v>71</v>
      </c>
      <c r="D193" s="71">
        <v>7.2</v>
      </c>
    </row>
    <row r="194" spans="1:4" ht="22.8">
      <c r="A194" s="74">
        <v>8</v>
      </c>
      <c r="B194" s="21" t="s">
        <v>162</v>
      </c>
      <c r="C194" s="75" t="s">
        <v>163</v>
      </c>
      <c r="D194" s="71">
        <v>1</v>
      </c>
    </row>
    <row r="195" spans="1:4">
      <c r="A195" s="176">
        <v>9</v>
      </c>
      <c r="B195" s="113" t="s">
        <v>59</v>
      </c>
      <c r="C195" s="75" t="s">
        <v>163</v>
      </c>
      <c r="D195" s="71">
        <v>1</v>
      </c>
    </row>
    <row r="196" spans="1:4">
      <c r="A196" s="43"/>
      <c r="B196" s="44" t="s">
        <v>164</v>
      </c>
      <c r="C196" s="101"/>
      <c r="D196" s="116"/>
    </row>
    <row r="197" spans="1:4" ht="26.4">
      <c r="A197" s="96">
        <v>1</v>
      </c>
      <c r="B197" s="67" t="s">
        <v>165</v>
      </c>
      <c r="C197" s="104" t="s">
        <v>163</v>
      </c>
      <c r="D197" s="117">
        <v>1</v>
      </c>
    </row>
    <row r="198" spans="1:4">
      <c r="A198" s="163">
        <v>1</v>
      </c>
      <c r="B198" s="118" t="s">
        <v>166</v>
      </c>
      <c r="C198" s="119" t="s">
        <v>163</v>
      </c>
      <c r="D198" s="120">
        <v>1</v>
      </c>
    </row>
    <row r="199" spans="1:4">
      <c r="A199" s="43"/>
      <c r="B199" s="45" t="s">
        <v>167</v>
      </c>
      <c r="C199" s="101"/>
      <c r="D199" s="116"/>
    </row>
    <row r="200" spans="1:4">
      <c r="A200" s="134"/>
      <c r="B200" s="45" t="s">
        <v>168</v>
      </c>
      <c r="C200" s="121"/>
      <c r="D200" s="177"/>
    </row>
    <row r="201" spans="1:4">
      <c r="A201" s="43">
        <v>1</v>
      </c>
      <c r="B201" s="44" t="s">
        <v>169</v>
      </c>
      <c r="C201" s="122" t="s">
        <v>170</v>
      </c>
      <c r="D201" s="178">
        <v>15</v>
      </c>
    </row>
    <row r="202" spans="1:4" ht="22.8">
      <c r="A202" s="96"/>
      <c r="B202" s="21" t="s">
        <v>171</v>
      </c>
      <c r="C202" s="75" t="s">
        <v>71</v>
      </c>
      <c r="D202" s="71">
        <v>67</v>
      </c>
    </row>
    <row r="203" spans="1:4" ht="22.8">
      <c r="A203" s="123"/>
      <c r="B203" s="21" t="s">
        <v>172</v>
      </c>
      <c r="C203" s="75" t="s">
        <v>71</v>
      </c>
      <c r="D203" s="71">
        <v>62</v>
      </c>
    </row>
    <row r="204" spans="1:4">
      <c r="A204" s="73">
        <v>2</v>
      </c>
      <c r="B204" s="124" t="s">
        <v>173</v>
      </c>
      <c r="C204" s="125" t="s">
        <v>17</v>
      </c>
      <c r="D204" s="165">
        <f>SUM(D205:D210)+D212</f>
        <v>8</v>
      </c>
    </row>
    <row r="205" spans="1:4">
      <c r="A205" s="126"/>
      <c r="B205" s="127" t="s">
        <v>174</v>
      </c>
      <c r="C205" s="128" t="s">
        <v>17</v>
      </c>
      <c r="D205" s="179">
        <v>1</v>
      </c>
    </row>
    <row r="206" spans="1:4">
      <c r="A206" s="96"/>
      <c r="B206" s="129" t="s">
        <v>175</v>
      </c>
      <c r="C206" s="130" t="s">
        <v>17</v>
      </c>
      <c r="D206" s="180">
        <v>1</v>
      </c>
    </row>
    <row r="207" spans="1:4">
      <c r="A207" s="96"/>
      <c r="B207" s="129" t="s">
        <v>203</v>
      </c>
      <c r="C207" s="130" t="s">
        <v>17</v>
      </c>
      <c r="D207" s="180">
        <v>1</v>
      </c>
    </row>
    <row r="208" spans="1:4">
      <c r="A208" s="96"/>
      <c r="B208" s="129" t="s">
        <v>176</v>
      </c>
      <c r="C208" s="130" t="s">
        <v>17</v>
      </c>
      <c r="D208" s="180">
        <v>1</v>
      </c>
    </row>
    <row r="209" spans="1:4">
      <c r="A209" s="96"/>
      <c r="B209" s="129" t="s">
        <v>177</v>
      </c>
      <c r="C209" s="130" t="s">
        <v>17</v>
      </c>
      <c r="D209" s="180">
        <v>1</v>
      </c>
    </row>
    <row r="210" spans="1:4">
      <c r="A210" s="96"/>
      <c r="B210" s="129" t="s">
        <v>178</v>
      </c>
      <c r="C210" s="130" t="s">
        <v>17</v>
      </c>
      <c r="D210" s="180">
        <v>1</v>
      </c>
    </row>
    <row r="211" spans="1:4">
      <c r="A211" s="96"/>
      <c r="B211" s="131" t="s">
        <v>179</v>
      </c>
      <c r="C211" s="130"/>
      <c r="D211" s="180"/>
    </row>
    <row r="212" spans="1:4" ht="26.4">
      <c r="A212" s="115">
        <v>3</v>
      </c>
      <c r="B212" s="132" t="s">
        <v>180</v>
      </c>
      <c r="C212" s="133" t="s">
        <v>17</v>
      </c>
      <c r="D212" s="175">
        <v>2</v>
      </c>
    </row>
    <row r="213" spans="1:4">
      <c r="A213" s="73">
        <v>1</v>
      </c>
      <c r="B213" s="44" t="s">
        <v>181</v>
      </c>
      <c r="C213" s="192"/>
      <c r="D213" s="193"/>
    </row>
    <row r="214" spans="1:4">
      <c r="A214" s="73">
        <v>2</v>
      </c>
      <c r="B214" s="44" t="s">
        <v>182</v>
      </c>
      <c r="C214" s="138" t="s">
        <v>170</v>
      </c>
      <c r="D214" s="191">
        <f>SUM(D220:D227)+D229+D210+D205</f>
        <v>83</v>
      </c>
    </row>
    <row r="215" spans="1:4">
      <c r="A215" s="83"/>
      <c r="B215" s="139" t="s">
        <v>183</v>
      </c>
      <c r="C215" s="128" t="s">
        <v>71</v>
      </c>
      <c r="D215" s="183">
        <v>180</v>
      </c>
    </row>
    <row r="216" spans="1:4">
      <c r="A216" s="83"/>
      <c r="B216" s="139" t="s">
        <v>184</v>
      </c>
      <c r="C216" s="130" t="s">
        <v>71</v>
      </c>
      <c r="D216" s="183">
        <v>180</v>
      </c>
    </row>
    <row r="217" spans="1:4">
      <c r="A217" s="83"/>
      <c r="B217" s="139" t="s">
        <v>185</v>
      </c>
      <c r="C217" s="130" t="s">
        <v>71</v>
      </c>
      <c r="D217" s="183">
        <v>45</v>
      </c>
    </row>
    <row r="218" spans="1:4">
      <c r="A218" s="83"/>
      <c r="B218" s="139" t="s">
        <v>186</v>
      </c>
      <c r="C218" s="130" t="s">
        <v>71</v>
      </c>
      <c r="D218" s="183">
        <v>180</v>
      </c>
    </row>
    <row r="219" spans="1:4">
      <c r="A219" s="83"/>
      <c r="B219" s="139" t="s">
        <v>187</v>
      </c>
      <c r="C219" s="130" t="s">
        <v>71</v>
      </c>
      <c r="D219" s="183">
        <v>32</v>
      </c>
    </row>
    <row r="220" spans="1:4">
      <c r="A220" s="83"/>
      <c r="B220" s="140" t="s">
        <v>188</v>
      </c>
      <c r="C220" s="130" t="s">
        <v>17</v>
      </c>
      <c r="D220" s="183">
        <v>1</v>
      </c>
    </row>
    <row r="221" spans="1:4">
      <c r="A221" s="83"/>
      <c r="B221" s="139" t="s">
        <v>189</v>
      </c>
      <c r="C221" s="130" t="s">
        <v>17</v>
      </c>
      <c r="D221" s="183">
        <v>24</v>
      </c>
    </row>
    <row r="222" spans="1:4">
      <c r="A222" s="83"/>
      <c r="B222" s="140" t="s">
        <v>190</v>
      </c>
      <c r="C222" s="130" t="s">
        <v>17</v>
      </c>
      <c r="D222" s="183">
        <v>3</v>
      </c>
    </row>
    <row r="223" spans="1:4">
      <c r="A223" s="83"/>
      <c r="B223" s="139" t="s">
        <v>191</v>
      </c>
      <c r="C223" s="130" t="s">
        <v>17</v>
      </c>
      <c r="D223" s="183">
        <v>22</v>
      </c>
    </row>
    <row r="224" spans="1:4">
      <c r="A224" s="83"/>
      <c r="B224" s="139" t="s">
        <v>192</v>
      </c>
      <c r="C224" s="130" t="s">
        <v>17</v>
      </c>
      <c r="D224" s="183">
        <v>3</v>
      </c>
    </row>
    <row r="225" spans="1:4">
      <c r="A225" s="83"/>
      <c r="B225" s="139" t="s">
        <v>193</v>
      </c>
      <c r="C225" s="130" t="s">
        <v>17</v>
      </c>
      <c r="D225" s="183">
        <v>4</v>
      </c>
    </row>
    <row r="226" spans="1:4">
      <c r="A226" s="83"/>
      <c r="B226" s="139" t="s">
        <v>194</v>
      </c>
      <c r="C226" s="130" t="s">
        <v>17</v>
      </c>
      <c r="D226" s="183">
        <v>19</v>
      </c>
    </row>
    <row r="227" spans="1:4">
      <c r="A227" s="83"/>
      <c r="B227" s="140" t="s">
        <v>195</v>
      </c>
      <c r="C227" s="130" t="s">
        <v>17</v>
      </c>
      <c r="D227" s="183">
        <v>3</v>
      </c>
    </row>
    <row r="228" spans="1:4">
      <c r="A228" s="83"/>
      <c r="B228" s="140" t="s">
        <v>179</v>
      </c>
      <c r="C228" s="130"/>
      <c r="D228" s="183"/>
    </row>
    <row r="229" spans="1:4" ht="26.4">
      <c r="A229" s="115">
        <v>3</v>
      </c>
      <c r="B229" s="132" t="s">
        <v>180</v>
      </c>
      <c r="C229" s="133" t="s">
        <v>17</v>
      </c>
      <c r="D229" s="175">
        <v>2</v>
      </c>
    </row>
    <row r="230" spans="1:4" ht="15" thickBot="1">
      <c r="A230" s="184">
        <v>1</v>
      </c>
      <c r="B230" s="185" t="s">
        <v>196</v>
      </c>
      <c r="C230" s="186" t="s">
        <v>197</v>
      </c>
      <c r="D230" s="187">
        <v>1</v>
      </c>
    </row>
  </sheetData>
  <autoFilter ref="A5:C230" xr:uid="{00000000-0009-0000-0000-000001000000}"/>
  <mergeCells count="4">
    <mergeCell ref="A1:D1"/>
    <mergeCell ref="A2:D2"/>
    <mergeCell ref="A3:D3"/>
    <mergeCell ref="A4:D4"/>
  </mergeCells>
  <pageMargins left="0.70866141732283472" right="0.39370078740157483" top="0.35433070866141736" bottom="0.35433070866141736" header="0.31496062992125984" footer="0.31496062992125984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30"/>
  <sheetViews>
    <sheetView workbookViewId="0">
      <selection sqref="A1:D4"/>
    </sheetView>
  </sheetViews>
  <sheetFormatPr defaultRowHeight="14.4"/>
  <cols>
    <col min="2" max="2" width="54.5546875" customWidth="1"/>
    <col min="3" max="4" width="13.88671875" customWidth="1"/>
  </cols>
  <sheetData>
    <row r="1" spans="1:4">
      <c r="A1" s="371" t="s">
        <v>0</v>
      </c>
      <c r="B1" s="371"/>
      <c r="C1" s="371"/>
      <c r="D1" s="371"/>
    </row>
    <row r="2" spans="1:4" ht="27.75" customHeight="1">
      <c r="A2" s="372" t="s">
        <v>1</v>
      </c>
      <c r="B2" s="372"/>
      <c r="C2" s="372"/>
      <c r="D2" s="372"/>
    </row>
    <row r="3" spans="1:4" ht="15.75" customHeight="1">
      <c r="A3" s="374" t="s">
        <v>2</v>
      </c>
      <c r="B3" s="374"/>
      <c r="C3" s="374"/>
      <c r="D3" s="374"/>
    </row>
    <row r="4" spans="1:4" ht="15" thickBot="1">
      <c r="A4" s="373" t="s">
        <v>201</v>
      </c>
      <c r="B4" s="373"/>
      <c r="C4" s="373"/>
      <c r="D4" s="373"/>
    </row>
    <row r="5" spans="1:4" ht="27" thickBot="1">
      <c r="A5" s="1" t="s">
        <v>4</v>
      </c>
      <c r="B5" s="2" t="s">
        <v>5</v>
      </c>
      <c r="C5" s="3" t="s">
        <v>6</v>
      </c>
      <c r="D5" s="143" t="s">
        <v>7</v>
      </c>
    </row>
    <row r="6" spans="1:4">
      <c r="A6" s="4"/>
      <c r="B6" s="5" t="s">
        <v>8</v>
      </c>
      <c r="C6" s="6"/>
      <c r="D6" s="144"/>
    </row>
    <row r="7" spans="1:4" ht="15.6">
      <c r="A7" s="7"/>
      <c r="B7" s="8" t="s">
        <v>9</v>
      </c>
      <c r="C7" s="9"/>
      <c r="D7" s="10"/>
    </row>
    <row r="8" spans="1:4" ht="15.6">
      <c r="A8" s="11">
        <v>1</v>
      </c>
      <c r="B8" s="8" t="s">
        <v>10</v>
      </c>
      <c r="C8" s="12" t="s">
        <v>11</v>
      </c>
      <c r="D8" s="13">
        <v>65</v>
      </c>
    </row>
    <row r="9" spans="1:4" ht="15.6">
      <c r="A9" s="11">
        <v>2</v>
      </c>
      <c r="B9" s="8" t="s">
        <v>12</v>
      </c>
      <c r="C9" s="12" t="s">
        <v>13</v>
      </c>
      <c r="D9" s="13">
        <v>140</v>
      </c>
    </row>
    <row r="10" spans="1:4">
      <c r="A10" s="14">
        <v>3</v>
      </c>
      <c r="B10" s="8" t="s">
        <v>14</v>
      </c>
      <c r="C10" s="12" t="s">
        <v>13</v>
      </c>
      <c r="D10" s="13">
        <v>50</v>
      </c>
    </row>
    <row r="11" spans="1:4">
      <c r="A11" s="15"/>
      <c r="B11" s="16" t="s">
        <v>15</v>
      </c>
      <c r="C11" s="17"/>
      <c r="D11" s="10"/>
    </row>
    <row r="12" spans="1:4" ht="26.4">
      <c r="A12" s="18">
        <v>1</v>
      </c>
      <c r="B12" s="16" t="s">
        <v>16</v>
      </c>
      <c r="C12" s="19" t="s">
        <v>17</v>
      </c>
      <c r="D12" s="145">
        <v>12</v>
      </c>
    </row>
    <row r="13" spans="1:4">
      <c r="A13" s="20">
        <v>1</v>
      </c>
      <c r="B13" s="21" t="s">
        <v>18</v>
      </c>
      <c r="C13" s="22" t="s">
        <v>17</v>
      </c>
      <c r="D13" s="23">
        <v>12</v>
      </c>
    </row>
    <row r="14" spans="1:4">
      <c r="A14" s="18">
        <v>2</v>
      </c>
      <c r="B14" s="24" t="s">
        <v>19</v>
      </c>
      <c r="C14" s="25" t="s">
        <v>11</v>
      </c>
      <c r="D14" s="26">
        <v>1.1000000000000001</v>
      </c>
    </row>
    <row r="15" spans="1:4">
      <c r="A15" s="27">
        <v>1</v>
      </c>
      <c r="B15" s="28" t="s">
        <v>20</v>
      </c>
      <c r="C15" s="22" t="s">
        <v>11</v>
      </c>
      <c r="D15" s="29">
        <v>1.1000000000000001</v>
      </c>
    </row>
    <row r="16" spans="1:4">
      <c r="A16" s="18">
        <v>3</v>
      </c>
      <c r="B16" s="24" t="s">
        <v>21</v>
      </c>
      <c r="C16" s="25" t="s">
        <v>17</v>
      </c>
      <c r="D16" s="30">
        <v>12</v>
      </c>
    </row>
    <row r="17" spans="1:4">
      <c r="A17" s="27">
        <v>1</v>
      </c>
      <c r="B17" s="28" t="s">
        <v>22</v>
      </c>
      <c r="C17" s="22" t="s">
        <v>11</v>
      </c>
      <c r="D17" s="31">
        <v>0.25436400000000003</v>
      </c>
    </row>
    <row r="18" spans="1:4">
      <c r="A18" s="27">
        <v>2</v>
      </c>
      <c r="B18" s="28" t="s">
        <v>23</v>
      </c>
      <c r="C18" s="22" t="s">
        <v>24</v>
      </c>
      <c r="D18" s="31">
        <v>1.0128299999999998E-2</v>
      </c>
    </row>
    <row r="19" spans="1:4">
      <c r="A19" s="27">
        <v>3</v>
      </c>
      <c r="B19" s="28" t="s">
        <v>25</v>
      </c>
      <c r="C19" s="22" t="s">
        <v>17</v>
      </c>
      <c r="D19" s="31">
        <v>2.3123999999999999E-2</v>
      </c>
    </row>
    <row r="20" spans="1:4">
      <c r="A20" s="27">
        <v>4</v>
      </c>
      <c r="B20" s="28" t="s">
        <v>26</v>
      </c>
      <c r="C20" s="22" t="s">
        <v>11</v>
      </c>
      <c r="D20" s="31">
        <v>3.5611500000000004E-2</v>
      </c>
    </row>
    <row r="21" spans="1:4">
      <c r="A21" s="14">
        <v>2</v>
      </c>
      <c r="B21" s="16" t="s">
        <v>213</v>
      </c>
      <c r="C21" s="19" t="s">
        <v>11</v>
      </c>
      <c r="D21" s="36">
        <v>0.6</v>
      </c>
    </row>
    <row r="22" spans="1:4">
      <c r="A22" s="33">
        <v>1</v>
      </c>
      <c r="B22" s="34" t="s">
        <v>28</v>
      </c>
      <c r="C22" s="35" t="s">
        <v>24</v>
      </c>
      <c r="D22" s="31">
        <v>4.9731060606060598E-3</v>
      </c>
    </row>
    <row r="23" spans="1:4">
      <c r="A23" s="33">
        <v>2</v>
      </c>
      <c r="B23" s="34" t="s">
        <v>29</v>
      </c>
      <c r="C23" s="35" t="s">
        <v>24</v>
      </c>
      <c r="D23" s="31">
        <v>1.9021990740740748E-4</v>
      </c>
    </row>
    <row r="24" spans="1:4">
      <c r="A24" s="33">
        <v>3</v>
      </c>
      <c r="B24" s="28" t="s">
        <v>30</v>
      </c>
      <c r="C24" s="35" t="s">
        <v>24</v>
      </c>
      <c r="D24" s="31">
        <v>1.4566666666666664E-2</v>
      </c>
    </row>
    <row r="25" spans="1:4">
      <c r="A25" s="33">
        <v>4</v>
      </c>
      <c r="B25" s="34" t="s">
        <v>31</v>
      </c>
      <c r="C25" s="35" t="s">
        <v>11</v>
      </c>
      <c r="D25" s="31">
        <v>0.6</v>
      </c>
    </row>
    <row r="26" spans="1:4">
      <c r="A26" s="33">
        <v>5</v>
      </c>
      <c r="B26" s="28" t="s">
        <v>32</v>
      </c>
      <c r="C26" s="35" t="s">
        <v>11</v>
      </c>
      <c r="D26" s="31">
        <v>5.6999999999999988E-2</v>
      </c>
    </row>
    <row r="27" spans="1:4" ht="26.4">
      <c r="A27" s="18">
        <v>5</v>
      </c>
      <c r="B27" s="24" t="s">
        <v>33</v>
      </c>
      <c r="C27" s="25" t="s">
        <v>13</v>
      </c>
      <c r="D27" s="36">
        <v>22</v>
      </c>
    </row>
    <row r="28" spans="1:4">
      <c r="A28" s="27">
        <v>1</v>
      </c>
      <c r="B28" s="37" t="s">
        <v>34</v>
      </c>
      <c r="C28" s="22" t="s">
        <v>24</v>
      </c>
      <c r="D28" s="31">
        <v>9.2399999999999996E-2</v>
      </c>
    </row>
    <row r="29" spans="1:4">
      <c r="A29" s="27">
        <v>2</v>
      </c>
      <c r="B29" s="37" t="s">
        <v>35</v>
      </c>
      <c r="C29" s="22" t="s">
        <v>13</v>
      </c>
      <c r="D29" s="31">
        <v>48.399999999999991</v>
      </c>
    </row>
    <row r="30" spans="1:4">
      <c r="A30" s="27">
        <v>3</v>
      </c>
      <c r="B30" s="37" t="s">
        <v>36</v>
      </c>
      <c r="C30" s="22" t="s">
        <v>24</v>
      </c>
      <c r="D30" s="31">
        <v>1.7600000000000001E-2</v>
      </c>
    </row>
    <row r="31" spans="1:4">
      <c r="A31" s="27">
        <v>4</v>
      </c>
      <c r="B31" s="37" t="s">
        <v>37</v>
      </c>
      <c r="C31" s="22" t="s">
        <v>11</v>
      </c>
      <c r="D31" s="31">
        <v>0.54999999999999993</v>
      </c>
    </row>
    <row r="32" spans="1:4" ht="26.4">
      <c r="A32" s="38">
        <v>6</v>
      </c>
      <c r="B32" s="24" t="s">
        <v>38</v>
      </c>
      <c r="C32" s="25" t="s">
        <v>13</v>
      </c>
      <c r="D32" s="26">
        <v>18</v>
      </c>
    </row>
    <row r="33" spans="1:4">
      <c r="A33" s="39">
        <v>1</v>
      </c>
      <c r="B33" s="37" t="s">
        <v>34</v>
      </c>
      <c r="C33" s="22" t="s">
        <v>24</v>
      </c>
      <c r="D33" s="31">
        <v>3.2399999999999998E-2</v>
      </c>
    </row>
    <row r="34" spans="1:4">
      <c r="A34" s="27">
        <v>2</v>
      </c>
      <c r="B34" s="37" t="s">
        <v>39</v>
      </c>
      <c r="C34" s="22" t="s">
        <v>40</v>
      </c>
      <c r="D34" s="31">
        <v>1.3500000000000002E-2</v>
      </c>
    </row>
    <row r="35" spans="1:4">
      <c r="A35" s="27">
        <v>3</v>
      </c>
      <c r="B35" s="37" t="s">
        <v>36</v>
      </c>
      <c r="C35" s="22" t="s">
        <v>24</v>
      </c>
      <c r="D35" s="31">
        <v>1.0800000000000001E-2</v>
      </c>
    </row>
    <row r="36" spans="1:4" ht="15.6">
      <c r="A36" s="141"/>
      <c r="B36" s="40" t="s">
        <v>41</v>
      </c>
      <c r="C36" s="41"/>
      <c r="D36" s="42"/>
    </row>
    <row r="37" spans="1:4">
      <c r="A37" s="43">
        <v>1</v>
      </c>
      <c r="B37" s="44" t="s">
        <v>42</v>
      </c>
      <c r="C37" s="45" t="s">
        <v>11</v>
      </c>
      <c r="D37" s="142">
        <v>7.21</v>
      </c>
    </row>
    <row r="38" spans="1:4">
      <c r="A38" s="18">
        <v>2</v>
      </c>
      <c r="B38" s="44" t="s">
        <v>43</v>
      </c>
      <c r="C38" s="41" t="s">
        <v>13</v>
      </c>
      <c r="D38" s="147">
        <v>29</v>
      </c>
    </row>
    <row r="39" spans="1:4" ht="26.4">
      <c r="A39" s="18">
        <v>3</v>
      </c>
      <c r="B39" s="16" t="s">
        <v>44</v>
      </c>
      <c r="C39" s="19" t="s">
        <v>13</v>
      </c>
      <c r="D39" s="148">
        <v>29</v>
      </c>
    </row>
    <row r="40" spans="1:4">
      <c r="A40" s="46">
        <v>1</v>
      </c>
      <c r="B40" s="37" t="s">
        <v>45</v>
      </c>
      <c r="C40" s="47" t="s">
        <v>13</v>
      </c>
      <c r="D40" s="70">
        <f>D39*1.1</f>
        <v>31.900000000000002</v>
      </c>
    </row>
    <row r="41" spans="1:4">
      <c r="A41" s="46">
        <v>2</v>
      </c>
      <c r="B41" s="37" t="s">
        <v>46</v>
      </c>
      <c r="C41" s="47" t="s">
        <v>17</v>
      </c>
      <c r="D41" s="70">
        <v>16</v>
      </c>
    </row>
    <row r="42" spans="1:4">
      <c r="A42" s="46">
        <v>3</v>
      </c>
      <c r="B42" s="37" t="s">
        <v>47</v>
      </c>
      <c r="C42" s="47" t="s">
        <v>11</v>
      </c>
      <c r="D42" s="70">
        <v>1.25</v>
      </c>
    </row>
    <row r="43" spans="1:4" ht="22.8">
      <c r="A43" s="46">
        <v>5</v>
      </c>
      <c r="B43" s="37" t="s">
        <v>198</v>
      </c>
      <c r="C43" s="47" t="s">
        <v>13</v>
      </c>
      <c r="D43" s="149">
        <v>27.3</v>
      </c>
    </row>
    <row r="44" spans="1:4">
      <c r="A44" s="46">
        <v>6</v>
      </c>
      <c r="B44" s="21" t="s">
        <v>49</v>
      </c>
      <c r="C44" s="35" t="s">
        <v>40</v>
      </c>
      <c r="D44" s="70">
        <v>3.7</v>
      </c>
    </row>
    <row r="45" spans="1:4">
      <c r="A45" s="46">
        <v>7</v>
      </c>
      <c r="B45" s="34" t="s">
        <v>50</v>
      </c>
      <c r="C45" s="35" t="s">
        <v>13</v>
      </c>
      <c r="D45" s="70">
        <f>D39*1.1</f>
        <v>31.900000000000002</v>
      </c>
    </row>
    <row r="46" spans="1:4">
      <c r="A46" s="48">
        <v>4</v>
      </c>
      <c r="B46" s="49" t="s">
        <v>210</v>
      </c>
      <c r="C46" s="50" t="s">
        <v>13</v>
      </c>
      <c r="D46" s="36">
        <v>29</v>
      </c>
    </row>
    <row r="47" spans="1:4">
      <c r="A47" s="46">
        <v>1</v>
      </c>
      <c r="B47" s="37" t="s">
        <v>52</v>
      </c>
      <c r="C47" s="22" t="s">
        <v>13</v>
      </c>
      <c r="D47" s="29">
        <f>D46*1.05</f>
        <v>30.450000000000003</v>
      </c>
    </row>
    <row r="48" spans="1:4">
      <c r="A48" s="46">
        <v>2</v>
      </c>
      <c r="B48" s="37" t="s">
        <v>53</v>
      </c>
      <c r="C48" s="22" t="s">
        <v>40</v>
      </c>
      <c r="D48" s="29">
        <f>0.7*D46</f>
        <v>20.299999999999997</v>
      </c>
    </row>
    <row r="49" spans="1:4">
      <c r="A49" s="48">
        <v>5</v>
      </c>
      <c r="B49" s="51" t="s">
        <v>217</v>
      </c>
      <c r="C49" s="50" t="s">
        <v>13</v>
      </c>
      <c r="D49" s="36">
        <v>29</v>
      </c>
    </row>
    <row r="50" spans="1:4">
      <c r="A50" s="46">
        <v>1</v>
      </c>
      <c r="B50" s="37" t="s">
        <v>55</v>
      </c>
      <c r="C50" s="22" t="s">
        <v>13</v>
      </c>
      <c r="D50" s="52">
        <f>D49*1.05</f>
        <v>30.450000000000003</v>
      </c>
    </row>
    <row r="51" spans="1:4" ht="28.5" customHeight="1">
      <c r="A51" s="53">
        <v>6</v>
      </c>
      <c r="B51" s="51" t="s">
        <v>215</v>
      </c>
      <c r="C51" s="50" t="s">
        <v>13</v>
      </c>
      <c r="D51" s="36">
        <v>29</v>
      </c>
    </row>
    <row r="52" spans="1:4" ht="22.8">
      <c r="A52" s="54">
        <v>1</v>
      </c>
      <c r="B52" s="55" t="s">
        <v>57</v>
      </c>
      <c r="C52" s="55" t="s">
        <v>13</v>
      </c>
      <c r="D52" s="56">
        <f>D51</f>
        <v>29</v>
      </c>
    </row>
    <row r="53" spans="1:4">
      <c r="A53" s="48">
        <v>7</v>
      </c>
      <c r="B53" s="24" t="s">
        <v>58</v>
      </c>
      <c r="C53" s="25" t="s">
        <v>13</v>
      </c>
      <c r="D53" s="36">
        <v>29</v>
      </c>
    </row>
    <row r="54" spans="1:4">
      <c r="A54" s="57">
        <v>1</v>
      </c>
      <c r="B54" s="58" t="s">
        <v>59</v>
      </c>
      <c r="C54" s="22"/>
      <c r="D54" s="52"/>
    </row>
    <row r="55" spans="1:4">
      <c r="A55" s="46">
        <v>1</v>
      </c>
      <c r="B55" s="59" t="s">
        <v>60</v>
      </c>
      <c r="C55" s="60" t="s">
        <v>17</v>
      </c>
      <c r="D55" s="61">
        <v>600</v>
      </c>
    </row>
    <row r="56" spans="1:4">
      <c r="A56" s="46">
        <v>2</v>
      </c>
      <c r="B56" s="35" t="s">
        <v>61</v>
      </c>
      <c r="C56" s="62" t="s">
        <v>17</v>
      </c>
      <c r="D56" s="63">
        <v>600</v>
      </c>
    </row>
    <row r="57" spans="1:4">
      <c r="A57" s="46">
        <v>3</v>
      </c>
      <c r="B57" s="35" t="s">
        <v>62</v>
      </c>
      <c r="C57" s="62" t="s">
        <v>17</v>
      </c>
      <c r="D57" s="63">
        <v>900</v>
      </c>
    </row>
    <row r="58" spans="1:4">
      <c r="A58" s="46">
        <v>4</v>
      </c>
      <c r="B58" s="35" t="s">
        <v>63</v>
      </c>
      <c r="C58" s="62" t="s">
        <v>17</v>
      </c>
      <c r="D58" s="63">
        <v>300</v>
      </c>
    </row>
    <row r="59" spans="1:4">
      <c r="A59" s="46">
        <v>5</v>
      </c>
      <c r="B59" s="35" t="s">
        <v>64</v>
      </c>
      <c r="C59" s="62" t="s">
        <v>17</v>
      </c>
      <c r="D59" s="63">
        <v>18</v>
      </c>
    </row>
    <row r="60" spans="1:4">
      <c r="A60" s="46">
        <v>6</v>
      </c>
      <c r="B60" s="64" t="s">
        <v>65</v>
      </c>
      <c r="C60" s="65" t="s">
        <v>17</v>
      </c>
      <c r="D60" s="66">
        <v>18</v>
      </c>
    </row>
    <row r="61" spans="1:4">
      <c r="A61" s="150"/>
      <c r="B61" s="67" t="s">
        <v>66</v>
      </c>
      <c r="C61" s="68"/>
      <c r="D61" s="144"/>
    </row>
    <row r="62" spans="1:4">
      <c r="A62" s="18">
        <v>1</v>
      </c>
      <c r="B62" s="16" t="s">
        <v>67</v>
      </c>
      <c r="C62" s="19" t="s">
        <v>13</v>
      </c>
      <c r="D62" s="13">
        <v>75</v>
      </c>
    </row>
    <row r="63" spans="1:4" ht="39.6">
      <c r="A63" s="18">
        <v>2</v>
      </c>
      <c r="B63" s="69" t="s">
        <v>68</v>
      </c>
      <c r="C63" s="19" t="s">
        <v>13</v>
      </c>
      <c r="D63" s="151">
        <v>75</v>
      </c>
    </row>
    <row r="64" spans="1:4">
      <c r="A64" s="33">
        <v>1</v>
      </c>
      <c r="B64" s="34" t="s">
        <v>69</v>
      </c>
      <c r="C64" s="35" t="s">
        <v>13</v>
      </c>
      <c r="D64" s="70">
        <f>88.2*1.1</f>
        <v>97.02000000000001</v>
      </c>
    </row>
    <row r="65" spans="1:4">
      <c r="A65" s="33">
        <v>2</v>
      </c>
      <c r="B65" s="34" t="s">
        <v>70</v>
      </c>
      <c r="C65" s="35" t="s">
        <v>71</v>
      </c>
      <c r="D65" s="71">
        <v>13.524590163934427</v>
      </c>
    </row>
    <row r="66" spans="1:4">
      <c r="A66" s="33">
        <v>3</v>
      </c>
      <c r="B66" s="21" t="s">
        <v>72</v>
      </c>
      <c r="C66" s="35" t="s">
        <v>71</v>
      </c>
      <c r="D66" s="71">
        <v>177.04918032786884</v>
      </c>
    </row>
    <row r="67" spans="1:4">
      <c r="A67" s="33">
        <v>4</v>
      </c>
      <c r="B67" s="34" t="s">
        <v>73</v>
      </c>
      <c r="C67" s="35" t="s">
        <v>11</v>
      </c>
      <c r="D67" s="71">
        <v>1.7</v>
      </c>
    </row>
    <row r="68" spans="1:4">
      <c r="A68" s="33">
        <v>5</v>
      </c>
      <c r="B68" s="34" t="s">
        <v>74</v>
      </c>
      <c r="C68" s="35" t="s">
        <v>11</v>
      </c>
      <c r="D68" s="71">
        <v>0.34</v>
      </c>
    </row>
    <row r="69" spans="1:4">
      <c r="A69" s="33">
        <v>6</v>
      </c>
      <c r="B69" s="34" t="s">
        <v>199</v>
      </c>
      <c r="C69" s="35" t="s">
        <v>11</v>
      </c>
      <c r="D69" s="71">
        <v>0.03</v>
      </c>
    </row>
    <row r="70" spans="1:4">
      <c r="A70" s="33">
        <v>7</v>
      </c>
      <c r="B70" s="34" t="s">
        <v>202</v>
      </c>
      <c r="C70" s="35" t="s">
        <v>11</v>
      </c>
      <c r="D70" s="71">
        <v>1.1200000000000001</v>
      </c>
    </row>
    <row r="71" spans="1:4">
      <c r="A71" s="33">
        <v>8</v>
      </c>
      <c r="B71" s="37" t="s">
        <v>46</v>
      </c>
      <c r="C71" s="22" t="s">
        <v>17</v>
      </c>
      <c r="D71" s="71">
        <v>52</v>
      </c>
    </row>
    <row r="72" spans="1:4">
      <c r="A72" s="33">
        <v>9</v>
      </c>
      <c r="B72" s="34" t="s">
        <v>49</v>
      </c>
      <c r="C72" s="35" t="s">
        <v>40</v>
      </c>
      <c r="D72" s="71">
        <v>3.0737704918032787</v>
      </c>
    </row>
    <row r="73" spans="1:4" ht="22.8">
      <c r="A73" s="33">
        <v>10</v>
      </c>
      <c r="B73" s="34" t="s">
        <v>75</v>
      </c>
      <c r="C73" s="35" t="s">
        <v>13</v>
      </c>
      <c r="D73" s="70">
        <v>63</v>
      </c>
    </row>
    <row r="74" spans="1:4" ht="22.8">
      <c r="A74" s="33">
        <v>11</v>
      </c>
      <c r="B74" s="34" t="s">
        <v>76</v>
      </c>
      <c r="C74" s="35" t="s">
        <v>13</v>
      </c>
      <c r="D74" s="70">
        <v>5.4</v>
      </c>
    </row>
    <row r="75" spans="1:4">
      <c r="A75" s="33">
        <v>12</v>
      </c>
      <c r="B75" s="34" t="s">
        <v>77</v>
      </c>
      <c r="C75" s="35" t="s">
        <v>13</v>
      </c>
      <c r="D75" s="70">
        <f>80*1.05</f>
        <v>84</v>
      </c>
    </row>
    <row r="76" spans="1:4">
      <c r="A76" s="33">
        <v>13</v>
      </c>
      <c r="B76" s="34" t="s">
        <v>50</v>
      </c>
      <c r="C76" s="22" t="s">
        <v>13</v>
      </c>
      <c r="D76" s="72">
        <f>D63*1.1</f>
        <v>82.5</v>
      </c>
    </row>
    <row r="77" spans="1:4" ht="26.4">
      <c r="A77" s="73">
        <v>3</v>
      </c>
      <c r="B77" s="40" t="s">
        <v>78</v>
      </c>
      <c r="C77" s="41" t="s">
        <v>13</v>
      </c>
      <c r="D77" s="151">
        <v>1.026</v>
      </c>
    </row>
    <row r="78" spans="1:4">
      <c r="A78" s="74">
        <v>1</v>
      </c>
      <c r="B78" s="21" t="s">
        <v>29</v>
      </c>
      <c r="C78" s="75" t="s">
        <v>24</v>
      </c>
      <c r="D78" s="152">
        <v>4.0000000000000003E-5</v>
      </c>
    </row>
    <row r="79" spans="1:4">
      <c r="A79" s="74">
        <v>2</v>
      </c>
      <c r="B79" s="21" t="s">
        <v>77</v>
      </c>
      <c r="C79" s="75" t="s">
        <v>13</v>
      </c>
      <c r="D79" s="71">
        <f>D77*1.05</f>
        <v>1.0773000000000001</v>
      </c>
    </row>
    <row r="80" spans="1:4">
      <c r="A80" s="14">
        <v>1</v>
      </c>
      <c r="B80" s="77" t="s">
        <v>59</v>
      </c>
      <c r="C80" s="59"/>
      <c r="D80" s="78"/>
    </row>
    <row r="81" spans="1:4">
      <c r="A81" s="20">
        <v>1</v>
      </c>
      <c r="B81" s="59" t="s">
        <v>61</v>
      </c>
      <c r="C81" s="79" t="s">
        <v>17</v>
      </c>
      <c r="D81" s="78">
        <v>1035.2459016393443</v>
      </c>
    </row>
    <row r="82" spans="1:4">
      <c r="A82" s="33">
        <v>2</v>
      </c>
      <c r="B82" s="35" t="s">
        <v>63</v>
      </c>
      <c r="C82" s="80" t="s">
        <v>17</v>
      </c>
      <c r="D82" s="70">
        <v>1035.2459016393443</v>
      </c>
    </row>
    <row r="83" spans="1:4">
      <c r="A83" s="33">
        <v>3</v>
      </c>
      <c r="B83" s="35" t="s">
        <v>79</v>
      </c>
      <c r="C83" s="80" t="s">
        <v>17</v>
      </c>
      <c r="D83" s="70">
        <v>517.62295081967216</v>
      </c>
    </row>
    <row r="84" spans="1:4">
      <c r="A84" s="33">
        <v>4</v>
      </c>
      <c r="B84" s="35" t="s">
        <v>80</v>
      </c>
      <c r="C84" s="80" t="s">
        <v>17</v>
      </c>
      <c r="D84" s="70">
        <v>67.290983606557376</v>
      </c>
    </row>
    <row r="85" spans="1:4">
      <c r="A85" s="33">
        <v>5</v>
      </c>
      <c r="B85" s="35" t="s">
        <v>81</v>
      </c>
      <c r="C85" s="80" t="s">
        <v>17</v>
      </c>
      <c r="D85" s="70">
        <v>31.057377049180332</v>
      </c>
    </row>
    <row r="86" spans="1:4">
      <c r="A86" s="33">
        <v>6</v>
      </c>
      <c r="B86" s="35" t="s">
        <v>65</v>
      </c>
      <c r="C86" s="80" t="s">
        <v>17</v>
      </c>
      <c r="D86" s="70">
        <v>98.348360655737721</v>
      </c>
    </row>
    <row r="87" spans="1:4">
      <c r="A87" s="81">
        <v>7</v>
      </c>
      <c r="B87" s="64" t="s">
        <v>82</v>
      </c>
      <c r="C87" s="82" t="s">
        <v>17</v>
      </c>
      <c r="D87" s="153">
        <v>1552.8688524590164</v>
      </c>
    </row>
    <row r="88" spans="1:4">
      <c r="A88" s="83"/>
      <c r="B88" s="67" t="s">
        <v>83</v>
      </c>
      <c r="C88" s="84"/>
      <c r="D88" s="154"/>
    </row>
    <row r="89" spans="1:4">
      <c r="A89" s="18">
        <v>1</v>
      </c>
      <c r="B89" s="16" t="s">
        <v>84</v>
      </c>
      <c r="C89" s="19" t="s">
        <v>13</v>
      </c>
      <c r="D89" s="151">
        <v>29</v>
      </c>
    </row>
    <row r="90" spans="1:4">
      <c r="A90" s="46">
        <v>1</v>
      </c>
      <c r="B90" s="37" t="s">
        <v>45</v>
      </c>
      <c r="C90" s="22" t="s">
        <v>13</v>
      </c>
      <c r="D90" s="71">
        <f>D89*1.1</f>
        <v>31.900000000000002</v>
      </c>
    </row>
    <row r="91" spans="1:4">
      <c r="A91" s="46">
        <v>2</v>
      </c>
      <c r="B91" s="37" t="s">
        <v>46</v>
      </c>
      <c r="C91" s="22" t="s">
        <v>17</v>
      </c>
      <c r="D91" s="71">
        <v>18</v>
      </c>
    </row>
    <row r="92" spans="1:4">
      <c r="A92" s="46">
        <v>3</v>
      </c>
      <c r="B92" s="37" t="s">
        <v>47</v>
      </c>
      <c r="C92" s="22" t="s">
        <v>11</v>
      </c>
      <c r="D92" s="71">
        <v>0.9</v>
      </c>
    </row>
    <row r="93" spans="1:4">
      <c r="A93" s="46">
        <v>6</v>
      </c>
      <c r="B93" s="37" t="s">
        <v>85</v>
      </c>
      <c r="C93" s="22" t="s">
        <v>13</v>
      </c>
      <c r="D93" s="71">
        <v>25</v>
      </c>
    </row>
    <row r="94" spans="1:4">
      <c r="A94" s="46">
        <v>7</v>
      </c>
      <c r="B94" s="37" t="s">
        <v>86</v>
      </c>
      <c r="C94" s="22" t="s">
        <v>13</v>
      </c>
      <c r="D94" s="71">
        <f>D89*1.1</f>
        <v>31.900000000000002</v>
      </c>
    </row>
    <row r="95" spans="1:4">
      <c r="A95" s="46">
        <v>8</v>
      </c>
      <c r="B95" s="21" t="s">
        <v>49</v>
      </c>
      <c r="C95" s="35" t="s">
        <v>40</v>
      </c>
      <c r="D95" s="71">
        <v>3</v>
      </c>
    </row>
    <row r="96" spans="1:4">
      <c r="A96" s="53">
        <v>2</v>
      </c>
      <c r="B96" s="51" t="s">
        <v>209</v>
      </c>
      <c r="C96" s="25" t="s">
        <v>13</v>
      </c>
      <c r="D96" s="151">
        <v>5.5</v>
      </c>
    </row>
    <row r="97" spans="1:4">
      <c r="A97" s="46">
        <v>1</v>
      </c>
      <c r="B97" s="37" t="s">
        <v>52</v>
      </c>
      <c r="C97" s="55" t="s">
        <v>13</v>
      </c>
      <c r="D97" s="155">
        <f>D96*1.05</f>
        <v>5.7750000000000004</v>
      </c>
    </row>
    <row r="98" spans="1:4">
      <c r="A98" s="48">
        <v>3</v>
      </c>
      <c r="B98" s="24" t="s">
        <v>87</v>
      </c>
      <c r="C98" s="25" t="s">
        <v>13</v>
      </c>
      <c r="D98" s="156">
        <v>29</v>
      </c>
    </row>
    <row r="99" spans="1:4">
      <c r="A99" s="57">
        <v>1</v>
      </c>
      <c r="B99" s="58" t="s">
        <v>59</v>
      </c>
      <c r="C99" s="22"/>
      <c r="D99" s="188"/>
    </row>
    <row r="100" spans="1:4">
      <c r="A100" s="157">
        <v>1</v>
      </c>
      <c r="B100" s="59" t="s">
        <v>60</v>
      </c>
      <c r="C100" s="60" t="s">
        <v>17</v>
      </c>
      <c r="D100" s="158">
        <v>590</v>
      </c>
    </row>
    <row r="101" spans="1:4">
      <c r="A101" s="46">
        <v>2</v>
      </c>
      <c r="B101" s="35" t="s">
        <v>61</v>
      </c>
      <c r="C101" s="62" t="s">
        <v>17</v>
      </c>
      <c r="D101" s="71">
        <v>420</v>
      </c>
    </row>
    <row r="102" spans="1:4">
      <c r="A102" s="46">
        <v>3</v>
      </c>
      <c r="B102" s="35" t="s">
        <v>62</v>
      </c>
      <c r="C102" s="62" t="s">
        <v>17</v>
      </c>
      <c r="D102" s="71">
        <v>615</v>
      </c>
    </row>
    <row r="103" spans="1:4">
      <c r="A103" s="46">
        <v>4</v>
      </c>
      <c r="B103" s="35" t="s">
        <v>63</v>
      </c>
      <c r="C103" s="62" t="s">
        <v>17</v>
      </c>
      <c r="D103" s="71">
        <v>202</v>
      </c>
    </row>
    <row r="104" spans="1:4">
      <c r="A104" s="46">
        <v>5</v>
      </c>
      <c r="B104" s="35" t="s">
        <v>64</v>
      </c>
      <c r="C104" s="62" t="s">
        <v>17</v>
      </c>
      <c r="D104" s="71">
        <v>11</v>
      </c>
    </row>
    <row r="105" spans="1:4">
      <c r="A105" s="159">
        <v>6</v>
      </c>
      <c r="B105" s="64" t="s">
        <v>65</v>
      </c>
      <c r="C105" s="65" t="s">
        <v>17</v>
      </c>
      <c r="D105" s="160">
        <v>11</v>
      </c>
    </row>
    <row r="106" spans="1:4">
      <c r="A106" s="159"/>
      <c r="B106" s="87" t="s">
        <v>88</v>
      </c>
      <c r="C106" s="65"/>
      <c r="D106" s="160"/>
    </row>
    <row r="107" spans="1:4">
      <c r="A107" s="73">
        <v>1</v>
      </c>
      <c r="B107" s="40" t="s">
        <v>208</v>
      </c>
      <c r="C107" s="41" t="s">
        <v>13</v>
      </c>
      <c r="D107" s="151">
        <v>30</v>
      </c>
    </row>
    <row r="108" spans="1:4">
      <c r="A108" s="74">
        <v>1</v>
      </c>
      <c r="B108" s="21" t="s">
        <v>89</v>
      </c>
      <c r="C108" s="75" t="s">
        <v>24</v>
      </c>
      <c r="D108" s="167">
        <v>2.4E-2</v>
      </c>
    </row>
    <row r="109" spans="1:4">
      <c r="A109" s="74">
        <v>3</v>
      </c>
      <c r="B109" s="21" t="s">
        <v>90</v>
      </c>
      <c r="C109" s="75" t="s">
        <v>11</v>
      </c>
      <c r="D109" s="71">
        <v>0.3</v>
      </c>
    </row>
    <row r="110" spans="1:4">
      <c r="A110" s="74">
        <v>4</v>
      </c>
      <c r="B110" s="21" t="s">
        <v>91</v>
      </c>
      <c r="C110" s="75" t="s">
        <v>11</v>
      </c>
      <c r="D110" s="71">
        <v>0.1</v>
      </c>
    </row>
    <row r="111" spans="1:4">
      <c r="A111" s="74">
        <v>5</v>
      </c>
      <c r="B111" s="21" t="s">
        <v>92</v>
      </c>
      <c r="C111" s="75" t="s">
        <v>13</v>
      </c>
      <c r="D111" s="71">
        <v>36</v>
      </c>
    </row>
    <row r="112" spans="1:4">
      <c r="A112" s="74">
        <v>6</v>
      </c>
      <c r="B112" s="21" t="s">
        <v>69</v>
      </c>
      <c r="C112" s="75" t="s">
        <v>13</v>
      </c>
      <c r="D112" s="71">
        <v>33</v>
      </c>
    </row>
    <row r="113" spans="1:4">
      <c r="A113" s="74">
        <v>7</v>
      </c>
      <c r="B113" s="21" t="s">
        <v>93</v>
      </c>
      <c r="C113" s="75" t="s">
        <v>17</v>
      </c>
      <c r="D113" s="71">
        <v>170.47058823529412</v>
      </c>
    </row>
    <row r="114" spans="1:4">
      <c r="A114" s="74">
        <v>8</v>
      </c>
      <c r="B114" s="21" t="s">
        <v>94</v>
      </c>
      <c r="C114" s="75" t="s">
        <v>17</v>
      </c>
      <c r="D114" s="71">
        <v>232.58823529411762</v>
      </c>
    </row>
    <row r="115" spans="1:4">
      <c r="A115" s="74">
        <v>9</v>
      </c>
      <c r="B115" s="21" t="s">
        <v>95</v>
      </c>
      <c r="C115" s="75" t="s">
        <v>17</v>
      </c>
      <c r="D115" s="71">
        <v>41.294117647058826</v>
      </c>
    </row>
    <row r="116" spans="1:4">
      <c r="A116" s="74">
        <v>10</v>
      </c>
      <c r="B116" s="21" t="s">
        <v>96</v>
      </c>
      <c r="C116" s="75" t="s">
        <v>71</v>
      </c>
      <c r="D116" s="71">
        <v>1.3191780821917809</v>
      </c>
    </row>
    <row r="117" spans="1:4">
      <c r="A117" s="74">
        <v>11</v>
      </c>
      <c r="B117" s="21" t="s">
        <v>97</v>
      </c>
      <c r="C117" s="75" t="s">
        <v>13</v>
      </c>
      <c r="D117" s="71">
        <v>0.87735849056603776</v>
      </c>
    </row>
    <row r="118" spans="1:4">
      <c r="A118" s="74">
        <v>12</v>
      </c>
      <c r="B118" s="21" t="s">
        <v>98</v>
      </c>
      <c r="C118" s="75" t="s">
        <v>40</v>
      </c>
      <c r="D118" s="71">
        <v>1.6254679245283017</v>
      </c>
    </row>
    <row r="119" spans="1:4">
      <c r="A119" s="74">
        <v>13.181818181818199</v>
      </c>
      <c r="B119" s="21" t="s">
        <v>99</v>
      </c>
      <c r="C119" s="75" t="s">
        <v>100</v>
      </c>
      <c r="D119" s="71">
        <v>34.528301886792448</v>
      </c>
    </row>
    <row r="120" spans="1:4">
      <c r="A120" s="74">
        <v>14.2272727272727</v>
      </c>
      <c r="B120" s="21" t="s">
        <v>50</v>
      </c>
      <c r="C120" s="75" t="s">
        <v>13</v>
      </c>
      <c r="D120" s="71">
        <v>33</v>
      </c>
    </row>
    <row r="121" spans="1:4">
      <c r="A121" s="74">
        <v>15.2727272727273</v>
      </c>
      <c r="B121" s="88" t="s">
        <v>101</v>
      </c>
      <c r="C121" s="75" t="s">
        <v>17</v>
      </c>
      <c r="D121" s="71">
        <v>2</v>
      </c>
    </row>
    <row r="122" spans="1:4">
      <c r="A122" s="74">
        <v>16.318181818181799</v>
      </c>
      <c r="B122" s="88" t="s">
        <v>102</v>
      </c>
      <c r="C122" s="75" t="s">
        <v>17</v>
      </c>
      <c r="D122" s="71">
        <v>4</v>
      </c>
    </row>
    <row r="123" spans="1:4">
      <c r="A123" s="74">
        <v>17.363636363636399</v>
      </c>
      <c r="B123" s="88" t="s">
        <v>103</v>
      </c>
      <c r="C123" s="75" t="s">
        <v>17</v>
      </c>
      <c r="D123" s="71">
        <v>2</v>
      </c>
    </row>
    <row r="124" spans="1:4">
      <c r="A124" s="74">
        <v>18.409090909090899</v>
      </c>
      <c r="B124" s="88" t="s">
        <v>104</v>
      </c>
      <c r="C124" s="75" t="s">
        <v>17</v>
      </c>
      <c r="D124" s="71">
        <v>2</v>
      </c>
    </row>
    <row r="125" spans="1:4">
      <c r="A125" s="74">
        <v>19.454545454545499</v>
      </c>
      <c r="B125" s="21" t="s">
        <v>105</v>
      </c>
      <c r="C125" s="75" t="s">
        <v>24</v>
      </c>
      <c r="D125" s="161">
        <v>3.0000000000000001E-3</v>
      </c>
    </row>
    <row r="126" spans="1:4">
      <c r="A126" s="74">
        <v>20.5</v>
      </c>
      <c r="B126" s="21" t="s">
        <v>49</v>
      </c>
      <c r="C126" s="75" t="s">
        <v>24</v>
      </c>
      <c r="D126" s="71">
        <v>2.0486120640365924E-2</v>
      </c>
    </row>
    <row r="127" spans="1:4">
      <c r="A127" s="74">
        <v>21.5454545454546</v>
      </c>
      <c r="B127" s="21" t="s">
        <v>32</v>
      </c>
      <c r="C127" s="75" t="s">
        <v>11</v>
      </c>
      <c r="D127" s="71">
        <v>0.32</v>
      </c>
    </row>
    <row r="128" spans="1:4">
      <c r="A128" s="43"/>
      <c r="B128" s="89" t="s">
        <v>107</v>
      </c>
      <c r="C128" s="90"/>
      <c r="D128" s="116"/>
    </row>
    <row r="129" spans="1:4">
      <c r="A129" s="73">
        <v>1</v>
      </c>
      <c r="B129" s="40" t="s">
        <v>212</v>
      </c>
      <c r="C129" s="41" t="s">
        <v>13</v>
      </c>
      <c r="D129" s="151">
        <v>234</v>
      </c>
    </row>
    <row r="130" spans="1:4">
      <c r="A130" s="74">
        <v>1</v>
      </c>
      <c r="B130" s="92" t="s">
        <v>109</v>
      </c>
      <c r="C130" s="75" t="s">
        <v>40</v>
      </c>
      <c r="D130" s="71">
        <f>D129*0.93</f>
        <v>217.62</v>
      </c>
    </row>
    <row r="131" spans="1:4">
      <c r="A131" s="73">
        <v>1</v>
      </c>
      <c r="B131" s="93" t="s">
        <v>110</v>
      </c>
      <c r="C131" s="94" t="s">
        <v>13</v>
      </c>
      <c r="D131" s="162">
        <f>1.5*2.4</f>
        <v>3.5999999999999996</v>
      </c>
    </row>
    <row r="132" spans="1:4">
      <c r="A132" s="163">
        <v>1</v>
      </c>
      <c r="B132" s="95" t="s">
        <v>29</v>
      </c>
      <c r="C132" s="95" t="s">
        <v>24</v>
      </c>
      <c r="D132" s="164">
        <v>6.7499999999999999E-3</v>
      </c>
    </row>
    <row r="133" spans="1:4">
      <c r="A133" s="163">
        <v>2</v>
      </c>
      <c r="B133" s="95" t="s">
        <v>32</v>
      </c>
      <c r="C133" s="95" t="s">
        <v>11</v>
      </c>
      <c r="D133" s="164">
        <v>0.4</v>
      </c>
    </row>
    <row r="134" spans="1:4">
      <c r="A134" s="96"/>
      <c r="B134" s="67" t="s">
        <v>111</v>
      </c>
      <c r="C134" s="84"/>
      <c r="D134" s="154"/>
    </row>
    <row r="135" spans="1:4" ht="26.4">
      <c r="A135" s="73">
        <v>1</v>
      </c>
      <c r="B135" s="40" t="s">
        <v>112</v>
      </c>
      <c r="C135" s="41" t="s">
        <v>113</v>
      </c>
      <c r="D135" s="165">
        <v>1</v>
      </c>
    </row>
    <row r="136" spans="1:4">
      <c r="A136" s="74">
        <v>1</v>
      </c>
      <c r="B136" s="21" t="s">
        <v>114</v>
      </c>
      <c r="C136" s="75" t="s">
        <v>17</v>
      </c>
      <c r="D136" s="166">
        <v>1</v>
      </c>
    </row>
    <row r="137" spans="1:4">
      <c r="A137" s="74">
        <v>2</v>
      </c>
      <c r="B137" s="21" t="s">
        <v>115</v>
      </c>
      <c r="C137" s="75" t="s">
        <v>24</v>
      </c>
      <c r="D137" s="152">
        <v>1E-4</v>
      </c>
    </row>
    <row r="138" spans="1:4">
      <c r="A138" s="74">
        <v>3</v>
      </c>
      <c r="B138" s="21" t="s">
        <v>116</v>
      </c>
      <c r="C138" s="75" t="s">
        <v>24</v>
      </c>
      <c r="D138" s="152">
        <v>6.9999999999999994E-5</v>
      </c>
    </row>
    <row r="139" spans="1:4">
      <c r="A139" s="74">
        <v>4</v>
      </c>
      <c r="B139" s="21" t="s">
        <v>117</v>
      </c>
      <c r="C139" s="75" t="s">
        <v>118</v>
      </c>
      <c r="D139" s="71">
        <v>0.54600000000000004</v>
      </c>
    </row>
    <row r="140" spans="1:4" ht="26.25" customHeight="1">
      <c r="A140" s="73">
        <v>2</v>
      </c>
      <c r="B140" s="40" t="s">
        <v>119</v>
      </c>
      <c r="C140" s="41" t="s">
        <v>113</v>
      </c>
      <c r="D140" s="165">
        <v>1</v>
      </c>
    </row>
    <row r="141" spans="1:4">
      <c r="A141" s="74">
        <v>1</v>
      </c>
      <c r="B141" s="21" t="s">
        <v>93</v>
      </c>
      <c r="C141" s="75" t="s">
        <v>17</v>
      </c>
      <c r="D141" s="71">
        <v>5</v>
      </c>
    </row>
    <row r="142" spans="1:4">
      <c r="A142" s="74">
        <v>2</v>
      </c>
      <c r="B142" s="21" t="s">
        <v>120</v>
      </c>
      <c r="C142" s="75" t="s">
        <v>24</v>
      </c>
      <c r="D142" s="161">
        <v>2E-3</v>
      </c>
    </row>
    <row r="143" spans="1:4">
      <c r="A143" s="74">
        <v>3</v>
      </c>
      <c r="B143" s="21" t="s">
        <v>117</v>
      </c>
      <c r="C143" s="75" t="s">
        <v>118</v>
      </c>
      <c r="D143" s="71">
        <v>0.55000000000000004</v>
      </c>
    </row>
    <row r="144" spans="1:4">
      <c r="A144" s="74">
        <v>4</v>
      </c>
      <c r="B144" s="21" t="s">
        <v>121</v>
      </c>
      <c r="C144" s="75" t="s">
        <v>11</v>
      </c>
      <c r="D144" s="167">
        <v>1E-3</v>
      </c>
    </row>
    <row r="145" spans="1:4" ht="22.8">
      <c r="A145" s="74">
        <v>5</v>
      </c>
      <c r="B145" s="21" t="s">
        <v>122</v>
      </c>
      <c r="C145" s="75" t="s">
        <v>17</v>
      </c>
      <c r="D145" s="71">
        <v>1</v>
      </c>
    </row>
    <row r="146" spans="1:4">
      <c r="A146" s="43"/>
      <c r="B146" s="44" t="s">
        <v>123</v>
      </c>
      <c r="C146" s="103"/>
      <c r="D146" s="170"/>
    </row>
    <row r="147" spans="1:4" ht="25.5" customHeight="1">
      <c r="A147" s="73">
        <v>1</v>
      </c>
      <c r="B147" s="44" t="s">
        <v>211</v>
      </c>
      <c r="C147" s="41" t="s">
        <v>17</v>
      </c>
      <c r="D147" s="165">
        <v>2</v>
      </c>
    </row>
    <row r="148" spans="1:4" ht="22.8">
      <c r="A148" s="74">
        <v>1</v>
      </c>
      <c r="B148" s="21" t="s">
        <v>124</v>
      </c>
      <c r="C148" s="75" t="s">
        <v>13</v>
      </c>
      <c r="D148" s="71">
        <v>3.3</v>
      </c>
    </row>
    <row r="149" spans="1:4">
      <c r="A149" s="74">
        <v>2</v>
      </c>
      <c r="B149" s="21" t="s">
        <v>125</v>
      </c>
      <c r="C149" s="75" t="s">
        <v>126</v>
      </c>
      <c r="D149" s="71">
        <v>0.45</v>
      </c>
    </row>
    <row r="150" spans="1:4">
      <c r="A150" s="74">
        <v>3</v>
      </c>
      <c r="B150" s="21" t="s">
        <v>117</v>
      </c>
      <c r="C150" s="75" t="s">
        <v>118</v>
      </c>
      <c r="D150" s="71">
        <v>1.5</v>
      </c>
    </row>
    <row r="151" spans="1:4">
      <c r="A151" s="74">
        <v>4</v>
      </c>
      <c r="B151" s="21" t="s">
        <v>127</v>
      </c>
      <c r="C151" s="75" t="s">
        <v>17</v>
      </c>
      <c r="D151" s="152">
        <v>2.0000000000000001E-4</v>
      </c>
    </row>
    <row r="152" spans="1:4">
      <c r="A152" s="74">
        <v>5</v>
      </c>
      <c r="B152" s="21" t="s">
        <v>128</v>
      </c>
      <c r="C152" s="75" t="s">
        <v>17</v>
      </c>
      <c r="D152" s="71">
        <v>6</v>
      </c>
    </row>
    <row r="153" spans="1:4">
      <c r="A153" s="74">
        <v>6</v>
      </c>
      <c r="B153" s="21" t="s">
        <v>32</v>
      </c>
      <c r="C153" s="75" t="s">
        <v>11</v>
      </c>
      <c r="D153" s="152">
        <v>4.0000000000000002E-4</v>
      </c>
    </row>
    <row r="154" spans="1:4">
      <c r="A154" s="43"/>
      <c r="B154" s="44" t="s">
        <v>129</v>
      </c>
      <c r="C154" s="103"/>
      <c r="D154" s="170"/>
    </row>
    <row r="155" spans="1:4" ht="26.4">
      <c r="A155" s="73">
        <v>1</v>
      </c>
      <c r="B155" s="40" t="s">
        <v>207</v>
      </c>
      <c r="C155" s="41" t="s">
        <v>13</v>
      </c>
      <c r="D155" s="151">
        <v>21.47</v>
      </c>
    </row>
    <row r="156" spans="1:4">
      <c r="A156" s="74">
        <v>1</v>
      </c>
      <c r="B156" s="21" t="s">
        <v>130</v>
      </c>
      <c r="C156" s="75" t="s">
        <v>13</v>
      </c>
      <c r="D156" s="71">
        <f>D155*1.02</f>
        <v>21.8994</v>
      </c>
    </row>
    <row r="157" spans="1:4">
      <c r="A157" s="74">
        <v>2</v>
      </c>
      <c r="B157" s="21" t="s">
        <v>131</v>
      </c>
      <c r="C157" s="75" t="s">
        <v>17</v>
      </c>
      <c r="D157" s="71">
        <v>72</v>
      </c>
    </row>
    <row r="158" spans="1:4">
      <c r="A158" s="74">
        <v>3</v>
      </c>
      <c r="B158" s="21" t="s">
        <v>132</v>
      </c>
      <c r="C158" s="75" t="s">
        <v>13</v>
      </c>
      <c r="D158" s="71">
        <f>D155*1.05</f>
        <v>22.543499999999998</v>
      </c>
    </row>
    <row r="159" spans="1:4">
      <c r="A159" s="73">
        <v>2</v>
      </c>
      <c r="B159" s="40" t="s">
        <v>133</v>
      </c>
      <c r="C159" s="97" t="s">
        <v>13</v>
      </c>
      <c r="D159" s="151">
        <v>2.84</v>
      </c>
    </row>
    <row r="160" spans="1:4">
      <c r="A160" s="98">
        <v>1</v>
      </c>
      <c r="B160" s="99" t="s">
        <v>134</v>
      </c>
      <c r="C160" s="86" t="s">
        <v>13</v>
      </c>
      <c r="D160" s="158">
        <f>D159*1.02</f>
        <v>2.8967999999999998</v>
      </c>
    </row>
    <row r="161" spans="1:4">
      <c r="A161" s="74">
        <v>2</v>
      </c>
      <c r="B161" s="21" t="s">
        <v>135</v>
      </c>
      <c r="C161" s="76" t="s">
        <v>40</v>
      </c>
      <c r="D161" s="71">
        <v>1</v>
      </c>
    </row>
    <row r="162" spans="1:4">
      <c r="A162" s="74">
        <v>4</v>
      </c>
      <c r="B162" s="21" t="s">
        <v>136</v>
      </c>
      <c r="C162" s="76" t="s">
        <v>17</v>
      </c>
      <c r="D162" s="71">
        <v>1.2</v>
      </c>
    </row>
    <row r="163" spans="1:4">
      <c r="A163" s="74">
        <v>5</v>
      </c>
      <c r="B163" s="21" t="s">
        <v>137</v>
      </c>
      <c r="C163" s="76" t="s">
        <v>40</v>
      </c>
      <c r="D163" s="71">
        <v>7.0000000000000007E-2</v>
      </c>
    </row>
    <row r="164" spans="1:4">
      <c r="A164" s="73">
        <v>3</v>
      </c>
      <c r="B164" s="101" t="s">
        <v>205</v>
      </c>
      <c r="C164" s="91" t="s">
        <v>71</v>
      </c>
      <c r="D164" s="168">
        <v>20</v>
      </c>
    </row>
    <row r="165" spans="1:4">
      <c r="A165" s="74">
        <v>1</v>
      </c>
      <c r="B165" s="21" t="s">
        <v>139</v>
      </c>
      <c r="C165" s="102" t="s">
        <v>17</v>
      </c>
      <c r="D165" s="166">
        <v>31</v>
      </c>
    </row>
    <row r="166" spans="1:4">
      <c r="A166" s="74">
        <v>2</v>
      </c>
      <c r="B166" s="21" t="s">
        <v>140</v>
      </c>
      <c r="C166" s="102" t="s">
        <v>71</v>
      </c>
      <c r="D166" s="166">
        <v>20</v>
      </c>
    </row>
    <row r="167" spans="1:4">
      <c r="A167" s="74">
        <v>3</v>
      </c>
      <c r="B167" s="21" t="s">
        <v>141</v>
      </c>
      <c r="C167" s="102" t="s">
        <v>17</v>
      </c>
      <c r="D167" s="166">
        <v>30</v>
      </c>
    </row>
    <row r="168" spans="1:4">
      <c r="A168" s="74">
        <v>4</v>
      </c>
      <c r="B168" s="21" t="s">
        <v>142</v>
      </c>
      <c r="C168" s="102" t="s">
        <v>17</v>
      </c>
      <c r="D168" s="166">
        <v>6</v>
      </c>
    </row>
    <row r="169" spans="1:4">
      <c r="A169" s="74">
        <v>5</v>
      </c>
      <c r="B169" s="21" t="s">
        <v>143</v>
      </c>
      <c r="C169" s="102" t="s">
        <v>17</v>
      </c>
      <c r="D169" s="166">
        <v>30</v>
      </c>
    </row>
    <row r="170" spans="1:4">
      <c r="A170" s="43"/>
      <c r="B170" s="44" t="s">
        <v>144</v>
      </c>
      <c r="C170" s="103"/>
      <c r="D170" s="170"/>
    </row>
    <row r="171" spans="1:4">
      <c r="A171" s="43"/>
      <c r="B171" s="44" t="s">
        <v>145</v>
      </c>
      <c r="C171" s="41"/>
      <c r="D171" s="171"/>
    </row>
    <row r="172" spans="1:4">
      <c r="A172" s="73">
        <v>1</v>
      </c>
      <c r="B172" s="40" t="s">
        <v>147</v>
      </c>
      <c r="C172" s="41" t="s">
        <v>13</v>
      </c>
      <c r="D172" s="151">
        <v>24</v>
      </c>
    </row>
    <row r="173" spans="1:4">
      <c r="A173" s="163">
        <v>1</v>
      </c>
      <c r="B173" s="85" t="s">
        <v>148</v>
      </c>
      <c r="C173" s="85" t="s">
        <v>13</v>
      </c>
      <c r="D173" s="155">
        <f>D172</f>
        <v>24</v>
      </c>
    </row>
    <row r="174" spans="1:4">
      <c r="A174" s="96"/>
      <c r="B174" s="67" t="s">
        <v>149</v>
      </c>
      <c r="C174" s="104"/>
      <c r="D174" s="156"/>
    </row>
    <row r="175" spans="1:4">
      <c r="A175" s="105">
        <v>1</v>
      </c>
      <c r="B175" s="106" t="s">
        <v>150</v>
      </c>
      <c r="C175" s="107" t="s">
        <v>13</v>
      </c>
      <c r="D175" s="172">
        <v>68</v>
      </c>
    </row>
    <row r="176" spans="1:4">
      <c r="A176" s="108">
        <v>1</v>
      </c>
      <c r="B176" s="109" t="s">
        <v>151</v>
      </c>
      <c r="C176" s="110" t="s">
        <v>24</v>
      </c>
      <c r="D176" s="173">
        <v>1.5338345864661655E-3</v>
      </c>
    </row>
    <row r="177" spans="1:4">
      <c r="A177" s="108">
        <v>2</v>
      </c>
      <c r="B177" s="109" t="s">
        <v>152</v>
      </c>
      <c r="C177" s="110" t="s">
        <v>24</v>
      </c>
      <c r="D177" s="173">
        <v>2.7200000000000002E-3</v>
      </c>
    </row>
    <row r="178" spans="1:4">
      <c r="A178" s="108">
        <v>3</v>
      </c>
      <c r="B178" s="109" t="s">
        <v>121</v>
      </c>
      <c r="C178" s="110" t="s">
        <v>11</v>
      </c>
      <c r="D178" s="173">
        <v>0.17680000000000001</v>
      </c>
    </row>
    <row r="179" spans="1:4">
      <c r="A179" s="108">
        <v>4</v>
      </c>
      <c r="B179" s="109" t="s">
        <v>153</v>
      </c>
      <c r="C179" s="110" t="s">
        <v>13</v>
      </c>
      <c r="D179" s="174">
        <f>D175*1.05</f>
        <v>71.400000000000006</v>
      </c>
    </row>
    <row r="180" spans="1:4">
      <c r="A180" s="105">
        <v>2</v>
      </c>
      <c r="B180" s="40" t="s">
        <v>133</v>
      </c>
      <c r="C180" s="97" t="s">
        <v>13</v>
      </c>
      <c r="D180" s="175">
        <v>17.2</v>
      </c>
    </row>
    <row r="181" spans="1:4">
      <c r="A181" s="111">
        <v>1</v>
      </c>
      <c r="B181" s="99" t="s">
        <v>134</v>
      </c>
      <c r="C181" s="100" t="s">
        <v>13</v>
      </c>
      <c r="D181" s="158">
        <f>D180*1.02</f>
        <v>17.544</v>
      </c>
    </row>
    <row r="182" spans="1:4">
      <c r="A182" s="108">
        <v>2</v>
      </c>
      <c r="B182" s="21" t="s">
        <v>135</v>
      </c>
      <c r="C182" s="75" t="s">
        <v>40</v>
      </c>
      <c r="D182" s="71">
        <v>7</v>
      </c>
    </row>
    <row r="183" spans="1:4">
      <c r="A183" s="108">
        <v>3</v>
      </c>
      <c r="B183" s="21" t="s">
        <v>136</v>
      </c>
      <c r="C183" s="75" t="s">
        <v>17</v>
      </c>
      <c r="D183" s="71">
        <v>0.5</v>
      </c>
    </row>
    <row r="184" spans="1:4">
      <c r="A184" s="112">
        <v>4</v>
      </c>
      <c r="B184" s="113" t="s">
        <v>137</v>
      </c>
      <c r="C184" s="114" t="s">
        <v>40</v>
      </c>
      <c r="D184" s="160">
        <v>0.4</v>
      </c>
    </row>
    <row r="185" spans="1:4" ht="12.75" customHeight="1">
      <c r="A185" s="96"/>
      <c r="B185" s="67" t="s">
        <v>154</v>
      </c>
      <c r="C185" s="84"/>
      <c r="D185" s="154"/>
    </row>
    <row r="186" spans="1:4">
      <c r="A186" s="115">
        <v>1</v>
      </c>
      <c r="B186" s="40" t="s">
        <v>155</v>
      </c>
      <c r="C186" s="41" t="s">
        <v>13</v>
      </c>
      <c r="D186" s="151">
        <v>75</v>
      </c>
    </row>
    <row r="187" spans="1:4">
      <c r="A187" s="98">
        <v>1</v>
      </c>
      <c r="B187" s="21" t="s">
        <v>156</v>
      </c>
      <c r="C187" s="100" t="s">
        <v>13</v>
      </c>
      <c r="D187" s="158">
        <f>D186*1.2</f>
        <v>90</v>
      </c>
    </row>
    <row r="188" spans="1:4">
      <c r="A188" s="74">
        <v>2</v>
      </c>
      <c r="B188" s="21" t="s">
        <v>121</v>
      </c>
      <c r="C188" s="75" t="s">
        <v>11</v>
      </c>
      <c r="D188" s="71">
        <v>0.31</v>
      </c>
    </row>
    <row r="189" spans="1:4">
      <c r="A189" s="74">
        <v>3</v>
      </c>
      <c r="B189" s="21" t="s">
        <v>157</v>
      </c>
      <c r="C189" s="75" t="s">
        <v>13</v>
      </c>
      <c r="D189" s="71">
        <f>D186*1.1</f>
        <v>82.5</v>
      </c>
    </row>
    <row r="190" spans="1:4">
      <c r="A190" s="74">
        <v>4</v>
      </c>
      <c r="B190" s="21" t="s">
        <v>158</v>
      </c>
      <c r="C190" s="75" t="s">
        <v>17</v>
      </c>
      <c r="D190" s="71">
        <v>601.80722891566268</v>
      </c>
    </row>
    <row r="191" spans="1:4">
      <c r="A191" s="74">
        <v>5</v>
      </c>
      <c r="B191" s="21" t="s">
        <v>159</v>
      </c>
      <c r="C191" s="75" t="s">
        <v>17</v>
      </c>
      <c r="D191" s="71">
        <v>3009.0361445783133</v>
      </c>
    </row>
    <row r="192" spans="1:4">
      <c r="A192" s="74">
        <v>6</v>
      </c>
      <c r="B192" s="21" t="s">
        <v>160</v>
      </c>
      <c r="C192" s="75" t="s">
        <v>24</v>
      </c>
      <c r="D192" s="71">
        <v>1.0790816326530612E-3</v>
      </c>
    </row>
    <row r="193" spans="1:4">
      <c r="A193" s="74">
        <v>7</v>
      </c>
      <c r="B193" s="21" t="s">
        <v>161</v>
      </c>
      <c r="C193" s="75" t="s">
        <v>71</v>
      </c>
      <c r="D193" s="71">
        <v>3.6</v>
      </c>
    </row>
    <row r="194" spans="1:4" ht="22.8">
      <c r="A194" s="74">
        <v>8</v>
      </c>
      <c r="B194" s="21" t="s">
        <v>162</v>
      </c>
      <c r="C194" s="75" t="s">
        <v>163</v>
      </c>
      <c r="D194" s="71">
        <v>1</v>
      </c>
    </row>
    <row r="195" spans="1:4">
      <c r="A195" s="176">
        <v>9</v>
      </c>
      <c r="B195" s="113" t="s">
        <v>59</v>
      </c>
      <c r="C195" s="75" t="s">
        <v>163</v>
      </c>
      <c r="D195" s="71">
        <v>1</v>
      </c>
    </row>
    <row r="196" spans="1:4">
      <c r="A196" s="43"/>
      <c r="B196" s="44" t="s">
        <v>164</v>
      </c>
      <c r="C196" s="101"/>
      <c r="D196" s="116"/>
    </row>
    <row r="197" spans="1:4" ht="26.4">
      <c r="A197" s="96">
        <v>1</v>
      </c>
      <c r="B197" s="67" t="s">
        <v>165</v>
      </c>
      <c r="C197" s="104" t="s">
        <v>163</v>
      </c>
      <c r="D197" s="117">
        <v>1</v>
      </c>
    </row>
    <row r="198" spans="1:4">
      <c r="A198" s="163">
        <v>1</v>
      </c>
      <c r="B198" s="118" t="s">
        <v>166</v>
      </c>
      <c r="C198" s="119" t="s">
        <v>163</v>
      </c>
      <c r="D198" s="120">
        <v>1</v>
      </c>
    </row>
    <row r="199" spans="1:4">
      <c r="A199" s="43"/>
      <c r="B199" s="45" t="s">
        <v>167</v>
      </c>
      <c r="C199" s="101"/>
      <c r="D199" s="116"/>
    </row>
    <row r="200" spans="1:4">
      <c r="A200" s="134"/>
      <c r="B200" s="45" t="s">
        <v>168</v>
      </c>
      <c r="C200" s="121"/>
      <c r="D200" s="177"/>
    </row>
    <row r="201" spans="1:4">
      <c r="A201" s="43">
        <v>1</v>
      </c>
      <c r="B201" s="44" t="s">
        <v>169</v>
      </c>
      <c r="C201" s="122" t="s">
        <v>170</v>
      </c>
      <c r="D201" s="178">
        <v>15</v>
      </c>
    </row>
    <row r="202" spans="1:4" ht="22.8">
      <c r="A202" s="96"/>
      <c r="B202" s="21" t="s">
        <v>171</v>
      </c>
      <c r="C202" s="75" t="s">
        <v>71</v>
      </c>
      <c r="D202" s="71">
        <v>50</v>
      </c>
    </row>
    <row r="203" spans="1:4" ht="22.8">
      <c r="A203" s="123"/>
      <c r="B203" s="21" t="s">
        <v>172</v>
      </c>
      <c r="C203" s="75" t="s">
        <v>71</v>
      </c>
      <c r="D203" s="71">
        <v>38</v>
      </c>
    </row>
    <row r="204" spans="1:4">
      <c r="A204" s="73">
        <v>2</v>
      </c>
      <c r="B204" s="124" t="s">
        <v>173</v>
      </c>
      <c r="C204" s="125" t="s">
        <v>17</v>
      </c>
      <c r="D204" s="165">
        <f>SUM(D205:D210)+D212</f>
        <v>8</v>
      </c>
    </row>
    <row r="205" spans="1:4">
      <c r="A205" s="126"/>
      <c r="B205" s="127" t="s">
        <v>174</v>
      </c>
      <c r="C205" s="128" t="s">
        <v>17</v>
      </c>
      <c r="D205" s="179">
        <v>1</v>
      </c>
    </row>
    <row r="206" spans="1:4">
      <c r="A206" s="96"/>
      <c r="B206" s="129" t="s">
        <v>175</v>
      </c>
      <c r="C206" s="130" t="s">
        <v>17</v>
      </c>
      <c r="D206" s="180">
        <v>1</v>
      </c>
    </row>
    <row r="207" spans="1:4">
      <c r="A207" s="96"/>
      <c r="B207" s="129" t="s">
        <v>203</v>
      </c>
      <c r="C207" s="130" t="s">
        <v>17</v>
      </c>
      <c r="D207" s="180">
        <v>1</v>
      </c>
    </row>
    <row r="208" spans="1:4">
      <c r="A208" s="96"/>
      <c r="B208" s="129" t="s">
        <v>176</v>
      </c>
      <c r="C208" s="130" t="s">
        <v>17</v>
      </c>
      <c r="D208" s="180">
        <v>1</v>
      </c>
    </row>
    <row r="209" spans="1:4">
      <c r="A209" s="96"/>
      <c r="B209" s="129" t="s">
        <v>177</v>
      </c>
      <c r="C209" s="130" t="s">
        <v>17</v>
      </c>
      <c r="D209" s="180">
        <v>1</v>
      </c>
    </row>
    <row r="210" spans="1:4">
      <c r="A210" s="96"/>
      <c r="B210" s="129" t="s">
        <v>178</v>
      </c>
      <c r="C210" s="130" t="s">
        <v>17</v>
      </c>
      <c r="D210" s="180">
        <v>1</v>
      </c>
    </row>
    <row r="211" spans="1:4">
      <c r="A211" s="96"/>
      <c r="B211" s="131" t="s">
        <v>179</v>
      </c>
      <c r="C211" s="130"/>
      <c r="D211" s="180"/>
    </row>
    <row r="212" spans="1:4" ht="26.4">
      <c r="A212" s="115">
        <v>3</v>
      </c>
      <c r="B212" s="132" t="s">
        <v>180</v>
      </c>
      <c r="C212" s="133" t="s">
        <v>17</v>
      </c>
      <c r="D212" s="175">
        <v>2</v>
      </c>
    </row>
    <row r="213" spans="1:4">
      <c r="A213" s="73">
        <v>1</v>
      </c>
      <c r="B213" s="44" t="s">
        <v>181</v>
      </c>
      <c r="C213" s="192"/>
      <c r="D213" s="193"/>
    </row>
    <row r="214" spans="1:4">
      <c r="A214" s="73">
        <v>2</v>
      </c>
      <c r="B214" s="44" t="s">
        <v>182</v>
      </c>
      <c r="C214" s="138" t="s">
        <v>170</v>
      </c>
      <c r="D214" s="182">
        <f>SUM(D220:D227)+D229+D210+D205</f>
        <v>83</v>
      </c>
    </row>
    <row r="215" spans="1:4">
      <c r="A215" s="83"/>
      <c r="B215" s="139" t="s">
        <v>183</v>
      </c>
      <c r="C215" s="128" t="s">
        <v>71</v>
      </c>
      <c r="D215" s="183">
        <v>110</v>
      </c>
    </row>
    <row r="216" spans="1:4">
      <c r="A216" s="83"/>
      <c r="B216" s="139" t="s">
        <v>184</v>
      </c>
      <c r="C216" s="130" t="s">
        <v>71</v>
      </c>
      <c r="D216" s="183">
        <v>110</v>
      </c>
    </row>
    <row r="217" spans="1:4">
      <c r="A217" s="83"/>
      <c r="B217" s="139" t="s">
        <v>185</v>
      </c>
      <c r="C217" s="130" t="s">
        <v>71</v>
      </c>
      <c r="D217" s="183">
        <v>45</v>
      </c>
    </row>
    <row r="218" spans="1:4">
      <c r="A218" s="83"/>
      <c r="B218" s="139" t="s">
        <v>186</v>
      </c>
      <c r="C218" s="130" t="s">
        <v>71</v>
      </c>
      <c r="D218" s="183">
        <v>110</v>
      </c>
    </row>
    <row r="219" spans="1:4">
      <c r="A219" s="83"/>
      <c r="B219" s="139" t="s">
        <v>187</v>
      </c>
      <c r="C219" s="130" t="s">
        <v>71</v>
      </c>
      <c r="D219" s="183">
        <v>15</v>
      </c>
    </row>
    <row r="220" spans="1:4">
      <c r="A220" s="83"/>
      <c r="B220" s="140" t="s">
        <v>188</v>
      </c>
      <c r="C220" s="130" t="s">
        <v>17</v>
      </c>
      <c r="D220" s="183">
        <v>1</v>
      </c>
    </row>
    <row r="221" spans="1:4">
      <c r="A221" s="83"/>
      <c r="B221" s="139" t="s">
        <v>189</v>
      </c>
      <c r="C221" s="130" t="s">
        <v>17</v>
      </c>
      <c r="D221" s="183">
        <v>24</v>
      </c>
    </row>
    <row r="222" spans="1:4">
      <c r="A222" s="83"/>
      <c r="B222" s="140" t="s">
        <v>190</v>
      </c>
      <c r="C222" s="130" t="s">
        <v>17</v>
      </c>
      <c r="D222" s="183">
        <v>3</v>
      </c>
    </row>
    <row r="223" spans="1:4">
      <c r="A223" s="83"/>
      <c r="B223" s="139" t="s">
        <v>191</v>
      </c>
      <c r="C223" s="130" t="s">
        <v>17</v>
      </c>
      <c r="D223" s="183">
        <v>22</v>
      </c>
    </row>
    <row r="224" spans="1:4">
      <c r="A224" s="83"/>
      <c r="B224" s="139" t="s">
        <v>192</v>
      </c>
      <c r="C224" s="130" t="s">
        <v>17</v>
      </c>
      <c r="D224" s="183">
        <v>3</v>
      </c>
    </row>
    <row r="225" spans="1:4">
      <c r="A225" s="83"/>
      <c r="B225" s="139" t="s">
        <v>193</v>
      </c>
      <c r="C225" s="130" t="s">
        <v>17</v>
      </c>
      <c r="D225" s="183">
        <v>4</v>
      </c>
    </row>
    <row r="226" spans="1:4">
      <c r="A226" s="83"/>
      <c r="B226" s="139" t="s">
        <v>194</v>
      </c>
      <c r="C226" s="130" t="s">
        <v>17</v>
      </c>
      <c r="D226" s="183">
        <v>19</v>
      </c>
    </row>
    <row r="227" spans="1:4">
      <c r="A227" s="83"/>
      <c r="B227" s="140" t="s">
        <v>195</v>
      </c>
      <c r="C227" s="130" t="s">
        <v>17</v>
      </c>
      <c r="D227" s="183">
        <v>3</v>
      </c>
    </row>
    <row r="228" spans="1:4">
      <c r="A228" s="83"/>
      <c r="B228" s="140" t="s">
        <v>179</v>
      </c>
      <c r="C228" s="130"/>
      <c r="D228" s="183"/>
    </row>
    <row r="229" spans="1:4" ht="26.4">
      <c r="A229" s="115">
        <v>3</v>
      </c>
      <c r="B229" s="132" t="s">
        <v>180</v>
      </c>
      <c r="C229" s="133" t="s">
        <v>17</v>
      </c>
      <c r="D229" s="175">
        <v>2</v>
      </c>
    </row>
    <row r="230" spans="1:4" ht="15" thickBot="1">
      <c r="A230" s="184">
        <v>1</v>
      </c>
      <c r="B230" s="185" t="s">
        <v>196</v>
      </c>
      <c r="C230" s="186" t="s">
        <v>197</v>
      </c>
      <c r="D230" s="187">
        <v>1</v>
      </c>
    </row>
  </sheetData>
  <autoFilter ref="A5:D230" xr:uid="{00000000-0009-0000-0000-000002000000}"/>
  <mergeCells count="4">
    <mergeCell ref="A1:D1"/>
    <mergeCell ref="A2:D2"/>
    <mergeCell ref="A3:D3"/>
    <mergeCell ref="A4:D4"/>
  </mergeCells>
  <pageMargins left="0.70866141732283472" right="0.39370078740157483" top="0.35433070866141736" bottom="0.35433070866141736" header="0.31496062992125984" footer="0.31496062992125984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90"/>
  <sheetViews>
    <sheetView tabSelected="1" workbookViewId="0">
      <selection activeCell="B10" sqref="B10"/>
    </sheetView>
  </sheetViews>
  <sheetFormatPr defaultRowHeight="13.2"/>
  <cols>
    <col min="1" max="1" width="9.109375" style="194"/>
    <col min="2" max="2" width="51.6640625" style="194" customWidth="1"/>
    <col min="3" max="3" width="11" style="194" customWidth="1"/>
    <col min="4" max="4" width="19" style="194" customWidth="1"/>
    <col min="5" max="255" width="9.109375" style="194"/>
    <col min="256" max="256" width="51.6640625" style="194" customWidth="1"/>
    <col min="257" max="257" width="11" style="194" customWidth="1"/>
    <col min="258" max="258" width="19" style="194" customWidth="1"/>
    <col min="259" max="511" width="9.109375" style="194"/>
    <col min="512" max="512" width="51.6640625" style="194" customWidth="1"/>
    <col min="513" max="513" width="11" style="194" customWidth="1"/>
    <col min="514" max="514" width="19" style="194" customWidth="1"/>
    <col min="515" max="767" width="9.109375" style="194"/>
    <col min="768" max="768" width="51.6640625" style="194" customWidth="1"/>
    <col min="769" max="769" width="11" style="194" customWidth="1"/>
    <col min="770" max="770" width="19" style="194" customWidth="1"/>
    <col min="771" max="1023" width="9.109375" style="194"/>
    <col min="1024" max="1024" width="51.6640625" style="194" customWidth="1"/>
    <col min="1025" max="1025" width="11" style="194" customWidth="1"/>
    <col min="1026" max="1026" width="19" style="194" customWidth="1"/>
    <col min="1027" max="1279" width="9.109375" style="194"/>
    <col min="1280" max="1280" width="51.6640625" style="194" customWidth="1"/>
    <col min="1281" max="1281" width="11" style="194" customWidth="1"/>
    <col min="1282" max="1282" width="19" style="194" customWidth="1"/>
    <col min="1283" max="1535" width="9.109375" style="194"/>
    <col min="1536" max="1536" width="51.6640625" style="194" customWidth="1"/>
    <col min="1537" max="1537" width="11" style="194" customWidth="1"/>
    <col min="1538" max="1538" width="19" style="194" customWidth="1"/>
    <col min="1539" max="1791" width="9.109375" style="194"/>
    <col min="1792" max="1792" width="51.6640625" style="194" customWidth="1"/>
    <col min="1793" max="1793" width="11" style="194" customWidth="1"/>
    <col min="1794" max="1794" width="19" style="194" customWidth="1"/>
    <col min="1795" max="2047" width="9.109375" style="194"/>
    <col min="2048" max="2048" width="51.6640625" style="194" customWidth="1"/>
    <col min="2049" max="2049" width="11" style="194" customWidth="1"/>
    <col min="2050" max="2050" width="19" style="194" customWidth="1"/>
    <col min="2051" max="2303" width="9.109375" style="194"/>
    <col min="2304" max="2304" width="51.6640625" style="194" customWidth="1"/>
    <col min="2305" max="2305" width="11" style="194" customWidth="1"/>
    <col min="2306" max="2306" width="19" style="194" customWidth="1"/>
    <col min="2307" max="2559" width="9.109375" style="194"/>
    <col min="2560" max="2560" width="51.6640625" style="194" customWidth="1"/>
    <col min="2561" max="2561" width="11" style="194" customWidth="1"/>
    <col min="2562" max="2562" width="19" style="194" customWidth="1"/>
    <col min="2563" max="2815" width="9.109375" style="194"/>
    <col min="2816" max="2816" width="51.6640625" style="194" customWidth="1"/>
    <col min="2817" max="2817" width="11" style="194" customWidth="1"/>
    <col min="2818" max="2818" width="19" style="194" customWidth="1"/>
    <col min="2819" max="3071" width="9.109375" style="194"/>
    <col min="3072" max="3072" width="51.6640625" style="194" customWidth="1"/>
    <col min="3073" max="3073" width="11" style="194" customWidth="1"/>
    <col min="3074" max="3074" width="19" style="194" customWidth="1"/>
    <col min="3075" max="3327" width="9.109375" style="194"/>
    <col min="3328" max="3328" width="51.6640625" style="194" customWidth="1"/>
    <col min="3329" max="3329" width="11" style="194" customWidth="1"/>
    <col min="3330" max="3330" width="19" style="194" customWidth="1"/>
    <col min="3331" max="3583" width="9.109375" style="194"/>
    <col min="3584" max="3584" width="51.6640625" style="194" customWidth="1"/>
    <col min="3585" max="3585" width="11" style="194" customWidth="1"/>
    <col min="3586" max="3586" width="19" style="194" customWidth="1"/>
    <col min="3587" max="3839" width="9.109375" style="194"/>
    <col min="3840" max="3840" width="51.6640625" style="194" customWidth="1"/>
    <col min="3841" max="3841" width="11" style="194" customWidth="1"/>
    <col min="3842" max="3842" width="19" style="194" customWidth="1"/>
    <col min="3843" max="4095" width="9.109375" style="194"/>
    <col min="4096" max="4096" width="51.6640625" style="194" customWidth="1"/>
    <col min="4097" max="4097" width="11" style="194" customWidth="1"/>
    <col min="4098" max="4098" width="19" style="194" customWidth="1"/>
    <col min="4099" max="4351" width="9.109375" style="194"/>
    <col min="4352" max="4352" width="51.6640625" style="194" customWidth="1"/>
    <col min="4353" max="4353" width="11" style="194" customWidth="1"/>
    <col min="4354" max="4354" width="19" style="194" customWidth="1"/>
    <col min="4355" max="4607" width="9.109375" style="194"/>
    <col min="4608" max="4608" width="51.6640625" style="194" customWidth="1"/>
    <col min="4609" max="4609" width="11" style="194" customWidth="1"/>
    <col min="4610" max="4610" width="19" style="194" customWidth="1"/>
    <col min="4611" max="4863" width="9.109375" style="194"/>
    <col min="4864" max="4864" width="51.6640625" style="194" customWidth="1"/>
    <col min="4865" max="4865" width="11" style="194" customWidth="1"/>
    <col min="4866" max="4866" width="19" style="194" customWidth="1"/>
    <col min="4867" max="5119" width="9.109375" style="194"/>
    <col min="5120" max="5120" width="51.6640625" style="194" customWidth="1"/>
    <col min="5121" max="5121" width="11" style="194" customWidth="1"/>
    <col min="5122" max="5122" width="19" style="194" customWidth="1"/>
    <col min="5123" max="5375" width="9.109375" style="194"/>
    <col min="5376" max="5376" width="51.6640625" style="194" customWidth="1"/>
    <col min="5377" max="5377" width="11" style="194" customWidth="1"/>
    <col min="5378" max="5378" width="19" style="194" customWidth="1"/>
    <col min="5379" max="5631" width="9.109375" style="194"/>
    <col min="5632" max="5632" width="51.6640625" style="194" customWidth="1"/>
    <col min="5633" max="5633" width="11" style="194" customWidth="1"/>
    <col min="5634" max="5634" width="19" style="194" customWidth="1"/>
    <col min="5635" max="5887" width="9.109375" style="194"/>
    <col min="5888" max="5888" width="51.6640625" style="194" customWidth="1"/>
    <col min="5889" max="5889" width="11" style="194" customWidth="1"/>
    <col min="5890" max="5890" width="19" style="194" customWidth="1"/>
    <col min="5891" max="6143" width="9.109375" style="194"/>
    <col min="6144" max="6144" width="51.6640625" style="194" customWidth="1"/>
    <col min="6145" max="6145" width="11" style="194" customWidth="1"/>
    <col min="6146" max="6146" width="19" style="194" customWidth="1"/>
    <col min="6147" max="6399" width="9.109375" style="194"/>
    <col min="6400" max="6400" width="51.6640625" style="194" customWidth="1"/>
    <col min="6401" max="6401" width="11" style="194" customWidth="1"/>
    <col min="6402" max="6402" width="19" style="194" customWidth="1"/>
    <col min="6403" max="6655" width="9.109375" style="194"/>
    <col min="6656" max="6656" width="51.6640625" style="194" customWidth="1"/>
    <col min="6657" max="6657" width="11" style="194" customWidth="1"/>
    <col min="6658" max="6658" width="19" style="194" customWidth="1"/>
    <col min="6659" max="6911" width="9.109375" style="194"/>
    <col min="6912" max="6912" width="51.6640625" style="194" customWidth="1"/>
    <col min="6913" max="6913" width="11" style="194" customWidth="1"/>
    <col min="6914" max="6914" width="19" style="194" customWidth="1"/>
    <col min="6915" max="7167" width="9.109375" style="194"/>
    <col min="7168" max="7168" width="51.6640625" style="194" customWidth="1"/>
    <col min="7169" max="7169" width="11" style="194" customWidth="1"/>
    <col min="7170" max="7170" width="19" style="194" customWidth="1"/>
    <col min="7171" max="7423" width="9.109375" style="194"/>
    <col min="7424" max="7424" width="51.6640625" style="194" customWidth="1"/>
    <col min="7425" max="7425" width="11" style="194" customWidth="1"/>
    <col min="7426" max="7426" width="19" style="194" customWidth="1"/>
    <col min="7427" max="7679" width="9.109375" style="194"/>
    <col min="7680" max="7680" width="51.6640625" style="194" customWidth="1"/>
    <col min="7681" max="7681" width="11" style="194" customWidth="1"/>
    <col min="7682" max="7682" width="19" style="194" customWidth="1"/>
    <col min="7683" max="7935" width="9.109375" style="194"/>
    <col min="7936" max="7936" width="51.6640625" style="194" customWidth="1"/>
    <col min="7937" max="7937" width="11" style="194" customWidth="1"/>
    <col min="7938" max="7938" width="19" style="194" customWidth="1"/>
    <col min="7939" max="8191" width="9.109375" style="194"/>
    <col min="8192" max="8192" width="51.6640625" style="194" customWidth="1"/>
    <col min="8193" max="8193" width="11" style="194" customWidth="1"/>
    <col min="8194" max="8194" width="19" style="194" customWidth="1"/>
    <col min="8195" max="8447" width="9.109375" style="194"/>
    <col min="8448" max="8448" width="51.6640625" style="194" customWidth="1"/>
    <col min="8449" max="8449" width="11" style="194" customWidth="1"/>
    <col min="8450" max="8450" width="19" style="194" customWidth="1"/>
    <col min="8451" max="8703" width="9.109375" style="194"/>
    <col min="8704" max="8704" width="51.6640625" style="194" customWidth="1"/>
    <col min="8705" max="8705" width="11" style="194" customWidth="1"/>
    <col min="8706" max="8706" width="19" style="194" customWidth="1"/>
    <col min="8707" max="8959" width="9.109375" style="194"/>
    <col min="8960" max="8960" width="51.6640625" style="194" customWidth="1"/>
    <col min="8961" max="8961" width="11" style="194" customWidth="1"/>
    <col min="8962" max="8962" width="19" style="194" customWidth="1"/>
    <col min="8963" max="9215" width="9.109375" style="194"/>
    <col min="9216" max="9216" width="51.6640625" style="194" customWidth="1"/>
    <col min="9217" max="9217" width="11" style="194" customWidth="1"/>
    <col min="9218" max="9218" width="19" style="194" customWidth="1"/>
    <col min="9219" max="9471" width="9.109375" style="194"/>
    <col min="9472" max="9472" width="51.6640625" style="194" customWidth="1"/>
    <col min="9473" max="9473" width="11" style="194" customWidth="1"/>
    <col min="9474" max="9474" width="19" style="194" customWidth="1"/>
    <col min="9475" max="9727" width="9.109375" style="194"/>
    <col min="9728" max="9728" width="51.6640625" style="194" customWidth="1"/>
    <col min="9729" max="9729" width="11" style="194" customWidth="1"/>
    <col min="9730" max="9730" width="19" style="194" customWidth="1"/>
    <col min="9731" max="9983" width="9.109375" style="194"/>
    <col min="9984" max="9984" width="51.6640625" style="194" customWidth="1"/>
    <col min="9985" max="9985" width="11" style="194" customWidth="1"/>
    <col min="9986" max="9986" width="19" style="194" customWidth="1"/>
    <col min="9987" max="10239" width="9.109375" style="194"/>
    <col min="10240" max="10240" width="51.6640625" style="194" customWidth="1"/>
    <col min="10241" max="10241" width="11" style="194" customWidth="1"/>
    <col min="10242" max="10242" width="19" style="194" customWidth="1"/>
    <col min="10243" max="10495" width="9.109375" style="194"/>
    <col min="10496" max="10496" width="51.6640625" style="194" customWidth="1"/>
    <col min="10497" max="10497" width="11" style="194" customWidth="1"/>
    <col min="10498" max="10498" width="19" style="194" customWidth="1"/>
    <col min="10499" max="10751" width="9.109375" style="194"/>
    <col min="10752" max="10752" width="51.6640625" style="194" customWidth="1"/>
    <col min="10753" max="10753" width="11" style="194" customWidth="1"/>
    <col min="10754" max="10754" width="19" style="194" customWidth="1"/>
    <col min="10755" max="11007" width="9.109375" style="194"/>
    <col min="11008" max="11008" width="51.6640625" style="194" customWidth="1"/>
    <col min="11009" max="11009" width="11" style="194" customWidth="1"/>
    <col min="11010" max="11010" width="19" style="194" customWidth="1"/>
    <col min="11011" max="11263" width="9.109375" style="194"/>
    <col min="11264" max="11264" width="51.6640625" style="194" customWidth="1"/>
    <col min="11265" max="11265" width="11" style="194" customWidth="1"/>
    <col min="11266" max="11266" width="19" style="194" customWidth="1"/>
    <col min="11267" max="11519" width="9.109375" style="194"/>
    <col min="11520" max="11520" width="51.6640625" style="194" customWidth="1"/>
    <col min="11521" max="11521" width="11" style="194" customWidth="1"/>
    <col min="11522" max="11522" width="19" style="194" customWidth="1"/>
    <col min="11523" max="11775" width="9.109375" style="194"/>
    <col min="11776" max="11776" width="51.6640625" style="194" customWidth="1"/>
    <col min="11777" max="11777" width="11" style="194" customWidth="1"/>
    <col min="11778" max="11778" width="19" style="194" customWidth="1"/>
    <col min="11779" max="12031" width="9.109375" style="194"/>
    <col min="12032" max="12032" width="51.6640625" style="194" customWidth="1"/>
    <col min="12033" max="12033" width="11" style="194" customWidth="1"/>
    <col min="12034" max="12034" width="19" style="194" customWidth="1"/>
    <col min="12035" max="12287" width="9.109375" style="194"/>
    <col min="12288" max="12288" width="51.6640625" style="194" customWidth="1"/>
    <col min="12289" max="12289" width="11" style="194" customWidth="1"/>
    <col min="12290" max="12290" width="19" style="194" customWidth="1"/>
    <col min="12291" max="12543" width="9.109375" style="194"/>
    <col min="12544" max="12544" width="51.6640625" style="194" customWidth="1"/>
    <col min="12545" max="12545" width="11" style="194" customWidth="1"/>
    <col min="12546" max="12546" width="19" style="194" customWidth="1"/>
    <col min="12547" max="12799" width="9.109375" style="194"/>
    <col min="12800" max="12800" width="51.6640625" style="194" customWidth="1"/>
    <col min="12801" max="12801" width="11" style="194" customWidth="1"/>
    <col min="12802" max="12802" width="19" style="194" customWidth="1"/>
    <col min="12803" max="13055" width="9.109375" style="194"/>
    <col min="13056" max="13056" width="51.6640625" style="194" customWidth="1"/>
    <col min="13057" max="13057" width="11" style="194" customWidth="1"/>
    <col min="13058" max="13058" width="19" style="194" customWidth="1"/>
    <col min="13059" max="13311" width="9.109375" style="194"/>
    <col min="13312" max="13312" width="51.6640625" style="194" customWidth="1"/>
    <col min="13313" max="13313" width="11" style="194" customWidth="1"/>
    <col min="13314" max="13314" width="19" style="194" customWidth="1"/>
    <col min="13315" max="13567" width="9.109375" style="194"/>
    <col min="13568" max="13568" width="51.6640625" style="194" customWidth="1"/>
    <col min="13569" max="13569" width="11" style="194" customWidth="1"/>
    <col min="13570" max="13570" width="19" style="194" customWidth="1"/>
    <col min="13571" max="13823" width="9.109375" style="194"/>
    <col min="13824" max="13824" width="51.6640625" style="194" customWidth="1"/>
    <col min="13825" max="13825" width="11" style="194" customWidth="1"/>
    <col min="13826" max="13826" width="19" style="194" customWidth="1"/>
    <col min="13827" max="14079" width="9.109375" style="194"/>
    <col min="14080" max="14080" width="51.6640625" style="194" customWidth="1"/>
    <col min="14081" max="14081" width="11" style="194" customWidth="1"/>
    <col min="14082" max="14082" width="19" style="194" customWidth="1"/>
    <col min="14083" max="14335" width="9.109375" style="194"/>
    <col min="14336" max="14336" width="51.6640625" style="194" customWidth="1"/>
    <col min="14337" max="14337" width="11" style="194" customWidth="1"/>
    <col min="14338" max="14338" width="19" style="194" customWidth="1"/>
    <col min="14339" max="14591" width="9.109375" style="194"/>
    <col min="14592" max="14592" width="51.6640625" style="194" customWidth="1"/>
    <col min="14593" max="14593" width="11" style="194" customWidth="1"/>
    <col min="14594" max="14594" width="19" style="194" customWidth="1"/>
    <col min="14595" max="14847" width="9.109375" style="194"/>
    <col min="14848" max="14848" width="51.6640625" style="194" customWidth="1"/>
    <col min="14849" max="14849" width="11" style="194" customWidth="1"/>
    <col min="14850" max="14850" width="19" style="194" customWidth="1"/>
    <col min="14851" max="15103" width="9.109375" style="194"/>
    <col min="15104" max="15104" width="51.6640625" style="194" customWidth="1"/>
    <col min="15105" max="15105" width="11" style="194" customWidth="1"/>
    <col min="15106" max="15106" width="19" style="194" customWidth="1"/>
    <col min="15107" max="15359" width="9.109375" style="194"/>
    <col min="15360" max="15360" width="51.6640625" style="194" customWidth="1"/>
    <col min="15361" max="15361" width="11" style="194" customWidth="1"/>
    <col min="15362" max="15362" width="19" style="194" customWidth="1"/>
    <col min="15363" max="15615" width="9.109375" style="194"/>
    <col min="15616" max="15616" width="51.6640625" style="194" customWidth="1"/>
    <col min="15617" max="15617" width="11" style="194" customWidth="1"/>
    <col min="15618" max="15618" width="19" style="194" customWidth="1"/>
    <col min="15619" max="15871" width="9.109375" style="194"/>
    <col min="15872" max="15872" width="51.6640625" style="194" customWidth="1"/>
    <col min="15873" max="15873" width="11" style="194" customWidth="1"/>
    <col min="15874" max="15874" width="19" style="194" customWidth="1"/>
    <col min="15875" max="16127" width="9.109375" style="194"/>
    <col min="16128" max="16128" width="51.6640625" style="194" customWidth="1"/>
    <col min="16129" max="16129" width="11" style="194" customWidth="1"/>
    <col min="16130" max="16130" width="19" style="194" customWidth="1"/>
    <col min="16131" max="16382" width="9.109375" style="194"/>
    <col min="16383" max="16384" width="9.109375" style="194" customWidth="1"/>
  </cols>
  <sheetData>
    <row r="1" spans="1:4">
      <c r="A1" s="375" t="s">
        <v>0</v>
      </c>
      <c r="B1" s="375"/>
      <c r="C1" s="375"/>
      <c r="D1" s="375"/>
    </row>
    <row r="2" spans="1:4" ht="35.25" customHeight="1">
      <c r="A2" s="376" t="s">
        <v>1</v>
      </c>
      <c r="B2" s="376"/>
      <c r="C2" s="376"/>
      <c r="D2" s="376"/>
    </row>
    <row r="3" spans="1:4" ht="22.5" customHeight="1" thickBot="1">
      <c r="A3" s="377" t="s">
        <v>218</v>
      </c>
      <c r="B3" s="377"/>
      <c r="C3" s="377"/>
      <c r="D3" s="377"/>
    </row>
    <row r="4" spans="1:4" ht="26.4">
      <c r="A4" s="195" t="s">
        <v>4</v>
      </c>
      <c r="B4" s="196" t="s">
        <v>5</v>
      </c>
      <c r="C4" s="197" t="s">
        <v>6</v>
      </c>
      <c r="D4" s="198" t="s">
        <v>7</v>
      </c>
    </row>
    <row r="5" spans="1:4">
      <c r="A5" s="199"/>
      <c r="B5" s="200" t="s">
        <v>8</v>
      </c>
      <c r="C5" s="201"/>
      <c r="D5" s="202"/>
    </row>
    <row r="6" spans="1:4" ht="15.6">
      <c r="A6" s="203"/>
      <c r="B6" s="204" t="s">
        <v>9</v>
      </c>
      <c r="C6" s="205"/>
      <c r="D6" s="206"/>
    </row>
    <row r="7" spans="1:4" ht="15.6">
      <c r="A7" s="207">
        <v>1</v>
      </c>
      <c r="B7" s="204" t="s">
        <v>10</v>
      </c>
      <c r="C7" s="208" t="s">
        <v>11</v>
      </c>
      <c r="D7" s="209">
        <f>600*0.7</f>
        <v>420</v>
      </c>
    </row>
    <row r="8" spans="1:4" ht="15.6">
      <c r="A8" s="207">
        <v>2</v>
      </c>
      <c r="B8" s="204" t="s">
        <v>12</v>
      </c>
      <c r="C8" s="208" t="s">
        <v>13</v>
      </c>
      <c r="D8" s="209">
        <v>600</v>
      </c>
    </row>
    <row r="9" spans="1:4">
      <c r="A9" s="210">
        <v>3</v>
      </c>
      <c r="B9" s="204" t="s">
        <v>14</v>
      </c>
      <c r="C9" s="208" t="s">
        <v>13</v>
      </c>
      <c r="D9" s="209">
        <f>37*13</f>
        <v>481</v>
      </c>
    </row>
    <row r="10" spans="1:4" ht="15.6">
      <c r="A10" s="211"/>
      <c r="B10" s="212" t="s">
        <v>219</v>
      </c>
      <c r="C10" s="378"/>
      <c r="D10" s="379"/>
    </row>
    <row r="11" spans="1:4" ht="39.75" customHeight="1">
      <c r="A11" s="213">
        <v>1</v>
      </c>
      <c r="B11" s="214" t="s">
        <v>220</v>
      </c>
      <c r="C11" s="215" t="s">
        <v>17</v>
      </c>
      <c r="D11" s="216">
        <v>80</v>
      </c>
    </row>
    <row r="12" spans="1:4">
      <c r="A12" s="217">
        <v>1</v>
      </c>
      <c r="B12" s="218" t="s">
        <v>221</v>
      </c>
      <c r="C12" s="219" t="s">
        <v>17</v>
      </c>
      <c r="D12" s="220">
        <v>80</v>
      </c>
    </row>
    <row r="13" spans="1:4">
      <c r="A13" s="221">
        <v>2</v>
      </c>
      <c r="B13" s="222" t="s">
        <v>19</v>
      </c>
      <c r="C13" s="215" t="s">
        <v>11</v>
      </c>
      <c r="D13" s="223">
        <v>3.5</v>
      </c>
    </row>
    <row r="14" spans="1:4">
      <c r="A14" s="224">
        <v>1</v>
      </c>
      <c r="B14" s="225" t="s">
        <v>20</v>
      </c>
      <c r="C14" s="219" t="s">
        <v>11</v>
      </c>
      <c r="D14" s="226">
        <v>3.5</v>
      </c>
    </row>
    <row r="15" spans="1:4">
      <c r="A15" s="221">
        <v>3</v>
      </c>
      <c r="B15" s="222" t="s">
        <v>21</v>
      </c>
      <c r="C15" s="215" t="s">
        <v>17</v>
      </c>
      <c r="D15" s="227">
        <v>80</v>
      </c>
    </row>
    <row r="16" spans="1:4">
      <c r="A16" s="224">
        <v>1</v>
      </c>
      <c r="B16" s="225" t="s">
        <v>22</v>
      </c>
      <c r="C16" s="219" t="s">
        <v>11</v>
      </c>
      <c r="D16" s="228">
        <v>1.6957599999999999</v>
      </c>
    </row>
    <row r="17" spans="1:4">
      <c r="A17" s="224">
        <v>2</v>
      </c>
      <c r="B17" s="225" t="s">
        <v>23</v>
      </c>
      <c r="C17" s="219" t="s">
        <v>24</v>
      </c>
      <c r="D17" s="229">
        <v>6.7521999999999999E-2</v>
      </c>
    </row>
    <row r="18" spans="1:4">
      <c r="A18" s="224">
        <v>3</v>
      </c>
      <c r="B18" s="225" t="s">
        <v>25</v>
      </c>
      <c r="C18" s="219" t="s">
        <v>17</v>
      </c>
      <c r="D18" s="228">
        <v>0.15415999999999999</v>
      </c>
    </row>
    <row r="19" spans="1:4">
      <c r="A19" s="224">
        <v>4</v>
      </c>
      <c r="B19" s="225" t="s">
        <v>26</v>
      </c>
      <c r="C19" s="219" t="s">
        <v>11</v>
      </c>
      <c r="D19" s="228">
        <v>0.23741000000000001</v>
      </c>
    </row>
    <row r="20" spans="1:4">
      <c r="A20" s="221">
        <v>4</v>
      </c>
      <c r="B20" s="222" t="s">
        <v>213</v>
      </c>
      <c r="C20" s="215" t="s">
        <v>11</v>
      </c>
      <c r="D20" s="216">
        <v>5.76</v>
      </c>
    </row>
    <row r="21" spans="1:4">
      <c r="A21" s="224">
        <v>1</v>
      </c>
      <c r="B21" s="225" t="s">
        <v>222</v>
      </c>
      <c r="C21" s="219" t="s">
        <v>24</v>
      </c>
      <c r="D21" s="229">
        <v>0.110592</v>
      </c>
    </row>
    <row r="22" spans="1:4">
      <c r="A22" s="224">
        <v>2</v>
      </c>
      <c r="B22" s="225" t="s">
        <v>29</v>
      </c>
      <c r="C22" s="219" t="s">
        <v>24</v>
      </c>
      <c r="D22" s="228">
        <v>1.73E-3</v>
      </c>
    </row>
    <row r="23" spans="1:4">
      <c r="A23" s="224">
        <v>3</v>
      </c>
      <c r="B23" s="225" t="s">
        <v>223</v>
      </c>
      <c r="C23" s="219" t="s">
        <v>24</v>
      </c>
      <c r="D23" s="228">
        <v>0.13247999999999999</v>
      </c>
    </row>
    <row r="24" spans="1:4">
      <c r="A24" s="224">
        <v>4</v>
      </c>
      <c r="B24" s="225" t="s">
        <v>224</v>
      </c>
      <c r="C24" s="219" t="s">
        <v>11</v>
      </c>
      <c r="D24" s="230">
        <v>6.6239999999999997</v>
      </c>
    </row>
    <row r="25" spans="1:4">
      <c r="A25" s="224">
        <v>5</v>
      </c>
      <c r="B25" s="225" t="s">
        <v>32</v>
      </c>
      <c r="C25" s="219" t="s">
        <v>11</v>
      </c>
      <c r="D25" s="226">
        <v>0.51839999999999997</v>
      </c>
    </row>
    <row r="26" spans="1:4" ht="26.4">
      <c r="A26" s="221">
        <v>5</v>
      </c>
      <c r="B26" s="222" t="s">
        <v>33</v>
      </c>
      <c r="C26" s="215" t="s">
        <v>13</v>
      </c>
      <c r="D26" s="223">
        <f>256*0.4</f>
        <v>102.4</v>
      </c>
    </row>
    <row r="27" spans="1:4">
      <c r="A27" s="224">
        <v>1</v>
      </c>
      <c r="B27" s="365" t="s">
        <v>34</v>
      </c>
      <c r="C27" s="219" t="s">
        <v>24</v>
      </c>
      <c r="D27" s="228">
        <v>0.43008000000000002</v>
      </c>
    </row>
    <row r="28" spans="1:4">
      <c r="A28" s="224">
        <v>2</v>
      </c>
      <c r="B28" s="365" t="s">
        <v>35</v>
      </c>
      <c r="C28" s="219" t="s">
        <v>13</v>
      </c>
      <c r="D28" s="231">
        <v>225.28</v>
      </c>
    </row>
    <row r="29" spans="1:4">
      <c r="A29" s="224">
        <v>3</v>
      </c>
      <c r="B29" s="365" t="s">
        <v>36</v>
      </c>
      <c r="C29" s="219" t="s">
        <v>24</v>
      </c>
      <c r="D29" s="228">
        <v>8.1920000000000007E-2</v>
      </c>
    </row>
    <row r="30" spans="1:4">
      <c r="A30" s="224">
        <v>4</v>
      </c>
      <c r="B30" s="365" t="s">
        <v>37</v>
      </c>
      <c r="C30" s="219" t="s">
        <v>11</v>
      </c>
      <c r="D30" s="231">
        <v>2.56</v>
      </c>
    </row>
    <row r="31" spans="1:4" ht="26.4">
      <c r="A31" s="213">
        <v>6</v>
      </c>
      <c r="B31" s="222" t="s">
        <v>38</v>
      </c>
      <c r="C31" s="215" t="s">
        <v>13</v>
      </c>
      <c r="D31" s="223">
        <f>256*0.15*4</f>
        <v>153.6</v>
      </c>
    </row>
    <row r="32" spans="1:4" ht="22.8">
      <c r="A32" s="217">
        <v>1</v>
      </c>
      <c r="B32" s="365" t="s">
        <v>225</v>
      </c>
      <c r="C32" s="219" t="s">
        <v>24</v>
      </c>
      <c r="D32" s="228">
        <v>0.27648</v>
      </c>
    </row>
    <row r="33" spans="1:4">
      <c r="A33" s="224">
        <v>2</v>
      </c>
      <c r="B33" s="365" t="s">
        <v>39</v>
      </c>
      <c r="C33" s="219" t="s">
        <v>40</v>
      </c>
      <c r="D33" s="226">
        <v>0.1152</v>
      </c>
    </row>
    <row r="34" spans="1:4">
      <c r="A34" s="224">
        <v>3</v>
      </c>
      <c r="B34" s="365" t="s">
        <v>36</v>
      </c>
      <c r="C34" s="219" t="s">
        <v>24</v>
      </c>
      <c r="D34" s="228">
        <v>9.2160000000000006E-2</v>
      </c>
    </row>
    <row r="35" spans="1:4" ht="15.6">
      <c r="A35" s="232"/>
      <c r="B35" s="233" t="s">
        <v>41</v>
      </c>
      <c r="C35" s="234"/>
      <c r="D35" s="235"/>
    </row>
    <row r="36" spans="1:4">
      <c r="A36" s="236">
        <v>1</v>
      </c>
      <c r="B36" s="237" t="s">
        <v>42</v>
      </c>
      <c r="C36" s="238" t="s">
        <v>11</v>
      </c>
      <c r="D36" s="239">
        <v>144.55199999999999</v>
      </c>
    </row>
    <row r="37" spans="1:4">
      <c r="A37" s="240"/>
      <c r="B37" s="366" t="s">
        <v>43</v>
      </c>
      <c r="C37" s="241" t="s">
        <v>13</v>
      </c>
      <c r="D37" s="242">
        <f>SUM(D38:D39)</f>
        <v>398.89</v>
      </c>
    </row>
    <row r="38" spans="1:4" ht="26.4">
      <c r="A38" s="221">
        <v>1</v>
      </c>
      <c r="B38" s="243" t="s">
        <v>44</v>
      </c>
      <c r="C38" s="244" t="s">
        <v>13</v>
      </c>
      <c r="D38" s="209">
        <f>398.89-132.128</f>
        <v>266.762</v>
      </c>
    </row>
    <row r="39" spans="1:4">
      <c r="A39" s="221">
        <v>2</v>
      </c>
      <c r="B39" s="245" t="s">
        <v>226</v>
      </c>
      <c r="C39" s="244" t="s">
        <v>13</v>
      </c>
      <c r="D39" s="209">
        <f>132.128</f>
        <v>132.12799999999999</v>
      </c>
    </row>
    <row r="40" spans="1:4">
      <c r="A40" s="246">
        <v>1</v>
      </c>
      <c r="B40" s="365" t="s">
        <v>45</v>
      </c>
      <c r="C40" s="247" t="s">
        <v>13</v>
      </c>
      <c r="D40" s="231">
        <f>0.72727*(D38+D39)</f>
        <v>290.10073029999995</v>
      </c>
    </row>
    <row r="41" spans="1:4">
      <c r="A41" s="246">
        <v>2</v>
      </c>
      <c r="B41" s="365" t="s">
        <v>46</v>
      </c>
      <c r="C41" s="247" t="s">
        <v>17</v>
      </c>
      <c r="D41" s="231">
        <v>264</v>
      </c>
    </row>
    <row r="42" spans="1:4">
      <c r="A42" s="246">
        <v>3</v>
      </c>
      <c r="B42" s="365" t="s">
        <v>227</v>
      </c>
      <c r="C42" s="247" t="s">
        <v>11</v>
      </c>
      <c r="D42" s="231">
        <f>5.726*1.15</f>
        <v>6.5848999999999993</v>
      </c>
    </row>
    <row r="43" spans="1:4">
      <c r="A43" s="246">
        <v>4</v>
      </c>
      <c r="B43" s="365" t="s">
        <v>228</v>
      </c>
      <c r="C43" s="247" t="s">
        <v>11</v>
      </c>
      <c r="D43" s="231">
        <f>12.902*1.15</f>
        <v>14.837299999999997</v>
      </c>
    </row>
    <row r="44" spans="1:4" ht="22.8">
      <c r="A44" s="246">
        <v>5</v>
      </c>
      <c r="B44" s="365" t="s">
        <v>48</v>
      </c>
      <c r="C44" s="247" t="s">
        <v>13</v>
      </c>
      <c r="D44" s="231">
        <v>250.6</v>
      </c>
    </row>
    <row r="45" spans="1:4">
      <c r="A45" s="246">
        <v>6</v>
      </c>
      <c r="B45" s="365" t="s">
        <v>86</v>
      </c>
      <c r="C45" s="247" t="s">
        <v>13</v>
      </c>
      <c r="D45" s="231">
        <f>0.72727*(D38+D39)</f>
        <v>290.10073029999995</v>
      </c>
    </row>
    <row r="46" spans="1:4">
      <c r="A46" s="246">
        <v>7</v>
      </c>
      <c r="B46" s="367" t="s">
        <v>49</v>
      </c>
      <c r="C46" s="248" t="s">
        <v>40</v>
      </c>
      <c r="D46" s="249">
        <f>(D42+D43)*1.2</f>
        <v>25.706639999999997</v>
      </c>
    </row>
    <row r="47" spans="1:4" ht="26.4">
      <c r="A47" s="250">
        <v>3</v>
      </c>
      <c r="B47" s="251" t="s">
        <v>51</v>
      </c>
      <c r="C47" s="252" t="s">
        <v>13</v>
      </c>
      <c r="D47" s="223">
        <v>267.60000000000002</v>
      </c>
    </row>
    <row r="48" spans="1:4">
      <c r="A48" s="246">
        <v>1</v>
      </c>
      <c r="B48" s="365" t="s">
        <v>52</v>
      </c>
      <c r="C48" s="219" t="s">
        <v>13</v>
      </c>
      <c r="D48" s="226">
        <f>D47*1.05</f>
        <v>280.98</v>
      </c>
    </row>
    <row r="49" spans="1:4">
      <c r="A49" s="246">
        <v>2</v>
      </c>
      <c r="B49" s="365" t="s">
        <v>53</v>
      </c>
      <c r="C49" s="219" t="s">
        <v>40</v>
      </c>
      <c r="D49" s="226">
        <f>0.7*D47</f>
        <v>187.32</v>
      </c>
    </row>
    <row r="50" spans="1:4" ht="26.4">
      <c r="A50" s="250">
        <v>4</v>
      </c>
      <c r="B50" s="253" t="s">
        <v>54</v>
      </c>
      <c r="C50" s="254" t="s">
        <v>13</v>
      </c>
      <c r="D50" s="255">
        <v>267.60000000000002</v>
      </c>
    </row>
    <row r="51" spans="1:4">
      <c r="A51" s="246">
        <v>1</v>
      </c>
      <c r="B51" s="365" t="s">
        <v>55</v>
      </c>
      <c r="C51" s="219" t="s">
        <v>13</v>
      </c>
      <c r="D51" s="226">
        <f>D50*1.05</f>
        <v>280.98</v>
      </c>
    </row>
    <row r="52" spans="1:4" ht="26.4">
      <c r="A52" s="256">
        <v>5</v>
      </c>
      <c r="B52" s="253" t="s">
        <v>56</v>
      </c>
      <c r="C52" s="254" t="s">
        <v>13</v>
      </c>
      <c r="D52" s="255">
        <v>267.60000000000002</v>
      </c>
    </row>
    <row r="53" spans="1:4" ht="22.8">
      <c r="A53" s="257">
        <v>1</v>
      </c>
      <c r="B53" s="258" t="s">
        <v>57</v>
      </c>
      <c r="C53" s="258" t="s">
        <v>13</v>
      </c>
      <c r="D53" s="259">
        <f>D52</f>
        <v>267.60000000000002</v>
      </c>
    </row>
    <row r="54" spans="1:4">
      <c r="A54" s="250">
        <v>6</v>
      </c>
      <c r="B54" s="222" t="s">
        <v>58</v>
      </c>
      <c r="C54" s="215" t="s">
        <v>13</v>
      </c>
      <c r="D54" s="216">
        <f>SUM(D38:D39)</f>
        <v>398.89</v>
      </c>
    </row>
    <row r="55" spans="1:4">
      <c r="A55" s="240"/>
      <c r="B55" s="366" t="s">
        <v>229</v>
      </c>
      <c r="C55" s="260" t="s">
        <v>13</v>
      </c>
      <c r="D55" s="261">
        <f>SUM(D56:D57)</f>
        <v>398.82679999999999</v>
      </c>
    </row>
    <row r="56" spans="1:4" ht="26.4">
      <c r="A56" s="221">
        <v>1</v>
      </c>
      <c r="B56" s="243" t="s">
        <v>230</v>
      </c>
      <c r="C56" s="244" t="s">
        <v>13</v>
      </c>
      <c r="D56" s="209">
        <f>398.8268-132.128</f>
        <v>266.69880000000001</v>
      </c>
    </row>
    <row r="57" spans="1:4">
      <c r="A57" s="221">
        <v>2</v>
      </c>
      <c r="B57" s="243" t="s">
        <v>231</v>
      </c>
      <c r="C57" s="244" t="s">
        <v>13</v>
      </c>
      <c r="D57" s="209">
        <f>132.128</f>
        <v>132.12799999999999</v>
      </c>
    </row>
    <row r="58" spans="1:4">
      <c r="A58" s="246">
        <v>1</v>
      </c>
      <c r="B58" s="365" t="s">
        <v>45</v>
      </c>
      <c r="C58" s="219" t="s">
        <v>13</v>
      </c>
      <c r="D58" s="220">
        <f>250.6*1.11</f>
        <v>278.166</v>
      </c>
    </row>
    <row r="59" spans="1:4">
      <c r="A59" s="246">
        <v>2</v>
      </c>
      <c r="B59" s="365" t="s">
        <v>46</v>
      </c>
      <c r="C59" s="219" t="s">
        <v>17</v>
      </c>
      <c r="D59" s="220">
        <v>264</v>
      </c>
    </row>
    <row r="60" spans="1:4">
      <c r="A60" s="246">
        <v>3</v>
      </c>
      <c r="B60" s="365" t="s">
        <v>227</v>
      </c>
      <c r="C60" s="219" t="s">
        <v>11</v>
      </c>
      <c r="D60" s="231">
        <f>5.628*1.15</f>
        <v>6.4722</v>
      </c>
    </row>
    <row r="61" spans="1:4">
      <c r="A61" s="246">
        <v>4</v>
      </c>
      <c r="B61" s="365" t="s">
        <v>228</v>
      </c>
      <c r="C61" s="219" t="s">
        <v>11</v>
      </c>
      <c r="D61" s="231">
        <f>12.904*1.15</f>
        <v>14.839599999999999</v>
      </c>
    </row>
    <row r="62" spans="1:4">
      <c r="A62" s="246">
        <v>5</v>
      </c>
      <c r="B62" s="365" t="s">
        <v>232</v>
      </c>
      <c r="C62" s="219" t="s">
        <v>11</v>
      </c>
      <c r="D62" s="231">
        <f>2.076*1.15</f>
        <v>2.3874</v>
      </c>
    </row>
    <row r="63" spans="1:4" ht="22.8">
      <c r="A63" s="246">
        <v>6</v>
      </c>
      <c r="B63" s="365" t="s">
        <v>233</v>
      </c>
      <c r="C63" s="219" t="s">
        <v>13</v>
      </c>
      <c r="D63" s="262">
        <v>250.6</v>
      </c>
    </row>
    <row r="64" spans="1:4">
      <c r="A64" s="246">
        <v>7</v>
      </c>
      <c r="B64" s="365" t="s">
        <v>86</v>
      </c>
      <c r="C64" s="219" t="s">
        <v>13</v>
      </c>
      <c r="D64" s="220">
        <v>280</v>
      </c>
    </row>
    <row r="65" spans="1:4">
      <c r="A65" s="246">
        <v>8</v>
      </c>
      <c r="B65" s="367" t="s">
        <v>49</v>
      </c>
      <c r="C65" s="248" t="s">
        <v>40</v>
      </c>
      <c r="D65" s="249">
        <f>(D61+D62+D60)*1.2</f>
        <v>28.439040000000002</v>
      </c>
    </row>
    <row r="66" spans="1:4" ht="26.4">
      <c r="A66" s="256">
        <v>3</v>
      </c>
      <c r="B66" s="253" t="s">
        <v>51</v>
      </c>
      <c r="C66" s="263" t="s">
        <v>13</v>
      </c>
      <c r="D66" s="264">
        <v>58.4</v>
      </c>
    </row>
    <row r="67" spans="1:4">
      <c r="A67" s="246">
        <v>1</v>
      </c>
      <c r="B67" s="365" t="s">
        <v>52</v>
      </c>
      <c r="C67" s="219" t="s">
        <v>13</v>
      </c>
      <c r="D67" s="226">
        <f>D66*1.05</f>
        <v>61.32</v>
      </c>
    </row>
    <row r="68" spans="1:4" ht="26.4">
      <c r="A68" s="256">
        <v>4</v>
      </c>
      <c r="B68" s="253" t="s">
        <v>54</v>
      </c>
      <c r="C68" s="263" t="s">
        <v>13</v>
      </c>
      <c r="D68" s="264">
        <v>267.60000000000002</v>
      </c>
    </row>
    <row r="69" spans="1:4">
      <c r="A69" s="257">
        <v>1</v>
      </c>
      <c r="B69" s="265" t="s">
        <v>55</v>
      </c>
      <c r="C69" s="266" t="s">
        <v>13</v>
      </c>
      <c r="D69" s="267">
        <f>D68*1.05</f>
        <v>280.98</v>
      </c>
    </row>
    <row r="70" spans="1:4">
      <c r="A70" s="250">
        <v>5</v>
      </c>
      <c r="B70" s="222" t="s">
        <v>58</v>
      </c>
      <c r="C70" s="215" t="s">
        <v>13</v>
      </c>
      <c r="D70" s="216">
        <v>398.82679999999999</v>
      </c>
    </row>
    <row r="71" spans="1:4">
      <c r="A71" s="268">
        <v>1</v>
      </c>
      <c r="B71" s="368" t="s">
        <v>59</v>
      </c>
      <c r="C71" s="219"/>
      <c r="D71" s="226"/>
    </row>
    <row r="72" spans="1:4">
      <c r="A72" s="246">
        <v>1</v>
      </c>
      <c r="B72" s="269" t="s">
        <v>60</v>
      </c>
      <c r="C72" s="270" t="s">
        <v>17</v>
      </c>
      <c r="D72" s="271">
        <v>13346.56</v>
      </c>
    </row>
    <row r="73" spans="1:4">
      <c r="A73" s="246">
        <v>2</v>
      </c>
      <c r="B73" s="248" t="s">
        <v>61</v>
      </c>
      <c r="C73" s="272" t="s">
        <v>17</v>
      </c>
      <c r="D73" s="273">
        <v>13346.56</v>
      </c>
    </row>
    <row r="74" spans="1:4">
      <c r="A74" s="246">
        <v>3</v>
      </c>
      <c r="B74" s="248" t="s">
        <v>62</v>
      </c>
      <c r="C74" s="272" t="s">
        <v>17</v>
      </c>
      <c r="D74" s="273">
        <v>13346.56</v>
      </c>
    </row>
    <row r="75" spans="1:4">
      <c r="A75" s="246">
        <v>4</v>
      </c>
      <c r="B75" s="248" t="s">
        <v>63</v>
      </c>
      <c r="C75" s="272" t="s">
        <v>17</v>
      </c>
      <c r="D75" s="273">
        <v>6673.28</v>
      </c>
    </row>
    <row r="76" spans="1:4">
      <c r="A76" s="246">
        <v>5</v>
      </c>
      <c r="B76" s="248" t="s">
        <v>64</v>
      </c>
      <c r="C76" s="272" t="s">
        <v>17</v>
      </c>
      <c r="D76" s="273">
        <v>333.66399999999999</v>
      </c>
    </row>
    <row r="77" spans="1:4">
      <c r="A77" s="246">
        <v>6</v>
      </c>
      <c r="B77" s="274" t="s">
        <v>65</v>
      </c>
      <c r="C77" s="275" t="s">
        <v>17</v>
      </c>
      <c r="D77" s="276">
        <f>SUM(D75:D76)</f>
        <v>7006.9439999999995</v>
      </c>
    </row>
    <row r="78" spans="1:4">
      <c r="A78" s="277"/>
      <c r="B78" s="366" t="s">
        <v>66</v>
      </c>
      <c r="C78" s="260" t="s">
        <v>234</v>
      </c>
      <c r="D78" s="242">
        <f>SUM(D79:D80)</f>
        <v>2258.1179999999999</v>
      </c>
    </row>
    <row r="79" spans="1:4">
      <c r="A79" s="221">
        <v>1</v>
      </c>
      <c r="B79" s="243" t="s">
        <v>67</v>
      </c>
      <c r="C79" s="244" t="s">
        <v>13</v>
      </c>
      <c r="D79" s="209">
        <f>1129.059</f>
        <v>1129.059</v>
      </c>
    </row>
    <row r="80" spans="1:4" ht="39.6">
      <c r="A80" s="221">
        <v>2</v>
      </c>
      <c r="B80" s="278" t="s">
        <v>68</v>
      </c>
      <c r="C80" s="244" t="s">
        <v>13</v>
      </c>
      <c r="D80" s="209">
        <f>D79</f>
        <v>1129.059</v>
      </c>
    </row>
    <row r="81" spans="1:4">
      <c r="A81" s="279">
        <v>1</v>
      </c>
      <c r="B81" s="369" t="s">
        <v>69</v>
      </c>
      <c r="C81" s="248" t="s">
        <v>13</v>
      </c>
      <c r="D81" s="249">
        <v>2146.2960000000003</v>
      </c>
    </row>
    <row r="82" spans="1:4">
      <c r="A82" s="279">
        <v>2</v>
      </c>
      <c r="B82" s="369" t="s">
        <v>70</v>
      </c>
      <c r="C82" s="248" t="s">
        <v>71</v>
      </c>
      <c r="D82" s="280">
        <v>177.60000000000002</v>
      </c>
    </row>
    <row r="83" spans="1:4">
      <c r="A83" s="279">
        <v>3</v>
      </c>
      <c r="B83" s="367" t="s">
        <v>72</v>
      </c>
      <c r="C83" s="248" t="s">
        <v>235</v>
      </c>
      <c r="D83" s="249">
        <v>22.494520279090899</v>
      </c>
    </row>
    <row r="84" spans="1:4">
      <c r="A84" s="279">
        <v>4</v>
      </c>
      <c r="B84" s="369" t="s">
        <v>73</v>
      </c>
      <c r="C84" s="248" t="s">
        <v>11</v>
      </c>
      <c r="D84" s="249">
        <v>23.466899999999995</v>
      </c>
    </row>
    <row r="85" spans="1:4">
      <c r="A85" s="279">
        <v>5</v>
      </c>
      <c r="B85" s="369" t="s">
        <v>74</v>
      </c>
      <c r="C85" s="248" t="s">
        <v>11</v>
      </c>
      <c r="D85" s="249">
        <v>9.1746999999999996</v>
      </c>
    </row>
    <row r="86" spans="1:4">
      <c r="A86" s="279">
        <v>6</v>
      </c>
      <c r="B86" s="369" t="s">
        <v>236</v>
      </c>
      <c r="C86" s="248" t="s">
        <v>11</v>
      </c>
      <c r="D86" s="249">
        <v>3.2061999999999995</v>
      </c>
    </row>
    <row r="87" spans="1:4">
      <c r="A87" s="279">
        <v>7</v>
      </c>
      <c r="B87" s="369" t="s">
        <v>237</v>
      </c>
      <c r="C87" s="248" t="s">
        <v>11</v>
      </c>
      <c r="D87" s="249">
        <v>0.97599999999999998</v>
      </c>
    </row>
    <row r="88" spans="1:4">
      <c r="A88" s="279">
        <v>8</v>
      </c>
      <c r="B88" s="365" t="s">
        <v>46</v>
      </c>
      <c r="C88" s="219" t="s">
        <v>17</v>
      </c>
      <c r="D88" s="220">
        <v>940</v>
      </c>
    </row>
    <row r="89" spans="1:4">
      <c r="A89" s="279">
        <v>9</v>
      </c>
      <c r="B89" s="369" t="s">
        <v>49</v>
      </c>
      <c r="C89" s="248" t="s">
        <v>40</v>
      </c>
      <c r="D89" s="249">
        <v>33.178919999999991</v>
      </c>
    </row>
    <row r="90" spans="1:4" ht="22.8">
      <c r="A90" s="279">
        <v>10</v>
      </c>
      <c r="B90" s="369" t="s">
        <v>75</v>
      </c>
      <c r="C90" s="248" t="s">
        <v>13</v>
      </c>
      <c r="D90" s="249">
        <v>693.4</v>
      </c>
    </row>
    <row r="91" spans="1:4" ht="22.8">
      <c r="A91" s="279">
        <v>11</v>
      </c>
      <c r="B91" s="369" t="s">
        <v>76</v>
      </c>
      <c r="C91" s="248" t="s">
        <v>13</v>
      </c>
      <c r="D91" s="249">
        <v>348.6</v>
      </c>
    </row>
    <row r="92" spans="1:4">
      <c r="A92" s="279">
        <v>12</v>
      </c>
      <c r="B92" s="369" t="s">
        <v>77</v>
      </c>
      <c r="C92" s="248" t="s">
        <v>13</v>
      </c>
      <c r="D92" s="249">
        <v>909.93000000000006</v>
      </c>
    </row>
    <row r="93" spans="1:4">
      <c r="A93" s="279">
        <v>13</v>
      </c>
      <c r="B93" s="369" t="s">
        <v>50</v>
      </c>
      <c r="C93" s="219" t="s">
        <v>13</v>
      </c>
      <c r="D93" s="262">
        <v>499.50000000000006</v>
      </c>
    </row>
    <row r="94" spans="1:4">
      <c r="A94" s="210">
        <v>3</v>
      </c>
      <c r="B94" s="204" t="s">
        <v>238</v>
      </c>
      <c r="C94" s="281" t="s">
        <v>17</v>
      </c>
      <c r="D94" s="282">
        <v>56</v>
      </c>
    </row>
    <row r="95" spans="1:4">
      <c r="A95" s="279">
        <v>1</v>
      </c>
      <c r="B95" s="369" t="s">
        <v>236</v>
      </c>
      <c r="C95" s="248" t="s">
        <v>11</v>
      </c>
      <c r="D95" s="249">
        <v>3.2061999999999995</v>
      </c>
    </row>
    <row r="96" spans="1:4">
      <c r="A96" s="279">
        <v>2</v>
      </c>
      <c r="B96" s="369" t="s">
        <v>237</v>
      </c>
      <c r="C96" s="248" t="s">
        <v>11</v>
      </c>
      <c r="D96" s="249">
        <v>0.97599999999999998</v>
      </c>
    </row>
    <row r="97" spans="1:4">
      <c r="A97" s="279">
        <v>3</v>
      </c>
      <c r="B97" s="365" t="s">
        <v>46</v>
      </c>
      <c r="C97" s="219" t="s">
        <v>17</v>
      </c>
      <c r="D97" s="220">
        <v>165</v>
      </c>
    </row>
    <row r="98" spans="1:4">
      <c r="A98" s="279">
        <v>4</v>
      </c>
      <c r="B98" s="369" t="s">
        <v>49</v>
      </c>
      <c r="C98" s="248" t="s">
        <v>40</v>
      </c>
      <c r="D98" s="249">
        <v>33.178919999999991</v>
      </c>
    </row>
    <row r="99" spans="1:4">
      <c r="A99" s="279">
        <v>5</v>
      </c>
      <c r="B99" s="369" t="s">
        <v>239</v>
      </c>
      <c r="C99" s="219" t="s">
        <v>24</v>
      </c>
      <c r="D99" s="262">
        <v>0.28000000000000003</v>
      </c>
    </row>
    <row r="100" spans="1:4">
      <c r="A100" s="210">
        <v>4</v>
      </c>
      <c r="B100" s="283" t="s">
        <v>59</v>
      </c>
      <c r="C100" s="269"/>
      <c r="D100" s="284"/>
    </row>
    <row r="101" spans="1:4">
      <c r="A101" s="285">
        <v>1</v>
      </c>
      <c r="B101" s="269" t="s">
        <v>61</v>
      </c>
      <c r="C101" s="286" t="s">
        <v>17</v>
      </c>
      <c r="D101" s="287">
        <v>7168.9060000000009</v>
      </c>
    </row>
    <row r="102" spans="1:4">
      <c r="A102" s="279">
        <v>2</v>
      </c>
      <c r="B102" s="248" t="s">
        <v>63</v>
      </c>
      <c r="C102" s="288" t="s">
        <v>17</v>
      </c>
      <c r="D102" s="289">
        <v>3584.4530000000004</v>
      </c>
    </row>
    <row r="103" spans="1:4">
      <c r="A103" s="279">
        <v>3</v>
      </c>
      <c r="B103" s="248" t="s">
        <v>79</v>
      </c>
      <c r="C103" s="288" t="s">
        <v>17</v>
      </c>
      <c r="D103" s="289">
        <v>7168.9060000000009</v>
      </c>
    </row>
    <row r="104" spans="1:4">
      <c r="A104" s="279">
        <v>4</v>
      </c>
      <c r="B104" s="248" t="s">
        <v>80</v>
      </c>
      <c r="C104" s="288" t="s">
        <v>17</v>
      </c>
      <c r="D104" s="289">
        <v>465.97889000000004</v>
      </c>
    </row>
    <row r="105" spans="1:4">
      <c r="A105" s="279">
        <v>5</v>
      </c>
      <c r="B105" s="248" t="s">
        <v>81</v>
      </c>
      <c r="C105" s="288" t="s">
        <v>17</v>
      </c>
      <c r="D105" s="289">
        <v>215.06718000000001</v>
      </c>
    </row>
    <row r="106" spans="1:4">
      <c r="A106" s="279">
        <v>6</v>
      </c>
      <c r="B106" s="248" t="s">
        <v>65</v>
      </c>
      <c r="C106" s="288" t="s">
        <v>17</v>
      </c>
      <c r="D106" s="289">
        <v>716.89060000000006</v>
      </c>
    </row>
    <row r="107" spans="1:4">
      <c r="A107" s="290">
        <v>7</v>
      </c>
      <c r="B107" s="274" t="s">
        <v>82</v>
      </c>
      <c r="C107" s="291" t="s">
        <v>17</v>
      </c>
      <c r="D107" s="292">
        <v>10753.359</v>
      </c>
    </row>
    <row r="108" spans="1:4">
      <c r="A108" s="236"/>
      <c r="B108" s="293" t="s">
        <v>240</v>
      </c>
      <c r="C108" s="294"/>
      <c r="D108" s="295"/>
    </row>
    <row r="109" spans="1:4">
      <c r="A109" s="250">
        <v>1</v>
      </c>
      <c r="B109" s="245" t="s">
        <v>241</v>
      </c>
      <c r="C109" s="244" t="s">
        <v>13</v>
      </c>
      <c r="D109" s="209">
        <f>422.541-99.6872</f>
        <v>322.85379999999998</v>
      </c>
    </row>
    <row r="110" spans="1:4">
      <c r="A110" s="250">
        <v>2</v>
      </c>
      <c r="B110" s="245" t="s">
        <v>242</v>
      </c>
      <c r="C110" s="244" t="s">
        <v>13</v>
      </c>
      <c r="D110" s="209">
        <v>99.687200000000004</v>
      </c>
    </row>
    <row r="111" spans="1:4">
      <c r="A111" s="221">
        <v>3</v>
      </c>
      <c r="B111" s="222" t="s">
        <v>243</v>
      </c>
      <c r="C111" s="208" t="s">
        <v>13</v>
      </c>
      <c r="D111" s="296">
        <f>D109+D110</f>
        <v>422.541</v>
      </c>
    </row>
    <row r="112" spans="1:4">
      <c r="A112" s="217">
        <v>1</v>
      </c>
      <c r="B112" s="365" t="s">
        <v>228</v>
      </c>
      <c r="C112" s="219" t="s">
        <v>11</v>
      </c>
      <c r="D112" s="231">
        <f>9.358*1.15</f>
        <v>10.761699999999999</v>
      </c>
    </row>
    <row r="113" spans="1:4">
      <c r="A113" s="224">
        <v>2</v>
      </c>
      <c r="B113" s="365" t="s">
        <v>244</v>
      </c>
      <c r="C113" s="219" t="s">
        <v>11</v>
      </c>
      <c r="D113" s="262">
        <f>1.152*1.15</f>
        <v>1.3247999999999998</v>
      </c>
    </row>
    <row r="114" spans="1:4">
      <c r="A114" s="224">
        <v>3</v>
      </c>
      <c r="B114" s="365" t="s">
        <v>245</v>
      </c>
      <c r="C114" s="219" t="s">
        <v>11</v>
      </c>
      <c r="D114" s="262">
        <f>3.53*1.15</f>
        <v>4.0594999999999999</v>
      </c>
    </row>
    <row r="115" spans="1:4" ht="22.8">
      <c r="A115" s="224">
        <v>4</v>
      </c>
      <c r="B115" s="365" t="s">
        <v>233</v>
      </c>
      <c r="C115" s="219" t="s">
        <v>13</v>
      </c>
      <c r="D115" s="231">
        <v>274.8</v>
      </c>
    </row>
    <row r="116" spans="1:4">
      <c r="A116" s="224">
        <v>5</v>
      </c>
      <c r="B116" s="369" t="s">
        <v>69</v>
      </c>
      <c r="C116" s="219" t="s">
        <v>13</v>
      </c>
      <c r="D116" s="231">
        <f>274.8*1.11</f>
        <v>305.02800000000002</v>
      </c>
    </row>
    <row r="117" spans="1:4">
      <c r="A117" s="224">
        <v>6</v>
      </c>
      <c r="B117" s="369" t="s">
        <v>50</v>
      </c>
      <c r="C117" s="219" t="s">
        <v>13</v>
      </c>
      <c r="D117" s="262">
        <f>442.8*1.12</f>
        <v>495.93600000000004</v>
      </c>
    </row>
    <row r="118" spans="1:4">
      <c r="A118" s="224">
        <v>7</v>
      </c>
      <c r="B118" s="365" t="s">
        <v>49</v>
      </c>
      <c r="C118" s="248" t="s">
        <v>40</v>
      </c>
      <c r="D118" s="249">
        <f>(D112+D113+D114)*1.12</f>
        <v>18.083520000000004</v>
      </c>
    </row>
    <row r="119" spans="1:4">
      <c r="A119" s="256">
        <v>5</v>
      </c>
      <c r="B119" s="253" t="s">
        <v>246</v>
      </c>
      <c r="C119" s="297" t="s">
        <v>71</v>
      </c>
      <c r="D119" s="296">
        <v>184</v>
      </c>
    </row>
    <row r="120" spans="1:4">
      <c r="A120" s="285">
        <v>1</v>
      </c>
      <c r="B120" s="365" t="s">
        <v>228</v>
      </c>
      <c r="C120" s="219" t="s">
        <v>11</v>
      </c>
      <c r="D120" s="231">
        <v>3.56</v>
      </c>
    </row>
    <row r="121" spans="1:4">
      <c r="A121" s="279">
        <v>2</v>
      </c>
      <c r="B121" s="365" t="s">
        <v>106</v>
      </c>
      <c r="C121" s="248" t="s">
        <v>40</v>
      </c>
      <c r="D121" s="249">
        <v>21</v>
      </c>
    </row>
    <row r="122" spans="1:4">
      <c r="A122" s="256">
        <v>1</v>
      </c>
      <c r="B122" s="298" t="s">
        <v>59</v>
      </c>
      <c r="C122" s="299"/>
      <c r="D122" s="284"/>
    </row>
    <row r="123" spans="1:4">
      <c r="A123" s="246">
        <v>1</v>
      </c>
      <c r="B123" s="365" t="s">
        <v>247</v>
      </c>
      <c r="C123" s="248" t="s">
        <v>17</v>
      </c>
      <c r="D123" s="249">
        <v>22000</v>
      </c>
    </row>
    <row r="124" spans="1:4">
      <c r="A124" s="246">
        <v>2</v>
      </c>
      <c r="B124" s="365" t="s">
        <v>248</v>
      </c>
      <c r="C124" s="248" t="s">
        <v>17</v>
      </c>
      <c r="D124" s="249">
        <v>41000</v>
      </c>
    </row>
    <row r="125" spans="1:4">
      <c r="A125" s="246">
        <v>3</v>
      </c>
      <c r="B125" s="365" t="s">
        <v>249</v>
      </c>
      <c r="C125" s="248" t="s">
        <v>17</v>
      </c>
      <c r="D125" s="249">
        <v>8500</v>
      </c>
    </row>
    <row r="126" spans="1:4">
      <c r="A126" s="246">
        <v>4</v>
      </c>
      <c r="B126" s="365" t="s">
        <v>250</v>
      </c>
      <c r="C126" s="248" t="s">
        <v>17</v>
      </c>
      <c r="D126" s="300">
        <v>1620.3162</v>
      </c>
    </row>
    <row r="127" spans="1:4">
      <c r="A127" s="246">
        <v>5</v>
      </c>
      <c r="B127" s="365" t="s">
        <v>251</v>
      </c>
      <c r="C127" s="248" t="s">
        <v>17</v>
      </c>
      <c r="D127" s="300">
        <v>1134.2213400000001</v>
      </c>
    </row>
    <row r="128" spans="1:4">
      <c r="A128" s="246">
        <v>6</v>
      </c>
      <c r="B128" s="365" t="s">
        <v>252</v>
      </c>
      <c r="C128" s="248" t="s">
        <v>17</v>
      </c>
      <c r="D128" s="300">
        <v>486.09485999999998</v>
      </c>
    </row>
    <row r="129" spans="1:4">
      <c r="A129" s="236"/>
      <c r="B129" s="237" t="s">
        <v>253</v>
      </c>
      <c r="C129" s="301"/>
      <c r="D129" s="302"/>
    </row>
    <row r="130" spans="1:4" ht="26.4">
      <c r="A130" s="221">
        <v>1</v>
      </c>
      <c r="B130" s="278" t="s">
        <v>108</v>
      </c>
      <c r="C130" s="244" t="s">
        <v>13</v>
      </c>
      <c r="D130" s="303">
        <f>1932+757+1198.45+532+80</f>
        <v>4499.45</v>
      </c>
    </row>
    <row r="131" spans="1:4">
      <c r="A131" s="304">
        <v>1</v>
      </c>
      <c r="B131" s="305" t="s">
        <v>109</v>
      </c>
      <c r="C131" s="306" t="s">
        <v>40</v>
      </c>
      <c r="D131" s="307">
        <f>0.9*D130</f>
        <v>4049.5050000000001</v>
      </c>
    </row>
    <row r="132" spans="1:4">
      <c r="A132" s="308"/>
      <c r="B132" s="366" t="s">
        <v>254</v>
      </c>
      <c r="C132" s="309"/>
      <c r="D132" s="310"/>
    </row>
    <row r="133" spans="1:4">
      <c r="A133" s="236">
        <v>1</v>
      </c>
      <c r="B133" s="237" t="s">
        <v>255</v>
      </c>
      <c r="C133" s="238" t="s">
        <v>13</v>
      </c>
      <c r="D133" s="311">
        <f>(1.2*1.8+3+1.8)*2</f>
        <v>13.92</v>
      </c>
    </row>
    <row r="134" spans="1:4">
      <c r="A134" s="312">
        <v>1</v>
      </c>
      <c r="B134" s="367" t="s">
        <v>256</v>
      </c>
      <c r="C134" s="313" t="s">
        <v>11</v>
      </c>
      <c r="D134" s="314">
        <f>15*0.15</f>
        <v>2.25</v>
      </c>
    </row>
    <row r="135" spans="1:4">
      <c r="A135" s="312">
        <v>2</v>
      </c>
      <c r="B135" s="367" t="s">
        <v>257</v>
      </c>
      <c r="C135" s="313" t="s">
        <v>11</v>
      </c>
      <c r="D135" s="314">
        <f>15*0.1</f>
        <v>1.5</v>
      </c>
    </row>
    <row r="136" spans="1:4">
      <c r="A136" s="312">
        <v>3</v>
      </c>
      <c r="B136" s="367" t="s">
        <v>258</v>
      </c>
      <c r="C136" s="313" t="s">
        <v>17</v>
      </c>
      <c r="D136" s="314">
        <v>6</v>
      </c>
    </row>
    <row r="137" spans="1:4">
      <c r="A137" s="236">
        <v>2</v>
      </c>
      <c r="B137" s="237" t="s">
        <v>259</v>
      </c>
      <c r="C137" s="238" t="s">
        <v>163</v>
      </c>
      <c r="D137" s="315">
        <v>2</v>
      </c>
    </row>
    <row r="138" spans="1:4">
      <c r="A138" s="312">
        <v>1</v>
      </c>
      <c r="B138" s="367" t="s">
        <v>260</v>
      </c>
      <c r="C138" s="316" t="s">
        <v>261</v>
      </c>
      <c r="D138" s="280" t="s">
        <v>262</v>
      </c>
    </row>
    <row r="139" spans="1:4" ht="22.8">
      <c r="A139" s="312">
        <v>2</v>
      </c>
      <c r="B139" s="367" t="s">
        <v>263</v>
      </c>
      <c r="C139" s="316" t="s">
        <v>24</v>
      </c>
      <c r="D139" s="317">
        <v>1.7073825503355702E-3</v>
      </c>
    </row>
    <row r="140" spans="1:4" ht="22.8">
      <c r="A140" s="312">
        <v>3</v>
      </c>
      <c r="B140" s="367" t="s">
        <v>264</v>
      </c>
      <c r="C140" s="316" t="s">
        <v>24</v>
      </c>
      <c r="D140" s="317">
        <v>3.2214765100671139E-5</v>
      </c>
    </row>
    <row r="141" spans="1:4">
      <c r="A141" s="312">
        <v>4</v>
      </c>
      <c r="B141" s="367" t="s">
        <v>265</v>
      </c>
      <c r="C141" s="316" t="s">
        <v>24</v>
      </c>
      <c r="D141" s="317">
        <v>3.2214765100671143E-4</v>
      </c>
    </row>
    <row r="142" spans="1:4">
      <c r="A142" s="312">
        <v>5</v>
      </c>
      <c r="B142" s="367" t="s">
        <v>22</v>
      </c>
      <c r="C142" s="316" t="s">
        <v>11</v>
      </c>
      <c r="D142" s="317">
        <v>7.5382550335570464</v>
      </c>
    </row>
    <row r="143" spans="1:4" ht="22.8">
      <c r="A143" s="312">
        <v>6</v>
      </c>
      <c r="B143" s="367" t="s">
        <v>266</v>
      </c>
      <c r="C143" s="316" t="s">
        <v>24</v>
      </c>
      <c r="D143" s="317">
        <v>1.2885906040268456E-4</v>
      </c>
    </row>
    <row r="144" spans="1:4">
      <c r="A144" s="312">
        <v>7</v>
      </c>
      <c r="B144" s="367" t="s">
        <v>267</v>
      </c>
      <c r="C144" s="316" t="s">
        <v>24</v>
      </c>
      <c r="D144" s="317">
        <v>1.5463087248322148E-3</v>
      </c>
    </row>
    <row r="145" spans="1:4">
      <c r="A145" s="312">
        <v>8</v>
      </c>
      <c r="B145" s="367" t="s">
        <v>268</v>
      </c>
      <c r="C145" s="316" t="s">
        <v>24</v>
      </c>
      <c r="D145" s="317">
        <v>1.5463087248322146E-2</v>
      </c>
    </row>
    <row r="146" spans="1:4" ht="34.200000000000003">
      <c r="A146" s="312">
        <v>9</v>
      </c>
      <c r="B146" s="367" t="s">
        <v>269</v>
      </c>
      <c r="C146" s="316" t="s">
        <v>11</v>
      </c>
      <c r="D146" s="317">
        <v>3.2214765100671143</v>
      </c>
    </row>
    <row r="147" spans="1:4">
      <c r="A147" s="312">
        <v>10</v>
      </c>
      <c r="B147" s="367" t="s">
        <v>26</v>
      </c>
      <c r="C147" s="316" t="s">
        <v>11</v>
      </c>
      <c r="D147" s="317">
        <v>2.2808053691275165</v>
      </c>
    </row>
    <row r="148" spans="1:4">
      <c r="A148" s="236">
        <v>3</v>
      </c>
      <c r="B148" s="318" t="s">
        <v>270</v>
      </c>
      <c r="C148" s="319" t="s">
        <v>163</v>
      </c>
      <c r="D148" s="320">
        <v>2</v>
      </c>
    </row>
    <row r="149" spans="1:4">
      <c r="A149" s="312">
        <v>1</v>
      </c>
      <c r="B149" s="321" t="s">
        <v>271</v>
      </c>
      <c r="C149" s="321" t="s">
        <v>261</v>
      </c>
      <c r="D149" s="322" t="s">
        <v>272</v>
      </c>
    </row>
    <row r="150" spans="1:4" ht="22.8">
      <c r="A150" s="312">
        <v>2</v>
      </c>
      <c r="B150" s="316" t="s">
        <v>263</v>
      </c>
      <c r="C150" s="316" t="s">
        <v>24</v>
      </c>
      <c r="D150" s="317">
        <v>4.9798657718120795E-4</v>
      </c>
    </row>
    <row r="151" spans="1:4" ht="22.8">
      <c r="A151" s="312">
        <v>3</v>
      </c>
      <c r="B151" s="316" t="s">
        <v>264</v>
      </c>
      <c r="C151" s="316" t="s">
        <v>24</v>
      </c>
      <c r="D151" s="317">
        <v>9.3959731543624159E-6</v>
      </c>
    </row>
    <row r="152" spans="1:4">
      <c r="A152" s="312">
        <v>4</v>
      </c>
      <c r="B152" s="316" t="s">
        <v>265</v>
      </c>
      <c r="C152" s="316" t="s">
        <v>24</v>
      </c>
      <c r="D152" s="317">
        <v>9.3959731543624166E-5</v>
      </c>
    </row>
    <row r="153" spans="1:4">
      <c r="A153" s="312">
        <v>5</v>
      </c>
      <c r="B153" s="316" t="s">
        <v>22</v>
      </c>
      <c r="C153" s="316" t="s">
        <v>11</v>
      </c>
      <c r="D153" s="317">
        <v>2.1986577181208053</v>
      </c>
    </row>
    <row r="154" spans="1:4" ht="22.8">
      <c r="A154" s="312">
        <v>6</v>
      </c>
      <c r="B154" s="316" t="s">
        <v>266</v>
      </c>
      <c r="C154" s="316" t="s">
        <v>24</v>
      </c>
      <c r="D154" s="317">
        <v>3.7583892617449664E-5</v>
      </c>
    </row>
    <row r="155" spans="1:4">
      <c r="A155" s="312">
        <v>7</v>
      </c>
      <c r="B155" s="316" t="s">
        <v>267</v>
      </c>
      <c r="C155" s="316" t="s">
        <v>24</v>
      </c>
      <c r="D155" s="317">
        <v>4.5100671140939596E-4</v>
      </c>
    </row>
    <row r="156" spans="1:4">
      <c r="A156" s="312">
        <v>8</v>
      </c>
      <c r="B156" s="316" t="s">
        <v>268</v>
      </c>
      <c r="C156" s="316" t="s">
        <v>24</v>
      </c>
      <c r="D156" s="317">
        <v>4.5100671140939595E-3</v>
      </c>
    </row>
    <row r="157" spans="1:4" ht="34.200000000000003">
      <c r="A157" s="312">
        <v>9</v>
      </c>
      <c r="B157" s="316" t="s">
        <v>269</v>
      </c>
      <c r="C157" s="316" t="s">
        <v>11</v>
      </c>
      <c r="D157" s="317">
        <v>0.93959731543624159</v>
      </c>
    </row>
    <row r="158" spans="1:4">
      <c r="A158" s="312">
        <v>10</v>
      </c>
      <c r="B158" s="316" t="s">
        <v>26</v>
      </c>
      <c r="C158" s="316" t="s">
        <v>11</v>
      </c>
      <c r="D158" s="317">
        <v>0.66523489932885904</v>
      </c>
    </row>
    <row r="159" spans="1:4" ht="26.4">
      <c r="A159" s="323">
        <v>4</v>
      </c>
      <c r="B159" s="324" t="s">
        <v>273</v>
      </c>
      <c r="C159" s="325" t="s">
        <v>13</v>
      </c>
      <c r="D159" s="326">
        <v>186</v>
      </c>
    </row>
    <row r="160" spans="1:4">
      <c r="A160" s="312">
        <v>1</v>
      </c>
      <c r="B160" s="321" t="s">
        <v>274</v>
      </c>
      <c r="C160" s="327" t="s">
        <v>24</v>
      </c>
      <c r="D160" s="328">
        <v>1.6739999999999998E-2</v>
      </c>
    </row>
    <row r="161" spans="1:4">
      <c r="A161" s="312">
        <v>2</v>
      </c>
      <c r="B161" s="316" t="s">
        <v>275</v>
      </c>
      <c r="C161" s="329" t="s">
        <v>24</v>
      </c>
      <c r="D161" s="330">
        <v>2.6571428571428566E-3</v>
      </c>
    </row>
    <row r="162" spans="1:4" ht="26.4">
      <c r="A162" s="236">
        <v>5</v>
      </c>
      <c r="B162" s="301" t="s">
        <v>276</v>
      </c>
      <c r="C162" s="331" t="s">
        <v>13</v>
      </c>
      <c r="D162" s="332">
        <v>186</v>
      </c>
    </row>
    <row r="163" spans="1:4">
      <c r="A163" s="312">
        <v>1</v>
      </c>
      <c r="B163" s="316" t="s">
        <v>277</v>
      </c>
      <c r="C163" s="333" t="s">
        <v>24</v>
      </c>
      <c r="D163" s="334">
        <v>2.6571428571428566E-3</v>
      </c>
    </row>
    <row r="164" spans="1:4">
      <c r="A164" s="312">
        <v>2</v>
      </c>
      <c r="B164" s="335" t="s">
        <v>278</v>
      </c>
      <c r="C164" s="336" t="s">
        <v>24</v>
      </c>
      <c r="D164" s="334">
        <v>3.5339999999999996E-2</v>
      </c>
    </row>
    <row r="165" spans="1:4">
      <c r="A165" s="337"/>
      <c r="B165" s="338" t="s">
        <v>279</v>
      </c>
      <c r="C165" s="301"/>
      <c r="D165" s="302"/>
    </row>
    <row r="166" spans="1:4">
      <c r="A166" s="236"/>
      <c r="B166" s="212" t="s">
        <v>111</v>
      </c>
      <c r="C166" s="339"/>
      <c r="D166" s="340"/>
    </row>
    <row r="167" spans="1:4">
      <c r="A167" s="323">
        <v>1</v>
      </c>
      <c r="B167" s="341" t="s">
        <v>280</v>
      </c>
      <c r="C167" s="342" t="s">
        <v>113</v>
      </c>
      <c r="D167" s="343">
        <v>16</v>
      </c>
    </row>
    <row r="168" spans="1:4">
      <c r="A168" s="312">
        <v>1</v>
      </c>
      <c r="B168" s="367" t="s">
        <v>114</v>
      </c>
      <c r="C168" s="316" t="s">
        <v>17</v>
      </c>
      <c r="D168" s="280">
        <v>16</v>
      </c>
    </row>
    <row r="169" spans="1:4">
      <c r="A169" s="312">
        <v>2</v>
      </c>
      <c r="B169" s="367" t="s">
        <v>29</v>
      </c>
      <c r="C169" s="316" t="s">
        <v>24</v>
      </c>
      <c r="D169" s="344">
        <v>3.0613333333333334E-3</v>
      </c>
    </row>
    <row r="170" spans="1:4">
      <c r="A170" s="312">
        <v>3</v>
      </c>
      <c r="B170" s="367" t="s">
        <v>32</v>
      </c>
      <c r="C170" s="316" t="s">
        <v>11</v>
      </c>
      <c r="D170" s="344">
        <v>2.4191999999999998E-2</v>
      </c>
    </row>
    <row r="171" spans="1:4">
      <c r="A171" s="312">
        <v>3</v>
      </c>
      <c r="B171" s="367" t="s">
        <v>117</v>
      </c>
      <c r="C171" s="316" t="s">
        <v>118</v>
      </c>
      <c r="D171" s="280">
        <v>8</v>
      </c>
    </row>
    <row r="172" spans="1:4">
      <c r="A172" s="236">
        <v>2</v>
      </c>
      <c r="B172" s="345" t="s">
        <v>281</v>
      </c>
      <c r="C172" s="346" t="s">
        <v>113</v>
      </c>
      <c r="D172" s="302">
        <v>40</v>
      </c>
    </row>
    <row r="173" spans="1:4" ht="22.8">
      <c r="A173" s="312">
        <v>1</v>
      </c>
      <c r="B173" s="367" t="s">
        <v>282</v>
      </c>
      <c r="C173" s="347" t="s">
        <v>17</v>
      </c>
      <c r="D173" s="348">
        <v>24</v>
      </c>
    </row>
    <row r="174" spans="1:4" ht="22.8">
      <c r="A174" s="312">
        <v>2</v>
      </c>
      <c r="B174" s="367" t="s">
        <v>283</v>
      </c>
      <c r="C174" s="349" t="s">
        <v>24</v>
      </c>
      <c r="D174" s="348">
        <v>16</v>
      </c>
    </row>
    <row r="175" spans="1:4">
      <c r="A175" s="312">
        <v>3</v>
      </c>
      <c r="B175" s="367" t="s">
        <v>29</v>
      </c>
      <c r="C175" s="350" t="s">
        <v>24</v>
      </c>
      <c r="D175" s="351">
        <v>7.6533333333333332E-3</v>
      </c>
    </row>
    <row r="176" spans="1:4">
      <c r="A176" s="312"/>
      <c r="B176" s="367" t="s">
        <v>32</v>
      </c>
      <c r="C176" s="350" t="s">
        <v>11</v>
      </c>
      <c r="D176" s="351">
        <v>6.0479999999999992E-2</v>
      </c>
    </row>
    <row r="177" spans="1:4">
      <c r="A177" s="312">
        <v>4</v>
      </c>
      <c r="B177" s="367" t="s">
        <v>117</v>
      </c>
      <c r="C177" s="352" t="s">
        <v>118</v>
      </c>
      <c r="D177" s="351">
        <v>20</v>
      </c>
    </row>
    <row r="178" spans="1:4">
      <c r="A178" s="337"/>
      <c r="B178" s="324" t="s">
        <v>284</v>
      </c>
      <c r="C178" s="353"/>
      <c r="D178" s="353"/>
    </row>
    <row r="179" spans="1:4" ht="26.4">
      <c r="A179" s="323">
        <v>1</v>
      </c>
      <c r="B179" s="293" t="s">
        <v>285</v>
      </c>
      <c r="C179" s="342" t="s">
        <v>17</v>
      </c>
      <c r="D179" s="303">
        <v>40</v>
      </c>
    </row>
    <row r="180" spans="1:4" ht="22.8">
      <c r="A180" s="354">
        <v>1</v>
      </c>
      <c r="B180" s="367" t="s">
        <v>286</v>
      </c>
      <c r="C180" s="316" t="s">
        <v>17</v>
      </c>
      <c r="D180" s="280">
        <v>8</v>
      </c>
    </row>
    <row r="181" spans="1:4" ht="22.8">
      <c r="A181" s="354">
        <v>2</v>
      </c>
      <c r="B181" s="367" t="s">
        <v>287</v>
      </c>
      <c r="C181" s="316" t="s">
        <v>17</v>
      </c>
      <c r="D181" s="280">
        <v>32</v>
      </c>
    </row>
    <row r="182" spans="1:4">
      <c r="A182" s="354">
        <v>3</v>
      </c>
      <c r="B182" s="367" t="s">
        <v>125</v>
      </c>
      <c r="C182" s="316" t="s">
        <v>126</v>
      </c>
      <c r="D182" s="280">
        <v>12.940329999999998</v>
      </c>
    </row>
    <row r="183" spans="1:4">
      <c r="A183" s="354">
        <v>4</v>
      </c>
      <c r="B183" s="367" t="s">
        <v>117</v>
      </c>
      <c r="C183" s="316" t="s">
        <v>118</v>
      </c>
      <c r="D183" s="280">
        <v>41.193749999999994</v>
      </c>
    </row>
    <row r="184" spans="1:4">
      <c r="A184" s="354">
        <v>5</v>
      </c>
      <c r="B184" s="367" t="s">
        <v>32</v>
      </c>
      <c r="C184" s="316" t="s">
        <v>11</v>
      </c>
      <c r="D184" s="355">
        <v>4.7247311827956981E-3</v>
      </c>
    </row>
    <row r="185" spans="1:4">
      <c r="A185" s="354">
        <v>6</v>
      </c>
      <c r="B185" s="367" t="s">
        <v>59</v>
      </c>
      <c r="C185" s="316"/>
      <c r="D185" s="280"/>
    </row>
    <row r="186" spans="1:4">
      <c r="A186" s="236"/>
      <c r="B186" s="237" t="s">
        <v>288</v>
      </c>
      <c r="C186" s="324"/>
      <c r="D186" s="302"/>
    </row>
    <row r="187" spans="1:4">
      <c r="A187" s="236"/>
      <c r="B187" s="237" t="s">
        <v>289</v>
      </c>
      <c r="C187" s="324"/>
      <c r="D187" s="302"/>
    </row>
    <row r="188" spans="1:4">
      <c r="A188" s="236"/>
      <c r="B188" s="237" t="s">
        <v>290</v>
      </c>
      <c r="C188" s="324"/>
      <c r="D188" s="302"/>
    </row>
    <row r="189" spans="1:4" ht="39.6">
      <c r="A189" s="323">
        <v>1</v>
      </c>
      <c r="B189" s="233" t="s">
        <v>206</v>
      </c>
      <c r="C189" s="234" t="s">
        <v>13</v>
      </c>
      <c r="D189" s="303">
        <v>464</v>
      </c>
    </row>
    <row r="190" spans="1:4">
      <c r="A190" s="312">
        <v>1</v>
      </c>
      <c r="B190" s="367" t="s">
        <v>130</v>
      </c>
      <c r="C190" s="313" t="s">
        <v>13</v>
      </c>
      <c r="D190" s="314">
        <v>473.28000000000003</v>
      </c>
    </row>
    <row r="191" spans="1:4">
      <c r="A191" s="312">
        <v>2</v>
      </c>
      <c r="B191" s="367" t="s">
        <v>131</v>
      </c>
      <c r="C191" s="313" t="s">
        <v>17</v>
      </c>
      <c r="D191" s="314">
        <v>140</v>
      </c>
    </row>
    <row r="192" spans="1:4">
      <c r="A192" s="312">
        <v>3</v>
      </c>
      <c r="B192" s="367" t="s">
        <v>132</v>
      </c>
      <c r="C192" s="313" t="s">
        <v>13</v>
      </c>
      <c r="D192" s="314">
        <v>515.04000000000008</v>
      </c>
    </row>
    <row r="193" spans="1:4">
      <c r="A193" s="312">
        <v>4</v>
      </c>
      <c r="B193" s="367" t="s">
        <v>291</v>
      </c>
      <c r="C193" s="313" t="s">
        <v>71</v>
      </c>
      <c r="D193" s="314">
        <v>501.12</v>
      </c>
    </row>
    <row r="194" spans="1:4">
      <c r="A194" s="236">
        <v>2</v>
      </c>
      <c r="B194" s="237" t="s">
        <v>133</v>
      </c>
      <c r="C194" s="234" t="s">
        <v>13</v>
      </c>
      <c r="D194" s="303">
        <v>48</v>
      </c>
    </row>
    <row r="195" spans="1:4">
      <c r="A195" s="312">
        <v>1</v>
      </c>
      <c r="B195" s="367" t="s">
        <v>134</v>
      </c>
      <c r="C195" s="316" t="s">
        <v>13</v>
      </c>
      <c r="D195" s="280">
        <v>48.96</v>
      </c>
    </row>
    <row r="196" spans="1:4">
      <c r="A196" s="312">
        <v>2</v>
      </c>
      <c r="B196" s="367" t="s">
        <v>135</v>
      </c>
      <c r="C196" s="316" t="s">
        <v>40</v>
      </c>
      <c r="D196" s="280">
        <v>1.4</v>
      </c>
    </row>
    <row r="197" spans="1:4">
      <c r="A197" s="312">
        <v>3</v>
      </c>
      <c r="B197" s="367" t="s">
        <v>136</v>
      </c>
      <c r="C197" s="316" t="s">
        <v>17</v>
      </c>
      <c r="D197" s="280">
        <v>0.90780141843971518</v>
      </c>
    </row>
    <row r="198" spans="1:4">
      <c r="A198" s="312">
        <v>4</v>
      </c>
      <c r="B198" s="367" t="s">
        <v>137</v>
      </c>
      <c r="C198" s="316" t="s">
        <v>40</v>
      </c>
      <c r="D198" s="280">
        <v>0.86241134751773274</v>
      </c>
    </row>
    <row r="199" spans="1:4">
      <c r="A199" s="312">
        <v>5</v>
      </c>
      <c r="B199" s="367" t="s">
        <v>291</v>
      </c>
      <c r="C199" s="316" t="s">
        <v>71</v>
      </c>
      <c r="D199" s="280">
        <v>51.84</v>
      </c>
    </row>
    <row r="200" spans="1:4">
      <c r="A200" s="312">
        <v>6</v>
      </c>
      <c r="B200" s="367" t="s">
        <v>59</v>
      </c>
      <c r="C200" s="316"/>
      <c r="D200" s="280"/>
    </row>
    <row r="201" spans="1:4" ht="26.4">
      <c r="A201" s="337">
        <v>3</v>
      </c>
      <c r="B201" s="324" t="s">
        <v>138</v>
      </c>
      <c r="C201" s="356" t="s">
        <v>71</v>
      </c>
      <c r="D201" s="357">
        <v>155</v>
      </c>
    </row>
    <row r="202" spans="1:4">
      <c r="A202" s="312">
        <v>1</v>
      </c>
      <c r="B202" s="367" t="s">
        <v>139</v>
      </c>
      <c r="C202" s="316"/>
      <c r="D202" s="280">
        <v>236.76607287777983</v>
      </c>
    </row>
    <row r="203" spans="1:4">
      <c r="A203" s="312">
        <v>2</v>
      </c>
      <c r="B203" s="367" t="s">
        <v>140</v>
      </c>
      <c r="C203" s="316"/>
      <c r="D203" s="280">
        <v>155.00002278674859</v>
      </c>
    </row>
    <row r="204" spans="1:4">
      <c r="A204" s="312">
        <v>3</v>
      </c>
      <c r="B204" s="367" t="s">
        <v>141</v>
      </c>
      <c r="C204" s="316"/>
      <c r="D204" s="280">
        <v>230.95</v>
      </c>
    </row>
    <row r="205" spans="1:4">
      <c r="A205" s="312">
        <v>4</v>
      </c>
      <c r="B205" s="367" t="s">
        <v>142</v>
      </c>
      <c r="C205" s="316"/>
      <c r="D205" s="280">
        <v>46.215576279117251</v>
      </c>
    </row>
    <row r="206" spans="1:4">
      <c r="A206" s="312">
        <v>5</v>
      </c>
      <c r="B206" s="367" t="s">
        <v>143</v>
      </c>
      <c r="C206" s="316"/>
      <c r="D206" s="280">
        <v>230.95</v>
      </c>
    </row>
    <row r="207" spans="1:4">
      <c r="A207" s="236"/>
      <c r="B207" s="237" t="s">
        <v>145</v>
      </c>
      <c r="C207" s="324"/>
      <c r="D207" s="302"/>
    </row>
    <row r="208" spans="1:4">
      <c r="A208" s="236">
        <v>1</v>
      </c>
      <c r="B208" s="237" t="s">
        <v>146</v>
      </c>
      <c r="C208" s="234" t="s">
        <v>13</v>
      </c>
      <c r="D208" s="303">
        <v>472</v>
      </c>
    </row>
    <row r="209" spans="1:4">
      <c r="A209" s="312">
        <v>1</v>
      </c>
      <c r="B209" s="367" t="s">
        <v>292</v>
      </c>
      <c r="C209" s="316" t="s">
        <v>13</v>
      </c>
      <c r="D209" s="280">
        <v>472</v>
      </c>
    </row>
    <row r="210" spans="1:4">
      <c r="A210" s="236"/>
      <c r="B210" s="237" t="s">
        <v>293</v>
      </c>
      <c r="C210" s="324"/>
      <c r="D210" s="302"/>
    </row>
    <row r="211" spans="1:4" ht="26.4">
      <c r="A211" s="323">
        <v>1</v>
      </c>
      <c r="B211" s="233" t="s">
        <v>294</v>
      </c>
      <c r="C211" s="234" t="s">
        <v>13</v>
      </c>
      <c r="D211" s="303">
        <v>1374</v>
      </c>
    </row>
    <row r="212" spans="1:4">
      <c r="A212" s="354">
        <v>1</v>
      </c>
      <c r="B212" s="370" t="s">
        <v>295</v>
      </c>
      <c r="C212" s="313" t="s">
        <v>11</v>
      </c>
      <c r="D212" s="314">
        <v>10.305</v>
      </c>
    </row>
    <row r="213" spans="1:4">
      <c r="A213" s="354">
        <v>2</v>
      </c>
      <c r="B213" s="370" t="s">
        <v>296</v>
      </c>
      <c r="C213" s="313" t="s">
        <v>13</v>
      </c>
      <c r="D213" s="358">
        <v>942.90000000000009</v>
      </c>
    </row>
    <row r="214" spans="1:4">
      <c r="A214" s="354">
        <v>3</v>
      </c>
      <c r="B214" s="370" t="s">
        <v>297</v>
      </c>
      <c r="C214" s="313" t="s">
        <v>13</v>
      </c>
      <c r="D214" s="314">
        <v>499.8</v>
      </c>
    </row>
    <row r="215" spans="1:4">
      <c r="A215" s="354">
        <v>4</v>
      </c>
      <c r="B215" s="370" t="s">
        <v>59</v>
      </c>
      <c r="C215" s="313"/>
      <c r="D215" s="314"/>
    </row>
    <row r="216" spans="1:4" ht="26.4">
      <c r="A216" s="236">
        <v>2</v>
      </c>
      <c r="B216" s="237" t="s">
        <v>298</v>
      </c>
      <c r="C216" s="234" t="s">
        <v>13</v>
      </c>
      <c r="D216" s="303">
        <v>288</v>
      </c>
    </row>
    <row r="217" spans="1:4">
      <c r="A217" s="312">
        <v>1</v>
      </c>
      <c r="B217" s="367" t="s">
        <v>134</v>
      </c>
      <c r="C217" s="316" t="s">
        <v>13</v>
      </c>
      <c r="D217" s="280">
        <v>293.76</v>
      </c>
    </row>
    <row r="218" spans="1:4">
      <c r="A218" s="312">
        <v>2</v>
      </c>
      <c r="B218" s="367" t="s">
        <v>135</v>
      </c>
      <c r="C218" s="316" t="s">
        <v>40</v>
      </c>
      <c r="D218" s="280">
        <v>115.2</v>
      </c>
    </row>
    <row r="219" spans="1:4">
      <c r="A219" s="312">
        <v>3</v>
      </c>
      <c r="B219" s="367" t="s">
        <v>136</v>
      </c>
      <c r="C219" s="316" t="s">
        <v>17</v>
      </c>
      <c r="D219" s="280">
        <v>5.76</v>
      </c>
    </row>
    <row r="220" spans="1:4">
      <c r="A220" s="312">
        <v>4</v>
      </c>
      <c r="B220" s="367" t="s">
        <v>137</v>
      </c>
      <c r="C220" s="316" t="s">
        <v>40</v>
      </c>
      <c r="D220" s="280">
        <v>5.4719999999999995</v>
      </c>
    </row>
    <row r="221" spans="1:4">
      <c r="A221" s="236"/>
      <c r="B221" s="237" t="s">
        <v>299</v>
      </c>
      <c r="C221" s="324"/>
      <c r="D221" s="302"/>
    </row>
    <row r="222" spans="1:4">
      <c r="A222" s="236">
        <v>1</v>
      </c>
      <c r="B222" s="237" t="s">
        <v>300</v>
      </c>
      <c r="C222" s="234" t="s">
        <v>13</v>
      </c>
      <c r="D222" s="303">
        <v>429</v>
      </c>
    </row>
    <row r="223" spans="1:4">
      <c r="A223" s="312">
        <v>1</v>
      </c>
      <c r="B223" s="367" t="s">
        <v>301</v>
      </c>
      <c r="C223" s="316" t="s">
        <v>17</v>
      </c>
      <c r="D223" s="280">
        <v>13</v>
      </c>
    </row>
    <row r="224" spans="1:4">
      <c r="A224" s="312">
        <v>2</v>
      </c>
      <c r="B224" s="367" t="s">
        <v>302</v>
      </c>
      <c r="C224" s="316" t="s">
        <v>24</v>
      </c>
      <c r="D224" s="280">
        <v>0.17385013000000002</v>
      </c>
    </row>
    <row r="225" spans="1:4">
      <c r="A225" s="312">
        <v>3</v>
      </c>
      <c r="B225" s="367" t="s">
        <v>99</v>
      </c>
      <c r="C225" s="316" t="s">
        <v>71</v>
      </c>
      <c r="D225" s="280">
        <v>195</v>
      </c>
    </row>
    <row r="226" spans="1:4">
      <c r="A226" s="312">
        <v>4</v>
      </c>
      <c r="B226" s="367" t="s">
        <v>160</v>
      </c>
      <c r="C226" s="316" t="s">
        <v>24</v>
      </c>
      <c r="D226" s="355">
        <v>0.02</v>
      </c>
    </row>
    <row r="227" spans="1:4">
      <c r="A227" s="312">
        <v>5</v>
      </c>
      <c r="B227" s="367" t="s">
        <v>59</v>
      </c>
      <c r="C227" s="316" t="s">
        <v>13</v>
      </c>
      <c r="D227" s="280">
        <v>446.16</v>
      </c>
    </row>
    <row r="228" spans="1:4">
      <c r="A228" s="236">
        <v>2</v>
      </c>
      <c r="B228" s="237" t="s">
        <v>303</v>
      </c>
      <c r="C228" s="234" t="s">
        <v>13</v>
      </c>
      <c r="D228" s="303">
        <v>950</v>
      </c>
    </row>
    <row r="229" spans="1:4">
      <c r="A229" s="312">
        <v>1</v>
      </c>
      <c r="B229" s="367" t="s">
        <v>156</v>
      </c>
      <c r="C229" s="316" t="s">
        <v>13</v>
      </c>
      <c r="D229" s="280">
        <f>D228*1.2</f>
        <v>1140</v>
      </c>
    </row>
    <row r="230" spans="1:4">
      <c r="A230" s="312">
        <v>2</v>
      </c>
      <c r="B230" s="367" t="s">
        <v>304</v>
      </c>
      <c r="C230" s="316" t="s">
        <v>163</v>
      </c>
      <c r="D230" s="280">
        <v>1</v>
      </c>
    </row>
    <row r="231" spans="1:4" ht="22.8">
      <c r="A231" s="312">
        <v>3</v>
      </c>
      <c r="B231" s="367" t="s">
        <v>162</v>
      </c>
      <c r="C231" s="316" t="s">
        <v>163</v>
      </c>
      <c r="D231" s="280">
        <v>1</v>
      </c>
    </row>
    <row r="232" spans="1:4">
      <c r="A232" s="312">
        <v>4</v>
      </c>
      <c r="B232" s="367" t="s">
        <v>59</v>
      </c>
      <c r="C232" s="316"/>
      <c r="D232" s="280"/>
    </row>
    <row r="233" spans="1:4" ht="26.4">
      <c r="A233" s="236">
        <v>3</v>
      </c>
      <c r="B233" s="237" t="s">
        <v>305</v>
      </c>
      <c r="C233" s="234" t="s">
        <v>306</v>
      </c>
      <c r="D233" s="303">
        <v>1091.1199999999999</v>
      </c>
    </row>
    <row r="234" spans="1:4" ht="26.4">
      <c r="A234" s="323">
        <v>4</v>
      </c>
      <c r="B234" s="233" t="s">
        <v>307</v>
      </c>
      <c r="C234" s="234" t="s">
        <v>308</v>
      </c>
      <c r="D234" s="303">
        <v>24</v>
      </c>
    </row>
    <row r="235" spans="1:4">
      <c r="A235" s="312">
        <v>1</v>
      </c>
      <c r="B235" s="367" t="s">
        <v>309</v>
      </c>
      <c r="C235" s="316" t="s">
        <v>17</v>
      </c>
      <c r="D235" s="280">
        <v>24</v>
      </c>
    </row>
    <row r="236" spans="1:4">
      <c r="A236" s="312">
        <v>2</v>
      </c>
      <c r="B236" s="367" t="s">
        <v>310</v>
      </c>
      <c r="C236" s="316" t="s">
        <v>17</v>
      </c>
      <c r="D236" s="280">
        <v>24</v>
      </c>
    </row>
    <row r="237" spans="1:4">
      <c r="A237" s="312">
        <v>3</v>
      </c>
      <c r="B237" s="367" t="s">
        <v>22</v>
      </c>
      <c r="C237" s="316" t="s">
        <v>11</v>
      </c>
      <c r="D237" s="280">
        <v>0.156</v>
      </c>
    </row>
    <row r="238" spans="1:4">
      <c r="A238" s="312">
        <v>4</v>
      </c>
      <c r="B238" s="367" t="s">
        <v>311</v>
      </c>
      <c r="C238" s="316" t="s">
        <v>24</v>
      </c>
      <c r="D238" s="355">
        <v>4.9399999999999999E-3</v>
      </c>
    </row>
    <row r="239" spans="1:4">
      <c r="A239" s="312">
        <v>5</v>
      </c>
      <c r="B239" s="367" t="s">
        <v>312</v>
      </c>
      <c r="C239" s="316" t="s">
        <v>17</v>
      </c>
      <c r="D239" s="280">
        <v>2.5999999999999999E-2</v>
      </c>
    </row>
    <row r="240" spans="1:4">
      <c r="A240" s="312">
        <v>6</v>
      </c>
      <c r="B240" s="367" t="s">
        <v>26</v>
      </c>
      <c r="C240" s="316" t="s">
        <v>11</v>
      </c>
      <c r="D240" s="280">
        <v>2.6780000000000002E-2</v>
      </c>
    </row>
    <row r="241" spans="1:4" ht="39.6">
      <c r="A241" s="323">
        <v>5</v>
      </c>
      <c r="B241" s="237" t="s">
        <v>313</v>
      </c>
      <c r="C241" s="234" t="s">
        <v>13</v>
      </c>
      <c r="D241" s="303">
        <v>383.25</v>
      </c>
    </row>
    <row r="242" spans="1:4">
      <c r="A242" s="312">
        <v>1</v>
      </c>
      <c r="B242" s="367" t="s">
        <v>314</v>
      </c>
      <c r="C242" s="316" t="s">
        <v>13</v>
      </c>
      <c r="D242" s="280">
        <v>390.91500000000002</v>
      </c>
    </row>
    <row r="243" spans="1:4">
      <c r="A243" s="312">
        <v>2</v>
      </c>
      <c r="B243" s="367" t="s">
        <v>179</v>
      </c>
      <c r="C243" s="316"/>
      <c r="D243" s="280"/>
    </row>
    <row r="244" spans="1:4" ht="26.4">
      <c r="A244" s="323">
        <v>6</v>
      </c>
      <c r="B244" s="237" t="s">
        <v>315</v>
      </c>
      <c r="C244" s="234" t="s">
        <v>13</v>
      </c>
      <c r="D244" s="303">
        <v>264.26</v>
      </c>
    </row>
    <row r="245" spans="1:4">
      <c r="A245" s="312">
        <v>1</v>
      </c>
      <c r="B245" s="367" t="s">
        <v>316</v>
      </c>
      <c r="C245" s="316" t="s">
        <v>13</v>
      </c>
      <c r="D245" s="280">
        <v>277.47300000000001</v>
      </c>
    </row>
    <row r="246" spans="1:4">
      <c r="A246" s="312">
        <v>2</v>
      </c>
      <c r="B246" s="367" t="s">
        <v>179</v>
      </c>
      <c r="C246" s="316"/>
      <c r="D246" s="280"/>
    </row>
    <row r="247" spans="1:4">
      <c r="A247" s="323">
        <v>7</v>
      </c>
      <c r="B247" s="237" t="s">
        <v>317</v>
      </c>
      <c r="C247" s="234" t="s">
        <v>71</v>
      </c>
      <c r="D247" s="303">
        <v>184</v>
      </c>
    </row>
    <row r="248" spans="1:4">
      <c r="A248" s="312">
        <v>1</v>
      </c>
      <c r="B248" s="367" t="s">
        <v>318</v>
      </c>
      <c r="C248" s="316"/>
      <c r="D248" s="280"/>
    </row>
    <row r="249" spans="1:4">
      <c r="A249" s="312">
        <v>2</v>
      </c>
      <c r="B249" s="367" t="s">
        <v>319</v>
      </c>
      <c r="C249" s="316"/>
      <c r="D249" s="280"/>
    </row>
    <row r="250" spans="1:4">
      <c r="A250" s="312">
        <v>3</v>
      </c>
      <c r="B250" s="367" t="s">
        <v>179</v>
      </c>
      <c r="C250" s="316"/>
      <c r="D250" s="280"/>
    </row>
    <row r="251" spans="1:4">
      <c r="A251" s="236"/>
      <c r="B251" s="237" t="s">
        <v>164</v>
      </c>
      <c r="C251" s="324"/>
      <c r="D251" s="302"/>
    </row>
    <row r="252" spans="1:4" ht="26.4">
      <c r="A252" s="308">
        <v>1</v>
      </c>
      <c r="B252" s="366" t="s">
        <v>165</v>
      </c>
      <c r="C252" s="241" t="s">
        <v>163</v>
      </c>
      <c r="D252" s="242">
        <v>16</v>
      </c>
    </row>
    <row r="253" spans="1:4">
      <c r="A253" s="236"/>
      <c r="B253" s="359" t="s">
        <v>166</v>
      </c>
      <c r="C253" s="360" t="s">
        <v>163</v>
      </c>
      <c r="D253" s="307">
        <v>16</v>
      </c>
    </row>
    <row r="254" spans="1:4">
      <c r="A254" s="236"/>
      <c r="B254" s="238" t="s">
        <v>167</v>
      </c>
      <c r="C254" s="324"/>
      <c r="D254" s="302"/>
    </row>
    <row r="255" spans="1:4">
      <c r="A255" s="308"/>
      <c r="B255" s="366" t="s">
        <v>320</v>
      </c>
      <c r="C255" s="309"/>
      <c r="D255" s="310"/>
    </row>
    <row r="256" spans="1:4">
      <c r="A256" s="236">
        <v>1</v>
      </c>
      <c r="B256" s="237" t="s">
        <v>169</v>
      </c>
      <c r="C256" s="234" t="s">
        <v>170</v>
      </c>
      <c r="D256" s="303">
        <v>96</v>
      </c>
    </row>
    <row r="257" spans="1:4" ht="22.8">
      <c r="A257" s="312"/>
      <c r="B257" s="367" t="s">
        <v>171</v>
      </c>
      <c r="C257" s="316" t="s">
        <v>163</v>
      </c>
      <c r="D257" s="280">
        <v>16</v>
      </c>
    </row>
    <row r="258" spans="1:4" ht="22.8">
      <c r="A258" s="312"/>
      <c r="B258" s="367" t="s">
        <v>172</v>
      </c>
      <c r="C258" s="316" t="s">
        <v>163</v>
      </c>
      <c r="D258" s="280">
        <v>16</v>
      </c>
    </row>
    <row r="259" spans="1:4">
      <c r="A259" s="236">
        <v>2</v>
      </c>
      <c r="B259" s="237" t="s">
        <v>173</v>
      </c>
      <c r="C259" s="234" t="s">
        <v>17</v>
      </c>
      <c r="D259" s="303">
        <v>80</v>
      </c>
    </row>
    <row r="260" spans="1:4">
      <c r="A260" s="308"/>
      <c r="B260" s="367" t="s">
        <v>321</v>
      </c>
      <c r="C260" s="316" t="s">
        <v>163</v>
      </c>
      <c r="D260" s="280">
        <v>16</v>
      </c>
    </row>
    <row r="261" spans="1:4">
      <c r="A261" s="308"/>
      <c r="B261" s="367" t="s">
        <v>175</v>
      </c>
      <c r="C261" s="316" t="s">
        <v>163</v>
      </c>
      <c r="D261" s="280">
        <v>16</v>
      </c>
    </row>
    <row r="262" spans="1:4">
      <c r="A262" s="308"/>
      <c r="B262" s="367" t="s">
        <v>322</v>
      </c>
      <c r="C262" s="316" t="s">
        <v>163</v>
      </c>
      <c r="D262" s="280">
        <v>16</v>
      </c>
    </row>
    <row r="263" spans="1:4">
      <c r="A263" s="308"/>
      <c r="B263" s="367" t="s">
        <v>323</v>
      </c>
      <c r="C263" s="316" t="s">
        <v>163</v>
      </c>
      <c r="D263" s="280">
        <v>16</v>
      </c>
    </row>
    <row r="264" spans="1:4">
      <c r="A264" s="308"/>
      <c r="B264" s="367" t="s">
        <v>178</v>
      </c>
      <c r="C264" s="316" t="s">
        <v>163</v>
      </c>
      <c r="D264" s="280">
        <v>16</v>
      </c>
    </row>
    <row r="265" spans="1:4">
      <c r="A265" s="308"/>
      <c r="B265" s="367" t="s">
        <v>179</v>
      </c>
      <c r="C265" s="316"/>
      <c r="D265" s="280"/>
    </row>
    <row r="266" spans="1:4">
      <c r="A266" s="236"/>
      <c r="B266" s="345" t="s">
        <v>324</v>
      </c>
      <c r="C266" s="301"/>
      <c r="D266" s="302"/>
    </row>
    <row r="267" spans="1:4">
      <c r="A267" s="236">
        <v>1</v>
      </c>
      <c r="B267" s="237" t="s">
        <v>182</v>
      </c>
      <c r="C267" s="234" t="s">
        <v>170</v>
      </c>
      <c r="D267" s="303">
        <v>736</v>
      </c>
    </row>
    <row r="268" spans="1:4" ht="22.8">
      <c r="A268" s="312"/>
      <c r="B268" s="367" t="s">
        <v>325</v>
      </c>
      <c r="C268" s="316" t="s">
        <v>326</v>
      </c>
      <c r="D268" s="280">
        <v>0.78</v>
      </c>
    </row>
    <row r="269" spans="1:4" ht="22.8">
      <c r="A269" s="312"/>
      <c r="B269" s="367" t="s">
        <v>327</v>
      </c>
      <c r="C269" s="316" t="s">
        <v>326</v>
      </c>
      <c r="D269" s="280">
        <v>1.01E-2</v>
      </c>
    </row>
    <row r="270" spans="1:4" ht="22.8">
      <c r="A270" s="312"/>
      <c r="B270" s="367" t="s">
        <v>328</v>
      </c>
      <c r="C270" s="316" t="s">
        <v>326</v>
      </c>
      <c r="D270" s="280">
        <v>0.03</v>
      </c>
    </row>
    <row r="271" spans="1:4" ht="22.8">
      <c r="A271" s="312"/>
      <c r="B271" s="367" t="s">
        <v>329</v>
      </c>
      <c r="C271" s="316" t="s">
        <v>326</v>
      </c>
      <c r="D271" s="280">
        <v>0.94030999999999998</v>
      </c>
    </row>
    <row r="272" spans="1:4" ht="22.8">
      <c r="A272" s="312"/>
      <c r="B272" s="367" t="s">
        <v>330</v>
      </c>
      <c r="C272" s="316" t="s">
        <v>326</v>
      </c>
      <c r="D272" s="280">
        <v>4.0399999999999998E-2</v>
      </c>
    </row>
    <row r="273" spans="1:4">
      <c r="A273" s="312"/>
      <c r="B273" s="367" t="s">
        <v>185</v>
      </c>
      <c r="C273" s="316" t="s">
        <v>71</v>
      </c>
      <c r="D273" s="280">
        <v>47</v>
      </c>
    </row>
    <row r="274" spans="1:4">
      <c r="A274" s="312"/>
      <c r="B274" s="367" t="s">
        <v>186</v>
      </c>
      <c r="C274" s="316" t="s">
        <v>71</v>
      </c>
      <c r="D274" s="280">
        <v>807</v>
      </c>
    </row>
    <row r="275" spans="1:4">
      <c r="A275" s="312"/>
      <c r="B275" s="367" t="s">
        <v>331</v>
      </c>
      <c r="C275" s="316" t="s">
        <v>71</v>
      </c>
      <c r="D275" s="280">
        <v>325</v>
      </c>
    </row>
    <row r="276" spans="1:4">
      <c r="A276" s="312"/>
      <c r="B276" s="367" t="s">
        <v>332</v>
      </c>
      <c r="C276" s="316" t="s">
        <v>17</v>
      </c>
      <c r="D276" s="348">
        <v>8</v>
      </c>
    </row>
    <row r="277" spans="1:4">
      <c r="A277" s="312"/>
      <c r="B277" s="367" t="s">
        <v>333</v>
      </c>
      <c r="C277" s="316" t="s">
        <v>17</v>
      </c>
      <c r="D277" s="348">
        <v>8</v>
      </c>
    </row>
    <row r="278" spans="1:4">
      <c r="A278" s="312"/>
      <c r="B278" s="367" t="s">
        <v>334</v>
      </c>
      <c r="C278" s="316" t="s">
        <v>17</v>
      </c>
      <c r="D278" s="348">
        <v>16</v>
      </c>
    </row>
    <row r="279" spans="1:4">
      <c r="A279" s="312"/>
      <c r="B279" s="367" t="s">
        <v>335</v>
      </c>
      <c r="C279" s="316" t="s">
        <v>17</v>
      </c>
      <c r="D279" s="348">
        <v>248</v>
      </c>
    </row>
    <row r="280" spans="1:4">
      <c r="A280" s="312"/>
      <c r="B280" s="367" t="s">
        <v>336</v>
      </c>
      <c r="C280" s="316" t="s">
        <v>17</v>
      </c>
      <c r="D280" s="348">
        <v>16</v>
      </c>
    </row>
    <row r="281" spans="1:4">
      <c r="A281" s="312"/>
      <c r="B281" s="367" t="s">
        <v>337</v>
      </c>
      <c r="C281" s="316" t="s">
        <v>17</v>
      </c>
      <c r="D281" s="348">
        <v>120</v>
      </c>
    </row>
    <row r="282" spans="1:4">
      <c r="A282" s="312"/>
      <c r="B282" s="367" t="s">
        <v>338</v>
      </c>
      <c r="C282" s="316" t="s">
        <v>17</v>
      </c>
      <c r="D282" s="348">
        <v>64</v>
      </c>
    </row>
    <row r="283" spans="1:4">
      <c r="A283" s="312"/>
      <c r="B283" s="367" t="s">
        <v>339</v>
      </c>
      <c r="C283" s="316" t="s">
        <v>17</v>
      </c>
      <c r="D283" s="348">
        <v>112</v>
      </c>
    </row>
    <row r="284" spans="1:4">
      <c r="A284" s="312"/>
      <c r="B284" s="367" t="s">
        <v>340</v>
      </c>
      <c r="C284" s="316" t="s">
        <v>17</v>
      </c>
      <c r="D284" s="348">
        <v>48</v>
      </c>
    </row>
    <row r="285" spans="1:4">
      <c r="A285" s="312"/>
      <c r="B285" s="367" t="s">
        <v>341</v>
      </c>
      <c r="C285" s="316" t="s">
        <v>17</v>
      </c>
      <c r="D285" s="348">
        <v>56</v>
      </c>
    </row>
    <row r="286" spans="1:4">
      <c r="A286" s="312"/>
      <c r="B286" s="367" t="s">
        <v>342</v>
      </c>
      <c r="C286" s="316" t="s">
        <v>17</v>
      </c>
      <c r="D286" s="348">
        <v>24</v>
      </c>
    </row>
    <row r="287" spans="1:4">
      <c r="A287" s="312"/>
      <c r="B287" s="367" t="s">
        <v>343</v>
      </c>
      <c r="C287" s="316" t="s">
        <v>163</v>
      </c>
      <c r="D287" s="348">
        <v>16</v>
      </c>
    </row>
    <row r="288" spans="1:4">
      <c r="A288" s="312"/>
      <c r="B288" s="367" t="s">
        <v>179</v>
      </c>
      <c r="C288" s="316"/>
      <c r="D288" s="280"/>
    </row>
    <row r="289" spans="1:4">
      <c r="A289" s="236">
        <v>1</v>
      </c>
      <c r="B289" s="324" t="s">
        <v>344</v>
      </c>
      <c r="C289" s="238" t="s">
        <v>163</v>
      </c>
      <c r="D289" s="311">
        <v>1</v>
      </c>
    </row>
    <row r="290" spans="1:4" ht="13.8" thickBot="1">
      <c r="A290" s="361">
        <v>1</v>
      </c>
      <c r="B290" s="362" t="s">
        <v>345</v>
      </c>
      <c r="C290" s="363" t="s">
        <v>13</v>
      </c>
      <c r="D290" s="364">
        <f>D189+D194</f>
        <v>512</v>
      </c>
    </row>
  </sheetData>
  <mergeCells count="4">
    <mergeCell ref="A1:D1"/>
    <mergeCell ref="A2:D2"/>
    <mergeCell ref="A3:D3"/>
    <mergeCell ref="C10:D10"/>
  </mergeCells>
  <pageMargins left="0.70866141732283472" right="0.39370078740157483" top="0.35433070866141736" bottom="0.35433070866141736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42</vt:lpstr>
      <vt:lpstr>62</vt:lpstr>
      <vt:lpstr>25</vt:lpstr>
      <vt:lpstr>многоквартирні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Микита Ільїн</cp:lastModifiedBy>
  <cp:lastPrinted>2022-09-09T08:51:21Z</cp:lastPrinted>
  <dcterms:created xsi:type="dcterms:W3CDTF">2022-09-09T06:08:49Z</dcterms:created>
  <dcterms:modified xsi:type="dcterms:W3CDTF">2022-09-20T06:32:09Z</dcterms:modified>
</cp:coreProperties>
</file>