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омбосховище" sheetId="1" r:id="rId4"/>
    <sheet state="hidden" name="Стіни" sheetId="2" r:id="rId5"/>
    <sheet state="hidden" name="Електрика-Опалення" sheetId="3" r:id="rId6"/>
  </sheets>
  <definedNames>
    <definedName localSheetId="0" name="_Hlk113020310">'Бомбосховище'!$L$2</definedName>
  </definedNames>
  <calcPr/>
  <extLst>
    <ext uri="GoogleSheetsCustomDataVersion1">
      <go:sheetsCustomData xmlns:go="http://customooxmlschemas.google.com/" r:id="rId7" roundtripDataSignature="AMtx7mi7IwN2DA1ENBl/YNiNqvJ4Gha+eA=="/>
    </ext>
  </extLst>
</workbook>
</file>

<file path=xl/sharedStrings.xml><?xml version="1.0" encoding="utf-8"?>
<sst xmlns="http://schemas.openxmlformats.org/spreadsheetml/2006/main" count="1886" uniqueCount="277">
  <si>
    <t>ДОГОВІРНА ЦІНА</t>
  </si>
  <si>
    <t>Влаштування внутрішнього опорядження в підвальному приміщенні (бомбосховище)</t>
  </si>
  <si>
    <t>№ п/п</t>
  </si>
  <si>
    <t>Найменування робіт і матеріалів</t>
  </si>
  <si>
    <t>Од. вим.</t>
  </si>
  <si>
    <t>Норма витрат</t>
  </si>
  <si>
    <t xml:space="preserve">Кількість </t>
  </si>
  <si>
    <t>РОБОТИ</t>
  </si>
  <si>
    <t>МАТЕРІАЛИ</t>
  </si>
  <si>
    <t>Вартість
 всього грн., без ПДВ</t>
  </si>
  <si>
    <t>ціна од., грн без ПДВ</t>
  </si>
  <si>
    <t>разом, грн без ПДВ</t>
  </si>
  <si>
    <t>Демонтажні роботи</t>
  </si>
  <si>
    <t>Приміщення №1, №2, №3</t>
  </si>
  <si>
    <t>Розбирання цегляних перегородок</t>
  </si>
  <si>
    <t>м3</t>
  </si>
  <si>
    <t>Відбивання штукатурки по цеглі та бетону з стін та стелі</t>
  </si>
  <si>
    <t>м2</t>
  </si>
  <si>
    <t>Розбирання підлог з бетону на природному щебені</t>
  </si>
  <si>
    <t>Демонтаж покриттів з плитки</t>
  </si>
  <si>
    <t>Демонтаж дверей</t>
  </si>
  <si>
    <t>шт</t>
  </si>
  <si>
    <t>Демонтаж світильників</t>
  </si>
  <si>
    <t>Демонтаж старої проводки</t>
  </si>
  <si>
    <t>м.п.</t>
  </si>
  <si>
    <t>Демонтаж вимикачів та світильників</t>
  </si>
  <si>
    <t>Демонтаж старих датчиків диму</t>
  </si>
  <si>
    <t>Очищення вручну внутрішніх поверхонь стель від
олійної, перхлорвінілової фарби</t>
  </si>
  <si>
    <t>Виніс сміття (+мішки для сміття)</t>
  </si>
  <si>
    <t>т.</t>
  </si>
  <si>
    <t>Вивіз сміття+завантаження на автотранспорт</t>
  </si>
  <si>
    <t>Будівельні роботи</t>
  </si>
  <si>
    <t>Улаштування армуваних цегляних перегородок, товщиною 0,5м</t>
  </si>
  <si>
    <t>Клад. суміш, 25 кг</t>
  </si>
  <si>
    <t>Цегла повнотіла, 250мм*120мм*88мм</t>
  </si>
  <si>
    <t>Армування стяжки дротяною сіткою</t>
  </si>
  <si>
    <t xml:space="preserve">Дротяна сітка 50*50мм, </t>
  </si>
  <si>
    <t>Улаштування цементної стяжки по бетонній основі, 20мм-30мм</t>
  </si>
  <si>
    <t>Стяжка армована Polimin СЦ-5, 25 кг</t>
  </si>
  <si>
    <t>Улаштування підвісних стель з ГКЛ</t>
  </si>
  <si>
    <t>Гіпсокартонні плити Кнауф волог.</t>
  </si>
  <si>
    <t>м²</t>
  </si>
  <si>
    <t>Профіль UD 27</t>
  </si>
  <si>
    <t>Профіль СD 60</t>
  </si>
  <si>
    <t>З'єднувач універсальний для CD-профілю</t>
  </si>
  <si>
    <t>Підвіс комплект (пружина та 2 шпильки)</t>
  </si>
  <si>
    <t>Саморіз 3,5*25 мм по металу</t>
  </si>
  <si>
    <t>Саморіз 3,5*9,5 мм по металу</t>
  </si>
  <si>
    <t>Дюбель Біербах 6х60</t>
  </si>
  <si>
    <t>Шпаклівка "Фюгенфюллер"</t>
  </si>
  <si>
    <t>кг</t>
  </si>
  <si>
    <t>Улаштування обшивки стін з ГКЛ (фальшстіни)</t>
  </si>
  <si>
    <t>Оздоблювальні роботи</t>
  </si>
  <si>
    <t>1</t>
  </si>
  <si>
    <t>Шпаклювання стель з попереднім грунтуванням т. 3 мм</t>
  </si>
  <si>
    <t>Грунтовка, 10 л</t>
  </si>
  <si>
    <t>л</t>
  </si>
  <si>
    <t>Штукатурка гіпсова MultyFinish, 25 кг</t>
  </si>
  <si>
    <t>2</t>
  </si>
  <si>
    <t>Фарбування стель</t>
  </si>
  <si>
    <t>Фарба, 10 л</t>
  </si>
  <si>
    <t>3</t>
  </si>
  <si>
    <t>Шпаклювання стін з попереднім грунтуванням т. 3 мм</t>
  </si>
  <si>
    <t>4</t>
  </si>
  <si>
    <t>Фарбування стель по збірних конструкціях</t>
  </si>
  <si>
    <t>Улаштування керамічної плитки на стіни та підлогу</t>
  </si>
  <si>
    <t>Вкладання керамічної плитки на підлогу</t>
  </si>
  <si>
    <t>Плитка керамічна 600*600</t>
  </si>
  <si>
    <t>Клеюча суміш для плитки</t>
  </si>
  <si>
    <t xml:space="preserve">Суміш для затирання швів </t>
  </si>
  <si>
    <t xml:space="preserve">Влаштування плінтусу з керамічної плитки </t>
  </si>
  <si>
    <t>мп</t>
  </si>
  <si>
    <t>Вкладання керамічної плитки на стіни</t>
  </si>
  <si>
    <t>Вкладання керамічної плитки на східці та на підсхідці</t>
  </si>
  <si>
    <t>Плитка керамічна 300*300</t>
  </si>
  <si>
    <t>5</t>
  </si>
  <si>
    <t>Влаштування плінтусу з керамічної плитки по сходовій клітині</t>
  </si>
  <si>
    <t>Інші роботи</t>
  </si>
  <si>
    <t>Електрика та сантехніка</t>
  </si>
  <si>
    <t>Роботи по Електриці</t>
  </si>
  <si>
    <t>шт.</t>
  </si>
  <si>
    <t>Матеріали</t>
  </si>
  <si>
    <t>к-т.</t>
  </si>
  <si>
    <t>Роботи по Сантехніці</t>
  </si>
  <si>
    <t>Монтаж дверей, огородження сходової клітини інші роботи</t>
  </si>
  <si>
    <t>Разом роботи</t>
  </si>
  <si>
    <t>грн</t>
  </si>
  <si>
    <t>Разом матеріали</t>
  </si>
  <si>
    <t>Разом вартість робіт та матеріалів</t>
  </si>
  <si>
    <t>Дефектний акт</t>
  </si>
  <si>
    <t>кабінет №1</t>
  </si>
  <si>
    <t>Демонтаж старої фарби стін</t>
  </si>
  <si>
    <t>Демонтаж карнизів для штор</t>
  </si>
  <si>
    <t>Демонтаж обшивки укосів</t>
  </si>
  <si>
    <t xml:space="preserve">Оздоблення стін </t>
  </si>
  <si>
    <t>Шпаклювання стін по армувальній сітці</t>
  </si>
  <si>
    <t>Бетонконтакт</t>
  </si>
  <si>
    <t>Суміш гіпсова шпаклювальна старт/Кнауф</t>
  </si>
  <si>
    <t>Суміш гіпсова шпаклювальна фініш/Кнауф Шпаклівка Мульті Фініш, 25 кг. 1/40</t>
  </si>
  <si>
    <t>Папір шліф. на папер.осн/Шліфувальний папір ТМ Клінгспор Р100 115мм*50м</t>
  </si>
  <si>
    <t>м/п</t>
  </si>
  <si>
    <t>Кутник малярний посилений 3,0м/Кутник алюм. перфорований PREMIUM 3,0 м. 0,25*20*20 1/50/300</t>
  </si>
  <si>
    <t>Сітка армувальна</t>
  </si>
  <si>
    <t>Шпаклювання відкосів  до 200мм</t>
  </si>
  <si>
    <t>Грунтовка глибокопроникна/Ансерглоб EG-60 Грунт універсальний глибокопроникаючий, 10л. 1/60</t>
  </si>
  <si>
    <t>Шпаклювання відкосів  до 400мм</t>
  </si>
  <si>
    <t>Фарбування стін силікатною фарбою</t>
  </si>
  <si>
    <t>Фарба для медичних закладів</t>
  </si>
  <si>
    <t>Фарбування відкосів до 200мм силікатною фарбою</t>
  </si>
  <si>
    <t>Фарбування відкосів до 400мм  силікатною фарбою</t>
  </si>
  <si>
    <t>кабінет №2</t>
  </si>
  <si>
    <t>Вкладання плитки на стіни</t>
  </si>
  <si>
    <t xml:space="preserve">Плитка керамічна  </t>
  </si>
  <si>
    <t>Суміш для затирання швів</t>
  </si>
  <si>
    <t xml:space="preserve">Хрестики для плитки </t>
  </si>
  <si>
    <t>кабінет №3</t>
  </si>
  <si>
    <t>Демонтаж ГКЛ конструкцій</t>
  </si>
  <si>
    <t>кабінет №4</t>
  </si>
  <si>
    <t>кабінет №4А</t>
  </si>
  <si>
    <t>Демонтаж Металопластикових перегородок</t>
  </si>
  <si>
    <t>Влаштування гіпсокартонної стіни (два шари гіпсокартону)</t>
  </si>
  <si>
    <t>ПРОФИЛЬ UW-75(0,55), 3 М</t>
  </si>
  <si>
    <t>м</t>
  </si>
  <si>
    <t>ПРОФІЛЬ СW-75(0,55), 3 М</t>
  </si>
  <si>
    <t>Дюбель 6*40</t>
  </si>
  <si>
    <t>Гіпсокартон вологостійкий</t>
  </si>
  <si>
    <t xml:space="preserve">саморіз д/ГК проф. свердло 3,5х9,5 </t>
  </si>
  <si>
    <t>Саморізи для гіпсокартону 3*25</t>
  </si>
  <si>
    <t>Саморізи для гіпсокартону 3*35</t>
  </si>
  <si>
    <t>кабінет №5</t>
  </si>
  <si>
    <t xml:space="preserve">Демонтаж Вентиляційна решітка </t>
  </si>
  <si>
    <t>Монтаж вентиляційних решіток</t>
  </si>
  <si>
    <t xml:space="preserve">Вентиляційна решітка </t>
  </si>
  <si>
    <t>кабінет №6</t>
  </si>
  <si>
    <t>кабінет №7</t>
  </si>
  <si>
    <t>Демонтаж гіпсокартонної стіни</t>
  </si>
  <si>
    <t>Монтаж вентиляційних решіток і ревізійних люків</t>
  </si>
  <si>
    <t xml:space="preserve">Люк ревізійний </t>
  </si>
  <si>
    <t>Влаштування гіпсокартонного коробу</t>
  </si>
  <si>
    <t>профіль CD</t>
  </si>
  <si>
    <t>профіль UD</t>
  </si>
  <si>
    <t>кабінет №8</t>
  </si>
  <si>
    <t>кабінет №9</t>
  </si>
  <si>
    <t>кабінет №10</t>
  </si>
  <si>
    <t>Тимошенка 14  (дитяча поліклініка філія 2)</t>
  </si>
  <si>
    <t>Демонтаж вимикачів, розеток</t>
  </si>
  <si>
    <t>Демонтаж опалювальних приладів масою до 80кг</t>
  </si>
  <si>
    <t>Демонтаж свiтильникiв для люмiнесцентних ламп</t>
  </si>
  <si>
    <t>Демонтаж умивальника</t>
  </si>
  <si>
    <t>Електромонтажні роботи</t>
  </si>
  <si>
    <t>Прокладання кабелю перерiзом до 6 мм2 в лотках</t>
  </si>
  <si>
    <t xml:space="preserve">  м</t>
  </si>
  <si>
    <t>Кабель 3*1,5</t>
  </si>
  <si>
    <t>Кабель 3*2,5</t>
  </si>
  <si>
    <t>Лоток</t>
  </si>
  <si>
    <t>Установлення штепсельних розеток утопленого типу</t>
  </si>
  <si>
    <t>Розетка утопленого типу</t>
  </si>
  <si>
    <t>Коробка установча</t>
  </si>
  <si>
    <t xml:space="preserve">Монтаж LED свiтильникiв </t>
  </si>
  <si>
    <t>LED свiтильник</t>
  </si>
  <si>
    <t>Установлення вимикачiв утопленого типу</t>
  </si>
  <si>
    <t>Вимикач утопленого типу</t>
  </si>
  <si>
    <t>Оалення</t>
  </si>
  <si>
    <t>Монтаж опалювальних приладів</t>
  </si>
  <si>
    <t>Опалювальний прилад  потужністю 2300 Вт</t>
  </si>
  <si>
    <t>Фурнітура опалювальних приладів</t>
  </si>
  <si>
    <t>компл.</t>
  </si>
  <si>
    <t>Блок підключення опалювального приладу</t>
  </si>
  <si>
    <t>Прокладання  додаткових магістралей опалення</t>
  </si>
  <si>
    <t>Труба д16</t>
  </si>
  <si>
    <t>Перехідник метал-пластик</t>
  </si>
  <si>
    <t>Трійник д16</t>
  </si>
  <si>
    <t>Коліно 90 д16</t>
  </si>
  <si>
    <t>Гофра синя д18</t>
  </si>
  <si>
    <t>Гофра червона д18</t>
  </si>
  <si>
    <t>Гільза натяжна д16</t>
  </si>
  <si>
    <t>Монтаж умивальника</t>
  </si>
  <si>
    <t>умивальник</t>
  </si>
  <si>
    <t>змішувач</t>
  </si>
  <si>
    <t xml:space="preserve">сифон </t>
  </si>
  <si>
    <t>Труба ПВХ д50 0,5м</t>
  </si>
  <si>
    <t>кран метелик ВН  1/2"</t>
  </si>
  <si>
    <t>Коліно ПВХ д50*45</t>
  </si>
  <si>
    <t>Кабель 3*1,6</t>
  </si>
  <si>
    <t>Кабель 3*2,6</t>
  </si>
  <si>
    <t>Труба д17</t>
  </si>
  <si>
    <t>Трійник д17</t>
  </si>
  <si>
    <t>Коліно 90 д17</t>
  </si>
  <si>
    <t>Гофра синя д19</t>
  </si>
  <si>
    <t>Гофра червона д19</t>
  </si>
  <si>
    <t>Гільза натяжна д17</t>
  </si>
  <si>
    <t>Коліно ПВХ д50*46</t>
  </si>
  <si>
    <t>Кабель 3*1,7</t>
  </si>
  <si>
    <t>Кабель 3*2,7</t>
  </si>
  <si>
    <t>Труба д18</t>
  </si>
  <si>
    <t>Трійник д18</t>
  </si>
  <si>
    <t>Коліно 90 д18</t>
  </si>
  <si>
    <t>Гофра синя д20</t>
  </si>
  <si>
    <t>Гофра червона д20</t>
  </si>
  <si>
    <t>Гільза натяжна д18</t>
  </si>
  <si>
    <t>Коліно ПВХ д50*47</t>
  </si>
  <si>
    <t>Кабель 3*1,8</t>
  </si>
  <si>
    <t>Кабель 3*2,8</t>
  </si>
  <si>
    <t>Труба д19</t>
  </si>
  <si>
    <t>Трійник д19</t>
  </si>
  <si>
    <t>Коліно 90 д19</t>
  </si>
  <si>
    <t>Гофра синя д21</t>
  </si>
  <si>
    <t>Гофра червона д21</t>
  </si>
  <si>
    <t>Гільза натяжна д19</t>
  </si>
  <si>
    <t>Коліно ПВХ д50*48</t>
  </si>
  <si>
    <t>Кабель 3*1,9</t>
  </si>
  <si>
    <t>Кабель 3*2,9</t>
  </si>
  <si>
    <t>Труба д20</t>
  </si>
  <si>
    <t>Трійник д20</t>
  </si>
  <si>
    <t>Коліно 90 д20</t>
  </si>
  <si>
    <t>Гофра синя д22</t>
  </si>
  <si>
    <t>Гофра червона д22</t>
  </si>
  <si>
    <t>Гільза натяжна д20</t>
  </si>
  <si>
    <t>Коліно ПВХ д50*49</t>
  </si>
  <si>
    <t>Кабель 3*1,10</t>
  </si>
  <si>
    <t>Кабель 3*2,10</t>
  </si>
  <si>
    <t>Труба д21</t>
  </si>
  <si>
    <t>Трійник д21</t>
  </si>
  <si>
    <t>Коліно 90 д21</t>
  </si>
  <si>
    <t>Гофра синя д23</t>
  </si>
  <si>
    <t>Гофра червона д23</t>
  </si>
  <si>
    <t>Гільза натяжна д21</t>
  </si>
  <si>
    <t>Коліно ПВХ д50*50</t>
  </si>
  <si>
    <t>Кабель 3*1,11</t>
  </si>
  <si>
    <t>Кабель 3*2,11</t>
  </si>
  <si>
    <t>Труба д22</t>
  </si>
  <si>
    <t>Трійник д22</t>
  </si>
  <si>
    <t>Коліно 90 д22</t>
  </si>
  <si>
    <t>Гофра синя д24</t>
  </si>
  <si>
    <t>Гофра червона д24</t>
  </si>
  <si>
    <t>Гільза натяжна д22</t>
  </si>
  <si>
    <t>Коліно ПВХ д50*51</t>
  </si>
  <si>
    <t>Кабель 3*1,12</t>
  </si>
  <si>
    <t>Кабель 3*2,12</t>
  </si>
  <si>
    <t>Труба д23</t>
  </si>
  <si>
    <t>Трійник д23</t>
  </si>
  <si>
    <t>Коліно 90 д23</t>
  </si>
  <si>
    <t>Гофра синя д25</t>
  </si>
  <si>
    <t>Гофра червона д25</t>
  </si>
  <si>
    <t>Гільза натяжна д23</t>
  </si>
  <si>
    <t>Коліно ПВХ д50*52</t>
  </si>
  <si>
    <t>Кабель 3*1,13</t>
  </si>
  <si>
    <t>Кабель 3*2,13</t>
  </si>
  <si>
    <t>Труба д24</t>
  </si>
  <si>
    <t>Трійник д24</t>
  </si>
  <si>
    <t>Коліно 90 д24</t>
  </si>
  <si>
    <t>Гофра синя д26</t>
  </si>
  <si>
    <t>Гофра червона д26</t>
  </si>
  <si>
    <t>Гільза натяжна д24</t>
  </si>
  <si>
    <t>Коліно ПВХ д50*53</t>
  </si>
  <si>
    <t>Кабель 3*1,14</t>
  </si>
  <si>
    <t>Кабель 3*2,14</t>
  </si>
  <si>
    <t>Труба д25</t>
  </si>
  <si>
    <t>Трійник д25</t>
  </si>
  <si>
    <t>Коліно 90 д25</t>
  </si>
  <si>
    <t>Гофра синя д27</t>
  </si>
  <si>
    <t>Гофра червона д27</t>
  </si>
  <si>
    <t>Гільза натяжна д25</t>
  </si>
  <si>
    <t>Коліно ПВХ д50*54</t>
  </si>
  <si>
    <t>кабінет №11</t>
  </si>
  <si>
    <t>Кабель 3*1,15</t>
  </si>
  <si>
    <t>Кабель 3*2,15</t>
  </si>
  <si>
    <t>Труба д26</t>
  </si>
  <si>
    <t>Трійник д26</t>
  </si>
  <si>
    <t>Коліно 90 д26</t>
  </si>
  <si>
    <t>Гофра синя д28</t>
  </si>
  <si>
    <t>Гофра червона д28</t>
  </si>
  <si>
    <t>Гільза натяжна д26</t>
  </si>
  <si>
    <t>Коліно ПВХ д50*55</t>
  </si>
  <si>
    <t>РАЗОМ без ПДВ:</t>
  </si>
  <si>
    <t>ПДВ 20%</t>
  </si>
  <si>
    <t>ВСЬОГО  з ПДВ: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</si>
</sst>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_₴"/>
    <numFmt numFmtId="165" formatCode="#,##0.00_р_."/>
    <numFmt numFmtId="166" formatCode="#,##0.00\ _₴"/>
  </numFmts>
  <fonts count="24">
    <font>
      <sz val="11.0"/>
      <color rgb="FF000000"/>
      <name val="Calibri"/>
      <scheme val="minor"/>
    </font>
    <font>
      <b/>
      <sz val="18.0"/>
      <color theme="1"/>
      <name val="Calibri"/>
    </font>
    <font>
      <sz val="12.0"/>
      <color rgb="FF000000"/>
      <name val="Times New Roman"/>
    </font>
    <font>
      <b/>
      <i/>
      <sz val="16.0"/>
      <color theme="1"/>
      <name val="Calibri"/>
    </font>
    <font>
      <b/>
      <sz val="13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/>
    <font>
      <b/>
      <sz val="14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i/>
      <sz val="10.0"/>
      <color theme="1"/>
      <name val="Calibri"/>
    </font>
    <font>
      <sz val="11.0"/>
      <color theme="1"/>
      <name val="Calibri"/>
    </font>
    <font>
      <i/>
      <sz val="9.0"/>
      <color theme="1"/>
      <name val="Arial"/>
    </font>
    <font>
      <b/>
      <sz val="11.0"/>
      <color theme="1"/>
      <name val="Calibri"/>
    </font>
    <font>
      <sz val="10.0"/>
      <color theme="1"/>
      <name val="Calibri"/>
    </font>
    <font>
      <b/>
      <i/>
      <sz val="11.0"/>
      <color theme="1"/>
      <name val="Arial"/>
    </font>
    <font>
      <u/>
      <sz val="11.0"/>
      <color theme="1"/>
      <name val="Calibri"/>
    </font>
    <font>
      <u/>
      <sz val="11.0"/>
      <color theme="1"/>
      <name val="Calibri"/>
    </font>
    <font>
      <b/>
      <sz val="16.0"/>
      <color theme="1"/>
      <name val="Calibri"/>
    </font>
    <font>
      <sz val="12.0"/>
      <color theme="1"/>
      <name val="Arial"/>
    </font>
    <font>
      <sz val="10.0"/>
      <color rgb="FFFF0000"/>
      <name val="Arial"/>
    </font>
    <font>
      <sz val="10.0"/>
      <color rgb="FF3F3F3F"/>
      <name val="Museosanscyrl-900"/>
    </font>
    <font>
      <b/>
      <i/>
      <u/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rgb="FFB4C6E7"/>
        <bgColor rgb="FFB4C6E7"/>
      </patternFill>
    </fill>
  </fills>
  <borders count="47">
    <border/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/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1" fillId="2" fontId="5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5" fillId="0" fontId="7" numFmtId="0" xfId="0" applyBorder="1" applyFont="1"/>
    <xf borderId="6" fillId="2" fontId="6" numFmtId="0" xfId="0" applyAlignment="1" applyBorder="1" applyFont="1">
      <alignment horizontal="center" shrinkToFit="0" vertical="center" wrapText="1"/>
    </xf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2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3" fillId="2" fontId="5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wrapText="1"/>
    </xf>
    <xf borderId="13" fillId="2" fontId="5" numFmtId="0" xfId="0" applyAlignment="1" applyBorder="1" applyFont="1">
      <alignment horizontal="center" shrinkToFit="0" wrapText="1"/>
    </xf>
    <xf borderId="14" fillId="3" fontId="8" numFmtId="0" xfId="0" applyAlignment="1" applyBorder="1" applyFill="1" applyFont="1">
      <alignment horizontal="center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0" fontId="9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left" shrinkToFit="0" vertical="center" wrapText="1"/>
    </xf>
    <xf borderId="19" fillId="0" fontId="10" numFmtId="0" xfId="0" applyAlignment="1" applyBorder="1" applyFont="1">
      <alignment horizontal="center" shrinkToFit="0" vertical="center" wrapText="1"/>
    </xf>
    <xf borderId="18" fillId="0" fontId="10" numFmtId="0" xfId="0" applyAlignment="1" applyBorder="1" applyFont="1">
      <alignment horizontal="center" shrinkToFit="0" vertical="center" wrapText="1"/>
    </xf>
    <xf borderId="19" fillId="0" fontId="10" numFmtId="4" xfId="0" applyAlignment="1" applyBorder="1" applyFont="1" applyNumberFormat="1">
      <alignment horizontal="center" shrinkToFit="0" vertical="center" wrapText="1"/>
    </xf>
    <xf borderId="18" fillId="0" fontId="9" numFmtId="2" xfId="0" applyAlignment="1" applyBorder="1" applyFont="1" applyNumberFormat="1">
      <alignment horizontal="center" vertical="center"/>
    </xf>
    <xf borderId="19" fillId="0" fontId="9" numFmtId="2" xfId="0" applyAlignment="1" applyBorder="1" applyFont="1" applyNumberFormat="1">
      <alignment horizontal="center" shrinkToFit="0" vertical="center" wrapText="1"/>
    </xf>
    <xf borderId="19" fillId="0" fontId="10" numFmtId="164" xfId="0" applyAlignment="1" applyBorder="1" applyFont="1" applyNumberFormat="1">
      <alignment horizontal="center" vertical="center"/>
    </xf>
    <xf borderId="18" fillId="0" fontId="10" numFmtId="2" xfId="0" applyAlignment="1" applyBorder="1" applyFont="1" applyNumberFormat="1">
      <alignment horizontal="right" shrinkToFit="0" vertical="center" wrapText="1"/>
    </xf>
    <xf borderId="20" fillId="0" fontId="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left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center" shrinkToFit="0" vertical="center" wrapText="1"/>
    </xf>
    <xf borderId="22" fillId="0" fontId="10" numFmtId="4" xfId="0" applyAlignment="1" applyBorder="1" applyFont="1" applyNumberFormat="1">
      <alignment horizontal="center" shrinkToFit="0" vertical="center" wrapText="1"/>
    </xf>
    <xf borderId="21" fillId="0" fontId="9" numFmtId="2" xfId="0" applyAlignment="1" applyBorder="1" applyFont="1" applyNumberFormat="1">
      <alignment horizontal="center" vertical="center"/>
    </xf>
    <xf borderId="22" fillId="0" fontId="9" numFmtId="2" xfId="0" applyAlignment="1" applyBorder="1" applyFont="1" applyNumberFormat="1">
      <alignment horizontal="center" shrinkToFit="0" vertical="center" wrapText="1"/>
    </xf>
    <xf borderId="22" fillId="0" fontId="10" numFmtId="164" xfId="0" applyAlignment="1" applyBorder="1" applyFont="1" applyNumberFormat="1">
      <alignment horizontal="center" vertical="center"/>
    </xf>
    <xf borderId="21" fillId="0" fontId="10" numFmtId="2" xfId="0" applyAlignment="1" applyBorder="1" applyFont="1" applyNumberFormat="1">
      <alignment horizontal="right" shrinkToFit="0" vertical="center" wrapText="1"/>
    </xf>
    <xf borderId="21" fillId="0" fontId="9" numFmtId="2" xfId="0" applyAlignment="1" applyBorder="1" applyFont="1" applyNumberFormat="1">
      <alignment horizontal="center" shrinkToFit="0" vertical="center" wrapText="1"/>
    </xf>
    <xf borderId="21" fillId="0" fontId="9" numFmtId="0" xfId="0" applyAlignment="1" applyBorder="1" applyFont="1">
      <alignment horizontal="center" shrinkToFit="0" wrapText="1"/>
    </xf>
    <xf borderId="21" fillId="0" fontId="9" numFmtId="0" xfId="0" applyAlignment="1" applyBorder="1" applyFont="1">
      <alignment horizontal="center" shrinkToFit="0" vertical="center" wrapText="1"/>
    </xf>
    <xf borderId="23" fillId="0" fontId="9" numFmtId="164" xfId="0" applyAlignment="1" applyBorder="1" applyFont="1" applyNumberFormat="1">
      <alignment horizontal="center" vertical="center"/>
    </xf>
    <xf borderId="24" fillId="0" fontId="9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25" fillId="0" fontId="10" numFmtId="0" xfId="0" applyAlignment="1" applyBorder="1" applyFont="1">
      <alignment horizontal="center" shrinkToFit="0" vertical="center" wrapText="1"/>
    </xf>
    <xf borderId="0" fillId="0" fontId="10" numFmtId="4" xfId="0" applyAlignment="1" applyFont="1" applyNumberFormat="1">
      <alignment horizontal="center" shrinkToFit="0" vertical="center" wrapText="1"/>
    </xf>
    <xf borderId="25" fillId="0" fontId="9" numFmtId="2" xfId="0" applyAlignment="1" applyBorder="1" applyFont="1" applyNumberFormat="1">
      <alignment horizontal="center" shrinkToFit="0" vertical="center" wrapText="1"/>
    </xf>
    <xf borderId="0" fillId="0" fontId="9" numFmtId="2" xfId="0" applyAlignment="1" applyFont="1" applyNumberFormat="1">
      <alignment horizontal="center" shrinkToFit="0" vertical="center" wrapText="1"/>
    </xf>
    <xf borderId="25" fillId="0" fontId="9" numFmtId="0" xfId="0" applyAlignment="1" applyBorder="1" applyFont="1">
      <alignment horizontal="center" shrinkToFit="0" wrapText="1"/>
    </xf>
    <xf borderId="0" fillId="0" fontId="9" numFmtId="164" xfId="0" applyAlignment="1" applyFont="1" applyNumberFormat="1">
      <alignment horizontal="center" vertical="center"/>
    </xf>
    <xf borderId="25" fillId="0" fontId="9" numFmtId="0" xfId="0" applyAlignment="1" applyBorder="1" applyFont="1">
      <alignment horizontal="center" shrinkToFit="0" vertical="center" wrapText="1"/>
    </xf>
    <xf borderId="26" fillId="0" fontId="5" numFmtId="49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horizontal="left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7" fillId="0" fontId="10" numFmtId="0" xfId="0" applyAlignment="1" applyBorder="1" applyFont="1">
      <alignment horizontal="center" shrinkToFit="0" vertical="center" wrapText="1"/>
    </xf>
    <xf borderId="28" fillId="0" fontId="10" numFmtId="4" xfId="0" applyAlignment="1" applyBorder="1" applyFont="1" applyNumberFormat="1">
      <alignment horizontal="center" shrinkToFit="0" vertical="center" wrapText="1"/>
    </xf>
    <xf borderId="27" fillId="0" fontId="5" numFmtId="0" xfId="0" applyAlignment="1" applyBorder="1" applyFont="1">
      <alignment horizontal="center" shrinkToFit="0" wrapText="1"/>
    </xf>
    <xf borderId="12" fillId="0" fontId="10" numFmtId="2" xfId="0" applyAlignment="1" applyBorder="1" applyFont="1" applyNumberFormat="1">
      <alignment horizontal="center" shrinkToFit="0" vertical="center" wrapText="1"/>
    </xf>
    <xf borderId="12" fillId="0" fontId="10" numFmtId="164" xfId="0" applyAlignment="1" applyBorder="1" applyFont="1" applyNumberFormat="1">
      <alignment horizontal="center" vertical="center"/>
    </xf>
    <xf borderId="27" fillId="0" fontId="5" numFmtId="0" xfId="0" applyAlignment="1" applyBorder="1" applyFont="1">
      <alignment horizontal="center" shrinkToFit="0" vertical="center" wrapText="1"/>
    </xf>
    <xf borderId="21" fillId="0" fontId="11" numFmtId="0" xfId="0" applyAlignment="1" applyBorder="1" applyFont="1">
      <alignment horizontal="right" shrinkToFit="0" wrapText="1"/>
    </xf>
    <xf borderId="22" fillId="0" fontId="11" numFmtId="0" xfId="0" applyAlignment="1" applyBorder="1" applyFont="1">
      <alignment horizontal="center"/>
    </xf>
    <xf borderId="21" fillId="0" fontId="11" numFmtId="4" xfId="0" applyAlignment="1" applyBorder="1" applyFont="1" applyNumberFormat="1">
      <alignment horizontal="center"/>
    </xf>
    <xf borderId="22" fillId="0" fontId="11" numFmtId="4" xfId="0" applyAlignment="1" applyBorder="1" applyFont="1" applyNumberFormat="1">
      <alignment horizontal="center" shrinkToFit="0" vertical="center" wrapText="1"/>
    </xf>
    <xf borderId="18" fillId="0" fontId="11" numFmtId="2" xfId="0" applyAlignment="1" applyBorder="1" applyFont="1" applyNumberFormat="1">
      <alignment horizontal="center" vertical="center"/>
    </xf>
    <xf borderId="19" fillId="0" fontId="11" numFmtId="2" xfId="0" applyAlignment="1" applyBorder="1" applyFont="1" applyNumberFormat="1">
      <alignment horizontal="center" shrinkToFit="0" vertical="center" wrapText="1"/>
    </xf>
    <xf borderId="14" fillId="4" fontId="8" numFmtId="0" xfId="0" applyAlignment="1" applyBorder="1" applyFill="1" applyFont="1">
      <alignment horizontal="center" shrinkToFit="0" vertical="center" wrapText="1"/>
    </xf>
    <xf borderId="0" fillId="0" fontId="12" numFmtId="0" xfId="0" applyFont="1"/>
    <xf borderId="17" fillId="0" fontId="5" numFmtId="49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left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29" fillId="0" fontId="9" numFmtId="2" xfId="0" applyAlignment="1" applyBorder="1" applyFont="1" applyNumberFormat="1">
      <alignment horizontal="center" vertical="center"/>
    </xf>
    <xf borderId="29" fillId="0" fontId="10" numFmtId="2" xfId="0" applyAlignment="1" applyBorder="1" applyFont="1" applyNumberFormat="1">
      <alignment horizontal="right" vertical="center"/>
    </xf>
    <xf borderId="19" fillId="0" fontId="9" numFmtId="2" xfId="0" applyAlignment="1" applyBorder="1" applyFont="1" applyNumberFormat="1">
      <alignment horizontal="center" vertical="center"/>
    </xf>
    <xf borderId="29" fillId="0" fontId="10" numFmtId="4" xfId="0" applyAlignment="1" applyBorder="1" applyFont="1" applyNumberFormat="1">
      <alignment horizontal="right" vertical="center"/>
    </xf>
    <xf borderId="20" fillId="0" fontId="5" numFmtId="49" xfId="0" applyAlignment="1" applyBorder="1" applyFont="1" applyNumberFormat="1">
      <alignment horizontal="center" vertical="center"/>
    </xf>
    <xf borderId="21" fillId="0" fontId="11" numFmtId="0" xfId="0" applyAlignment="1" applyBorder="1" applyFont="1">
      <alignment horizontal="right" shrinkToFit="0" vertical="center" wrapText="1"/>
    </xf>
    <xf borderId="22" fillId="0" fontId="11" numFmtId="0" xfId="0" applyAlignment="1" applyBorder="1" applyFont="1">
      <alignment horizontal="center" vertical="center"/>
    </xf>
    <xf borderId="21" fillId="0" fontId="11" numFmtId="4" xfId="0" applyAlignment="1" applyBorder="1" applyFont="1" applyNumberFormat="1">
      <alignment horizontal="center" vertical="center"/>
    </xf>
    <xf borderId="21" fillId="0" fontId="9" numFmtId="4" xfId="0" applyAlignment="1" applyBorder="1" applyFont="1" applyNumberFormat="1">
      <alignment horizontal="right" vertical="center"/>
    </xf>
    <xf borderId="21" fillId="0" fontId="6" numFmtId="0" xfId="0" applyAlignment="1" applyBorder="1" applyFont="1">
      <alignment horizontal="left" shrinkToFit="0" vertical="center" wrapText="1"/>
    </xf>
    <xf borderId="22" fillId="0" fontId="6" numFmtId="0" xfId="0" applyAlignment="1" applyBorder="1" applyFont="1">
      <alignment horizontal="center" shrinkToFit="0" vertical="center" wrapText="1"/>
    </xf>
    <xf borderId="21" fillId="0" fontId="6" numFmtId="0" xfId="0" applyAlignment="1" applyBorder="1" applyFont="1">
      <alignment horizontal="center" shrinkToFit="0" vertical="center" wrapText="1"/>
    </xf>
    <xf borderId="21" fillId="0" fontId="9" numFmtId="2" xfId="0" applyAlignment="1" applyBorder="1" applyFont="1" applyNumberFormat="1">
      <alignment horizontal="right" vertical="center"/>
    </xf>
    <xf borderId="22" fillId="0" fontId="9" numFmtId="2" xfId="0" applyAlignment="1" applyBorder="1" applyFont="1" applyNumberFormat="1">
      <alignment horizontal="center" vertical="center"/>
    </xf>
    <xf borderId="18" fillId="0" fontId="13" numFmtId="0" xfId="0" applyAlignment="1" applyBorder="1" applyFont="1">
      <alignment horizontal="right" shrinkToFit="0" vertical="center" wrapText="1"/>
    </xf>
    <xf borderId="19" fillId="0" fontId="13" numFmtId="0" xfId="0" applyAlignment="1" applyBorder="1" applyFont="1">
      <alignment horizontal="center" vertical="center"/>
    </xf>
    <xf borderId="18" fillId="0" fontId="13" numFmtId="4" xfId="0" applyAlignment="1" applyBorder="1" applyFont="1" applyNumberFormat="1">
      <alignment horizontal="center" vertical="center"/>
    </xf>
    <xf borderId="21" fillId="0" fontId="13" numFmtId="0" xfId="0" applyAlignment="1" applyBorder="1" applyFont="1">
      <alignment horizontal="right" shrinkToFit="0" wrapText="1"/>
    </xf>
    <xf borderId="22" fillId="0" fontId="13" numFmtId="0" xfId="0" applyAlignment="1" applyBorder="1" applyFont="1">
      <alignment horizontal="center"/>
    </xf>
    <xf borderId="21" fillId="0" fontId="13" numFmtId="4" xfId="0" applyAlignment="1" applyBorder="1" applyFont="1" applyNumberFormat="1">
      <alignment horizontal="center"/>
    </xf>
    <xf borderId="0" fillId="0" fontId="14" numFmtId="0" xfId="0" applyFont="1"/>
    <xf borderId="21" fillId="0" fontId="6" numFmtId="49" xfId="0" applyAlignment="1" applyBorder="1" applyFont="1" applyNumberFormat="1">
      <alignment horizontal="left" shrinkToFit="0" vertical="top" wrapText="1"/>
    </xf>
    <xf borderId="22" fillId="0" fontId="6" numFmtId="49" xfId="0" applyAlignment="1" applyBorder="1" applyFont="1" applyNumberFormat="1">
      <alignment horizontal="center" shrinkToFit="0" vertical="center" wrapText="1"/>
    </xf>
    <xf borderId="21" fillId="0" fontId="6" numFmtId="2" xfId="0" applyAlignment="1" applyBorder="1" applyFont="1" applyNumberFormat="1">
      <alignment horizontal="center" vertical="center"/>
    </xf>
    <xf borderId="22" fillId="0" fontId="10" numFmtId="2" xfId="0" applyAlignment="1" applyBorder="1" applyFont="1" applyNumberFormat="1">
      <alignment horizontal="center" vertical="center"/>
    </xf>
    <xf borderId="21" fillId="0" fontId="10" numFmtId="0" xfId="0" applyAlignment="1" applyBorder="1" applyFont="1">
      <alignment horizontal="right" vertical="center"/>
    </xf>
    <xf borderId="0" fillId="0" fontId="15" numFmtId="0" xfId="0" applyFont="1"/>
    <xf borderId="24" fillId="0" fontId="12" numFmtId="0" xfId="0" applyBorder="1" applyFont="1"/>
    <xf borderId="25" fillId="0" fontId="12" numFmtId="0" xfId="0" applyBorder="1" applyFont="1"/>
    <xf borderId="25" fillId="0" fontId="12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21" fillId="0" fontId="11" numFmtId="0" xfId="0" applyAlignment="1" applyBorder="1" applyFont="1">
      <alignment horizontal="right" vertical="center"/>
    </xf>
    <xf borderId="22" fillId="0" fontId="11" numFmtId="4" xfId="0" applyAlignment="1" applyBorder="1" applyFont="1" applyNumberFormat="1">
      <alignment horizontal="center" vertical="center"/>
    </xf>
    <xf borderId="22" fillId="0" fontId="5" numFmtId="2" xfId="0" applyAlignment="1" applyBorder="1" applyFont="1" applyNumberFormat="1">
      <alignment horizontal="center" vertical="center"/>
    </xf>
    <xf borderId="21" fillId="0" fontId="6" numFmtId="2" xfId="0" applyAlignment="1" applyBorder="1" applyFont="1" applyNumberFormat="1">
      <alignment horizontal="right" vertical="center"/>
    </xf>
    <xf borderId="21" fillId="0" fontId="6" numFmtId="0" xfId="0" applyAlignment="1" applyBorder="1" applyFont="1">
      <alignment horizontal="right" vertical="center"/>
    </xf>
    <xf borderId="12" fillId="0" fontId="10" numFmtId="2" xfId="0" applyAlignment="1" applyBorder="1" applyFont="1" applyNumberFormat="1">
      <alignment horizontal="center" vertical="center"/>
    </xf>
    <xf borderId="21" fillId="0" fontId="6" numFmtId="2" xfId="0" applyAlignment="1" applyBorder="1" applyFont="1" applyNumberFormat="1">
      <alignment horizontal="right" shrinkToFit="0" vertical="center" wrapText="1"/>
    </xf>
    <xf borderId="21" fillId="0" fontId="10" numFmtId="2" xfId="0" applyAlignment="1" applyBorder="1" applyFont="1" applyNumberFormat="1">
      <alignment horizontal="center" vertical="center"/>
    </xf>
    <xf borderId="21" fillId="0" fontId="11" numFmtId="0" xfId="0" applyAlignment="1" applyBorder="1" applyFont="1">
      <alignment horizontal="right" shrinkToFit="0" vertical="top" wrapText="1"/>
    </xf>
    <xf borderId="20" fillId="0" fontId="6" numFmtId="49" xfId="0" applyAlignment="1" applyBorder="1" applyFont="1" applyNumberFormat="1">
      <alignment horizontal="center" vertical="center"/>
    </xf>
    <xf borderId="22" fillId="0" fontId="6" numFmtId="0" xfId="0" applyAlignment="1" applyBorder="1" applyFont="1">
      <alignment horizontal="center" vertical="center"/>
    </xf>
    <xf borderId="27" fillId="0" fontId="5" numFmtId="0" xfId="0" applyAlignment="1" applyBorder="1" applyFont="1">
      <alignment horizontal="right" shrinkToFit="0" vertical="center" wrapText="1"/>
    </xf>
    <xf borderId="28" fillId="0" fontId="5" numFmtId="0" xfId="0" applyAlignment="1" applyBorder="1" applyFont="1">
      <alignment horizontal="center" vertical="center"/>
    </xf>
    <xf borderId="27" fillId="0" fontId="5" numFmtId="2" xfId="0" applyAlignment="1" applyBorder="1" applyFont="1" applyNumberFormat="1">
      <alignment horizontal="center" vertical="center"/>
    </xf>
    <xf borderId="28" fillId="0" fontId="5" numFmtId="2" xfId="0" applyAlignment="1" applyBorder="1" applyFont="1" applyNumberFormat="1">
      <alignment horizontal="center" vertical="center"/>
    </xf>
    <xf borderId="27" fillId="0" fontId="5" numFmtId="2" xfId="0" applyAlignment="1" applyBorder="1" applyFont="1" applyNumberFormat="1">
      <alignment horizontal="right" vertical="center"/>
    </xf>
    <xf borderId="12" fillId="0" fontId="10" numFmtId="165" xfId="0" applyAlignment="1" applyBorder="1" applyFont="1" applyNumberFormat="1">
      <alignment horizontal="center" shrinkToFit="0" vertical="center" wrapText="1"/>
    </xf>
    <xf borderId="27" fillId="0" fontId="5" numFmtId="4" xfId="0" applyAlignment="1" applyBorder="1" applyFont="1" applyNumberFormat="1">
      <alignment horizontal="right" vertical="center"/>
    </xf>
    <xf borderId="29" fillId="0" fontId="9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left" shrinkToFit="0" vertical="center" wrapText="1"/>
    </xf>
    <xf borderId="29" fillId="0" fontId="10" numFmtId="0" xfId="0" applyAlignment="1" applyBorder="1" applyFont="1">
      <alignment horizontal="center" shrinkToFit="0" vertical="center" wrapText="1"/>
    </xf>
    <xf borderId="30" fillId="0" fontId="10" numFmtId="0" xfId="0" applyAlignment="1" applyBorder="1" applyFont="1">
      <alignment horizontal="center" shrinkToFit="0" vertical="center" wrapText="1"/>
    </xf>
    <xf borderId="29" fillId="0" fontId="9" numFmtId="2" xfId="0" applyAlignment="1" applyBorder="1" applyFont="1" applyNumberFormat="1">
      <alignment horizontal="center" shrinkToFit="0" vertical="center" wrapText="1"/>
    </xf>
    <xf borderId="30" fillId="0" fontId="9" numFmtId="2" xfId="0" applyAlignment="1" applyBorder="1" applyFont="1" applyNumberFormat="1">
      <alignment horizontal="center" vertical="center"/>
    </xf>
    <xf borderId="21" fillId="0" fontId="5" numFmtId="49" xfId="0" applyAlignment="1" applyBorder="1" applyFont="1" applyNumberFormat="1">
      <alignment horizontal="center" vertical="center"/>
    </xf>
    <xf borderId="22" fillId="0" fontId="13" numFmtId="0" xfId="0" applyAlignment="1" applyBorder="1" applyFont="1">
      <alignment horizontal="right" vertical="center"/>
    </xf>
    <xf borderId="21" fillId="0" fontId="13" numFmtId="0" xfId="0" applyAlignment="1" applyBorder="1" applyFont="1">
      <alignment horizontal="center" vertical="center"/>
    </xf>
    <xf borderId="22" fillId="0" fontId="13" numFmtId="2" xfId="0" applyAlignment="1" applyBorder="1" applyFont="1" applyNumberFormat="1">
      <alignment horizontal="center" vertical="center"/>
    </xf>
    <xf borderId="21" fillId="0" fontId="11" numFmtId="4" xfId="0" applyAlignment="1" applyBorder="1" applyFont="1" applyNumberFormat="1">
      <alignment horizontal="center" shrinkToFit="0" vertical="center" wrapText="1"/>
    </xf>
    <xf borderId="19" fillId="0" fontId="11" numFmtId="2" xfId="0" applyAlignment="1" applyBorder="1" applyFont="1" applyNumberFormat="1">
      <alignment horizontal="center" vertical="center"/>
    </xf>
    <xf borderId="18" fillId="0" fontId="11" numFmtId="2" xfId="0" applyAlignment="1" applyBorder="1" applyFont="1" applyNumberFormat="1">
      <alignment horizontal="center" shrinkToFit="0" vertical="center" wrapText="1"/>
    </xf>
    <xf borderId="22" fillId="0" fontId="10" numFmtId="0" xfId="0" applyAlignment="1" applyBorder="1" applyFont="1">
      <alignment horizontal="left" shrinkToFit="0" vertical="center" wrapText="1"/>
    </xf>
    <xf borderId="31" fillId="0" fontId="5" numFmtId="49" xfId="0" applyAlignment="1" applyBorder="1" applyFont="1" applyNumberFormat="1">
      <alignment horizontal="center" vertical="center"/>
    </xf>
    <xf borderId="32" fillId="0" fontId="11" numFmtId="0" xfId="0" applyAlignment="1" applyBorder="1" applyFont="1">
      <alignment horizontal="right" shrinkToFit="0" vertical="center" wrapText="1"/>
    </xf>
    <xf borderId="31" fillId="0" fontId="11" numFmtId="0" xfId="0" applyAlignment="1" applyBorder="1" applyFont="1">
      <alignment horizontal="center" vertical="center"/>
    </xf>
    <xf borderId="32" fillId="0" fontId="11" numFmtId="4" xfId="0" applyAlignment="1" applyBorder="1" applyFont="1" applyNumberFormat="1">
      <alignment horizontal="center" vertical="center"/>
    </xf>
    <xf borderId="31" fillId="0" fontId="11" numFmtId="4" xfId="0" applyAlignment="1" applyBorder="1" applyFont="1" applyNumberFormat="1">
      <alignment horizontal="center" shrinkToFit="0" vertical="center" wrapText="1"/>
    </xf>
    <xf borderId="0" fillId="0" fontId="11" numFmtId="2" xfId="0" applyAlignment="1" applyFont="1" applyNumberFormat="1">
      <alignment horizontal="center" vertical="center"/>
    </xf>
    <xf borderId="25" fillId="0" fontId="11" numFmtId="2" xfId="0" applyAlignment="1" applyBorder="1" applyFont="1" applyNumberFormat="1">
      <alignment horizontal="center" shrinkToFit="0" vertical="center" wrapText="1"/>
    </xf>
    <xf borderId="31" fillId="0" fontId="9" numFmtId="2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horizontal="right" shrinkToFit="0" vertical="center" wrapText="1"/>
    </xf>
    <xf borderId="21" fillId="0" fontId="11" numFmtId="0" xfId="0" applyAlignment="1" applyBorder="1" applyFont="1">
      <alignment horizontal="center" vertical="center"/>
    </xf>
    <xf borderId="22" fillId="0" fontId="11" numFmtId="2" xfId="0" applyAlignment="1" applyBorder="1" applyFont="1" applyNumberFormat="1">
      <alignment horizontal="center" vertical="center"/>
    </xf>
    <xf borderId="21" fillId="0" fontId="11" numFmtId="2" xfId="0" applyAlignment="1" applyBorder="1" applyFont="1" applyNumberFormat="1">
      <alignment horizontal="center" shrinkToFit="0" vertical="center" wrapText="1"/>
    </xf>
    <xf borderId="18" fillId="0" fontId="5" numFmtId="49" xfId="0" applyAlignment="1" applyBorder="1" applyFont="1" applyNumberFormat="1">
      <alignment horizontal="center" vertical="center"/>
    </xf>
    <xf borderId="25" fillId="0" fontId="5" numFmtId="49" xfId="0" applyAlignment="1" applyBorder="1" applyFont="1" applyNumberFormat="1">
      <alignment horizontal="center" vertical="center"/>
    </xf>
    <xf borderId="0" fillId="0" fontId="11" numFmtId="0" xfId="0" applyAlignment="1" applyFont="1">
      <alignment horizontal="right" shrinkToFit="0" vertical="center" wrapText="1"/>
    </xf>
    <xf borderId="25" fillId="0" fontId="11" numFmtId="0" xfId="0" applyAlignment="1" applyBorder="1" applyFon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25" fillId="0" fontId="9" numFmtId="2" xfId="0" applyAlignment="1" applyBorder="1" applyFont="1" applyNumberFormat="1">
      <alignment horizontal="center" vertical="center"/>
    </xf>
    <xf borderId="0" fillId="0" fontId="9" numFmtId="2" xfId="0" applyAlignment="1" applyFont="1" applyNumberFormat="1">
      <alignment horizontal="center" vertical="center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left" shrinkToFit="0" vertical="center" wrapText="1"/>
    </xf>
    <xf borderId="27" fillId="0" fontId="10" numFmtId="4" xfId="0" applyAlignment="1" applyBorder="1" applyFont="1" applyNumberFormat="1">
      <alignment horizontal="center" shrinkToFit="0" vertical="center" wrapText="1"/>
    </xf>
    <xf borderId="28" fillId="0" fontId="9" numFmtId="2" xfId="0" applyAlignment="1" applyBorder="1" applyFont="1" applyNumberFormat="1">
      <alignment horizontal="center" vertical="center"/>
    </xf>
    <xf borderId="27" fillId="0" fontId="6" numFmtId="2" xfId="0" applyAlignment="1" applyBorder="1" applyFont="1" applyNumberFormat="1">
      <alignment horizontal="right" shrinkToFit="0" vertical="center" wrapText="1"/>
    </xf>
    <xf borderId="0" fillId="0" fontId="14" numFmtId="165" xfId="0" applyFont="1" applyNumberFormat="1"/>
    <xf borderId="33" fillId="0" fontId="10" numFmtId="0" xfId="0" applyBorder="1" applyFont="1"/>
    <xf borderId="34" fillId="0" fontId="16" numFmtId="0" xfId="0" applyAlignment="1" applyBorder="1" applyFont="1">
      <alignment horizontal="right" shrinkToFit="0" vertical="center" wrapText="1"/>
    </xf>
    <xf borderId="35" fillId="0" fontId="16" numFmtId="0" xfId="0" applyAlignment="1" applyBorder="1" applyFont="1">
      <alignment horizontal="right" shrinkToFit="0" vertical="center" wrapText="1"/>
    </xf>
    <xf borderId="36" fillId="0" fontId="16" numFmtId="4" xfId="0" applyAlignment="1" applyBorder="1" applyFont="1" applyNumberFormat="1">
      <alignment horizontal="right" shrinkToFit="0" vertical="center" wrapText="1"/>
    </xf>
    <xf borderId="0" fillId="0" fontId="16" numFmtId="0" xfId="0" applyAlignment="1" applyFont="1">
      <alignment horizontal="right" shrinkToFit="0" vertical="center" wrapText="1"/>
    </xf>
    <xf borderId="37" fillId="0" fontId="16" numFmtId="0" xfId="0" applyAlignment="1" applyBorder="1" applyFont="1">
      <alignment horizontal="right" shrinkToFit="0" vertical="center" wrapText="1"/>
    </xf>
    <xf borderId="38" fillId="0" fontId="16" numFmtId="0" xfId="0" applyAlignment="1" applyBorder="1" applyFont="1">
      <alignment horizontal="right" shrinkToFit="0" vertical="center" wrapText="1"/>
    </xf>
    <xf borderId="39" fillId="0" fontId="16" numFmtId="4" xfId="0" applyAlignment="1" applyBorder="1" applyFont="1" applyNumberFormat="1">
      <alignment horizontal="right" shrinkToFit="0" vertical="center" wrapText="1"/>
    </xf>
    <xf borderId="40" fillId="0" fontId="16" numFmtId="0" xfId="0" applyAlignment="1" applyBorder="1" applyFont="1">
      <alignment horizontal="right" shrinkToFit="0" vertical="center" wrapText="1"/>
    </xf>
    <xf borderId="41" fillId="0" fontId="16" numFmtId="0" xfId="0" applyAlignment="1" applyBorder="1" applyFont="1">
      <alignment horizontal="right" shrinkToFit="0" vertical="center" wrapText="1"/>
    </xf>
    <xf borderId="41" fillId="0" fontId="12" numFmtId="0" xfId="0" applyBorder="1" applyFont="1"/>
    <xf borderId="42" fillId="0" fontId="16" numFmtId="4" xfId="0" applyAlignment="1" applyBorder="1" applyFont="1" applyNumberFormat="1">
      <alignment horizontal="right" shrinkToFit="0" vertical="center" wrapText="1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vertical="center"/>
    </xf>
    <xf borderId="0" fillId="0" fontId="12" numFmtId="166" xfId="0" applyFont="1" applyNumberFormat="1"/>
    <xf borderId="0" fillId="0" fontId="6" numFmtId="0" xfId="0" applyAlignment="1" applyFont="1">
      <alignment horizontal="center" vertical="center"/>
    </xf>
    <xf borderId="14" fillId="0" fontId="19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5" numFmtId="0" xfId="0" applyAlignment="1" applyFont="1">
      <alignment horizontal="center"/>
    </xf>
    <xf borderId="43" fillId="0" fontId="5" numFmtId="0" xfId="0" applyAlignment="1" applyBorder="1" applyFont="1">
      <alignment horizontal="center" shrinkToFit="0" vertical="center" wrapText="1"/>
    </xf>
    <xf borderId="44" fillId="0" fontId="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38" fillId="0" fontId="7" numFmtId="0" xfId="0" applyBorder="1" applyFont="1"/>
    <xf borderId="46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wrapText="1"/>
    </xf>
    <xf borderId="44" fillId="5" fontId="20" numFmtId="0" xfId="0" applyAlignment="1" applyBorder="1" applyFill="1" applyFont="1">
      <alignment horizontal="center" shrinkToFit="0" vertical="center" wrapText="1"/>
    </xf>
    <xf borderId="22" fillId="0" fontId="7" numFmtId="0" xfId="0" applyBorder="1" applyFont="1"/>
    <xf borderId="46" fillId="0" fontId="10" numFmtId="0" xfId="0" applyAlignment="1" applyBorder="1" applyFont="1">
      <alignment horizontal="center" shrinkToFit="0" vertical="center" wrapText="1"/>
    </xf>
    <xf borderId="46" fillId="0" fontId="10" numFmtId="4" xfId="0" applyAlignment="1" applyBorder="1" applyFont="1" applyNumberFormat="1">
      <alignment horizontal="center" shrinkToFit="0" vertical="center" wrapText="1"/>
    </xf>
    <xf borderId="46" fillId="0" fontId="9" numFmtId="2" xfId="0" applyAlignment="1" applyBorder="1" applyFont="1" applyNumberFormat="1">
      <alignment horizontal="center" vertical="center"/>
    </xf>
    <xf borderId="46" fillId="0" fontId="6" numFmtId="2" xfId="0" applyAlignment="1" applyBorder="1" applyFont="1" applyNumberFormat="1">
      <alignment horizontal="right" shrinkToFit="0" vertical="center" wrapText="1"/>
    </xf>
    <xf borderId="46" fillId="0" fontId="9" numFmtId="164" xfId="0" applyAlignment="1" applyBorder="1" applyFont="1" applyNumberFormat="1">
      <alignment horizontal="center" vertical="center"/>
    </xf>
    <xf borderId="46" fillId="0" fontId="9" numFmtId="0" xfId="0" applyAlignment="1" applyBorder="1" applyFont="1">
      <alignment horizontal="left" shrinkToFit="0" vertical="center" wrapText="1"/>
    </xf>
    <xf borderId="0" fillId="0" fontId="5" numFmtId="0" xfId="0" applyFont="1"/>
    <xf borderId="46" fillId="0" fontId="6" numFmtId="0" xfId="0" applyAlignment="1" applyBorder="1" applyFont="1">
      <alignment horizontal="center" shrinkToFit="0" vertical="top" wrapText="1"/>
    </xf>
    <xf borderId="46" fillId="0" fontId="5" numFmtId="49" xfId="0" applyAlignment="1" applyBorder="1" applyFont="1" applyNumberFormat="1">
      <alignment horizontal="center" vertical="center"/>
    </xf>
    <xf borderId="46" fillId="0" fontId="6" numFmtId="0" xfId="0" applyAlignment="1" applyBorder="1" applyFont="1">
      <alignment horizontal="left" shrinkToFit="0" vertical="center" wrapText="1"/>
    </xf>
    <xf borderId="46" fillId="0" fontId="6" numFmtId="49" xfId="0" applyAlignment="1" applyBorder="1" applyFont="1" applyNumberFormat="1">
      <alignment horizontal="center" shrinkToFit="0" vertical="center" wrapText="1"/>
    </xf>
    <xf borderId="46" fillId="0" fontId="6" numFmtId="2" xfId="0" applyAlignment="1" applyBorder="1" applyFont="1" applyNumberFormat="1">
      <alignment horizontal="center" vertical="center"/>
    </xf>
    <xf borderId="46" fillId="0" fontId="6" numFmtId="2" xfId="0" applyAlignment="1" applyBorder="1" applyFont="1" applyNumberFormat="1">
      <alignment horizontal="right" vertical="center"/>
    </xf>
    <xf borderId="46" fillId="0" fontId="6" numFmtId="0" xfId="0" applyAlignment="1" applyBorder="1" applyFont="1">
      <alignment horizontal="right" vertical="center"/>
    </xf>
    <xf borderId="46" fillId="0" fontId="6" numFmtId="0" xfId="0" applyAlignment="1" applyBorder="1" applyFont="1">
      <alignment horizontal="right" shrinkToFit="0" vertical="center" wrapText="1"/>
    </xf>
    <xf borderId="46" fillId="0" fontId="5" numFmtId="0" xfId="0" applyAlignment="1" applyBorder="1" applyFont="1">
      <alignment horizontal="right" shrinkToFit="0" vertical="center" wrapText="1"/>
    </xf>
    <xf borderId="46" fillId="0" fontId="5" numFmtId="0" xfId="0" applyAlignment="1" applyBorder="1" applyFont="1">
      <alignment horizontal="center" vertical="center"/>
    </xf>
    <xf borderId="46" fillId="0" fontId="5" numFmtId="2" xfId="0" applyAlignment="1" applyBorder="1" applyFont="1" applyNumberFormat="1">
      <alignment horizontal="center" vertical="center"/>
    </xf>
    <xf borderId="46" fillId="0" fontId="5" numFmtId="2" xfId="0" applyAlignment="1" applyBorder="1" applyFont="1" applyNumberFormat="1">
      <alignment horizontal="right" vertical="center"/>
    </xf>
    <xf borderId="46" fillId="0" fontId="5" numFmtId="165" xfId="0" applyAlignment="1" applyBorder="1" applyFont="1" applyNumberFormat="1">
      <alignment horizontal="right" shrinkToFit="0" vertical="center" wrapText="1"/>
    </xf>
    <xf borderId="46" fillId="0" fontId="5" numFmtId="4" xfId="0" applyAlignment="1" applyBorder="1" applyFont="1" applyNumberFormat="1">
      <alignment horizontal="right" vertical="center"/>
    </xf>
    <xf borderId="46" fillId="0" fontId="6" numFmtId="49" xfId="0" applyAlignment="1" applyBorder="1" applyFont="1" applyNumberFormat="1">
      <alignment horizontal="center" vertical="center"/>
    </xf>
    <xf borderId="46" fillId="0" fontId="5" numFmtId="0" xfId="0" applyAlignment="1" applyBorder="1" applyFont="1">
      <alignment horizontal="right" shrinkToFit="0" vertical="top" wrapText="1"/>
    </xf>
    <xf borderId="46" fillId="0" fontId="6" numFmtId="49" xfId="0" applyAlignment="1" applyBorder="1" applyFont="1" applyNumberFormat="1">
      <alignment horizontal="left" shrinkToFit="0" vertical="top" wrapText="1"/>
    </xf>
    <xf borderId="46" fillId="0" fontId="5" numFmtId="2" xfId="0" applyAlignment="1" applyBorder="1" applyFont="1" applyNumberFormat="1">
      <alignment horizontal="right" shrinkToFit="0" vertical="center" wrapText="1"/>
    </xf>
    <xf borderId="46" fillId="0" fontId="5" numFmtId="0" xfId="0" applyAlignment="1" applyBorder="1" applyFont="1">
      <alignment horizontal="right" vertical="center"/>
    </xf>
    <xf borderId="46" fillId="0" fontId="21" numFmtId="4" xfId="0" applyAlignment="1" applyBorder="1" applyFont="1" applyNumberFormat="1">
      <alignment horizontal="center" shrinkToFit="0" vertical="center" wrapText="1"/>
    </xf>
    <xf borderId="46" fillId="0" fontId="5" numFmtId="4" xfId="0" applyAlignment="1" applyBorder="1" applyFont="1" applyNumberFormat="1">
      <alignment horizontal="center" shrinkToFit="0" vertical="center" wrapText="1"/>
    </xf>
    <xf borderId="46" fillId="0" fontId="6" numFmtId="0" xfId="0" applyAlignment="1" applyBorder="1" applyFont="1">
      <alignment horizontal="left" shrinkToFit="0" vertical="top" wrapText="1"/>
    </xf>
    <xf borderId="46" fillId="0" fontId="6" numFmtId="0" xfId="0" applyAlignment="1" applyBorder="1" applyFont="1">
      <alignment horizontal="center" vertical="center"/>
    </xf>
    <xf borderId="46" fillId="0" fontId="6" numFmtId="165" xfId="0" applyAlignment="1" applyBorder="1" applyFont="1" applyNumberFormat="1">
      <alignment horizontal="right" shrinkToFit="0" vertical="center" wrapText="1"/>
    </xf>
    <xf borderId="46" fillId="0" fontId="6" numFmtId="4" xfId="0" applyAlignment="1" applyBorder="1" applyFont="1" applyNumberFormat="1">
      <alignment horizontal="right" vertical="center"/>
    </xf>
    <xf borderId="0" fillId="0" fontId="22" numFmtId="0" xfId="0" applyAlignment="1" applyFont="1">
      <alignment horizontal="right" shrinkToFit="0" vertical="center" wrapText="1"/>
    </xf>
    <xf borderId="46" fillId="0" fontId="10" numFmtId="0" xfId="0" applyAlignment="1" applyBorder="1" applyFont="1">
      <alignment horizontal="left" shrinkToFit="0" vertical="center" wrapText="1"/>
    </xf>
    <xf borderId="46" fillId="0" fontId="9" numFmtId="0" xfId="0" applyAlignment="1" applyBorder="1" applyFont="1">
      <alignment horizontal="center" shrinkToFit="0" vertical="center" wrapText="1"/>
    </xf>
    <xf borderId="46" fillId="0" fontId="9" numFmtId="0" xfId="0" applyAlignment="1" applyBorder="1" applyFont="1">
      <alignment horizontal="right" shrinkToFit="0" vertical="center" wrapText="1"/>
    </xf>
    <xf borderId="46" fillId="0" fontId="9" numFmtId="4" xfId="0" applyAlignment="1" applyBorder="1" applyFont="1" applyNumberFormat="1">
      <alignment horizontal="center" shrinkToFit="0" vertical="center" wrapText="1"/>
    </xf>
    <xf borderId="30" fillId="0" fontId="23" numFmtId="0" xfId="0" applyAlignment="1" applyBorder="1" applyFont="1">
      <alignment horizontal="center"/>
    </xf>
    <xf borderId="30" fillId="0" fontId="7" numFmtId="0" xfId="0" applyBorder="1" applyFont="1"/>
    <xf borderId="46" fillId="0" fontId="6" numFmtId="49" xfId="0" applyAlignment="1" applyBorder="1" applyFont="1" applyNumberFormat="1">
      <alignment shrinkToFit="0" vertical="top" wrapText="1"/>
    </xf>
    <xf borderId="46" fillId="0" fontId="12" numFmtId="0" xfId="0" applyBorder="1" applyFont="1"/>
    <xf borderId="46" fillId="0" fontId="12" numFmtId="0" xfId="0" applyAlignment="1" applyBorder="1" applyFont="1">
      <alignment horizontal="right"/>
    </xf>
    <xf borderId="46" fillId="0" fontId="12" numFmtId="0" xfId="0" applyAlignment="1" applyBorder="1" applyFont="1">
      <alignment horizontal="center"/>
    </xf>
    <xf borderId="46" fillId="0" fontId="12" numFmtId="0" xfId="0" applyAlignment="1" applyBorder="1" applyFont="1">
      <alignment horizontal="center" vertical="center"/>
    </xf>
    <xf borderId="43" fillId="0" fontId="12" numFmtId="0" xfId="0" applyBorder="1" applyFont="1"/>
    <xf borderId="43" fillId="0" fontId="6" numFmtId="2" xfId="0" applyAlignment="1" applyBorder="1" applyFont="1" applyNumberFormat="1">
      <alignment horizontal="right" shrinkToFit="0" vertical="center" wrapText="1"/>
    </xf>
    <xf borderId="43" fillId="0" fontId="9" numFmtId="2" xfId="0" applyAlignment="1" applyBorder="1" applyFont="1" applyNumberFormat="1">
      <alignment horizontal="center" vertical="center"/>
    </xf>
    <xf borderId="43" fillId="0" fontId="9" numFmtId="164" xfId="0" applyAlignment="1" applyBorder="1" applyFont="1" applyNumberFormat="1">
      <alignment horizontal="center" vertical="center"/>
    </xf>
    <xf borderId="46" fillId="0" fontId="5" numFmtId="0" xfId="0" applyAlignment="1" applyBorder="1" applyFont="1">
      <alignment shrinkToFit="0" vertical="center" wrapText="1"/>
    </xf>
    <xf borderId="46" fillId="0" fontId="5" numFmtId="4" xfId="0" applyAlignment="1" applyBorder="1" applyFont="1" applyNumberFormat="1">
      <alignment horizontal="right" shrinkToFit="0" vertical="center" wrapText="1"/>
    </xf>
    <xf borderId="46" fillId="0" fontId="6" numFmtId="0" xfId="0" applyAlignment="1" applyBorder="1" applyFont="1">
      <alignment shrinkToFit="0" vertical="center" wrapText="1"/>
    </xf>
    <xf borderId="46" fillId="0" fontId="6" numFmtId="4" xfId="0" applyAlignment="1" applyBorder="1" applyFont="1" applyNumberForma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67.57"/>
    <col customWidth="1" min="3" max="4" width="8.57"/>
    <col customWidth="1" min="5" max="10" width="13.71"/>
    <col customWidth="1" min="11" max="29" width="8.71"/>
  </cols>
  <sheetData>
    <row r="2" ht="27.75" customHeight="1">
      <c r="A2" s="1" t="s">
        <v>0</v>
      </c>
      <c r="L2" s="2"/>
    </row>
    <row r="3" ht="19.5" customHeight="1">
      <c r="A3" s="3" t="s">
        <v>1</v>
      </c>
      <c r="L3" s="2"/>
    </row>
    <row r="4" ht="33.0" customHeight="1">
      <c r="A4" s="4"/>
      <c r="L4" s="2"/>
    </row>
    <row r="5" ht="15.0" customHeight="1"/>
    <row r="6">
      <c r="A6" s="5" t="s">
        <v>2</v>
      </c>
      <c r="B6" s="6" t="s">
        <v>3</v>
      </c>
      <c r="C6" s="7" t="s">
        <v>4</v>
      </c>
      <c r="D6" s="6" t="s">
        <v>5</v>
      </c>
      <c r="E6" s="7" t="s">
        <v>6</v>
      </c>
      <c r="F6" s="8" t="s">
        <v>7</v>
      </c>
      <c r="G6" s="9"/>
      <c r="H6" s="10" t="s">
        <v>8</v>
      </c>
      <c r="I6" s="11"/>
      <c r="J6" s="6" t="s">
        <v>9</v>
      </c>
    </row>
    <row r="7">
      <c r="A7" s="12"/>
      <c r="B7" s="13"/>
      <c r="C7" s="14"/>
      <c r="D7" s="13"/>
      <c r="E7" s="14"/>
      <c r="F7" s="15" t="s">
        <v>10</v>
      </c>
      <c r="G7" s="16" t="s">
        <v>11</v>
      </c>
      <c r="H7" s="15" t="s">
        <v>10</v>
      </c>
      <c r="I7" s="16" t="s">
        <v>11</v>
      </c>
      <c r="J7" s="13"/>
    </row>
    <row r="8">
      <c r="A8" s="15">
        <v>1.0</v>
      </c>
      <c r="B8" s="16">
        <v>2.0</v>
      </c>
      <c r="C8" s="17">
        <v>3.0</v>
      </c>
      <c r="D8" s="16">
        <v>4.0</v>
      </c>
      <c r="E8" s="17">
        <v>5.0</v>
      </c>
      <c r="F8" s="18">
        <v>6.0</v>
      </c>
      <c r="G8" s="19">
        <v>7.0</v>
      </c>
      <c r="H8" s="18">
        <v>8.0</v>
      </c>
      <c r="I8" s="19">
        <v>9.0</v>
      </c>
      <c r="J8" s="16">
        <v>10.0</v>
      </c>
    </row>
    <row r="9" ht="18.0" customHeight="1">
      <c r="A9" s="20" t="s">
        <v>12</v>
      </c>
      <c r="B9" s="21"/>
      <c r="C9" s="21"/>
      <c r="D9" s="21"/>
      <c r="E9" s="21"/>
      <c r="F9" s="21"/>
      <c r="G9" s="21"/>
      <c r="H9" s="21"/>
      <c r="I9" s="21"/>
      <c r="J9" s="22"/>
    </row>
    <row r="10" ht="18.0" customHeight="1">
      <c r="A10" s="20" t="s">
        <v>13</v>
      </c>
      <c r="B10" s="21"/>
      <c r="C10" s="21"/>
      <c r="D10" s="21"/>
      <c r="E10" s="21"/>
      <c r="F10" s="21"/>
      <c r="G10" s="21"/>
      <c r="H10" s="21"/>
      <c r="I10" s="21"/>
      <c r="J10" s="22"/>
    </row>
    <row r="11" ht="15.0" customHeight="1">
      <c r="A11" s="23">
        <v>1.0</v>
      </c>
      <c r="B11" s="24" t="s">
        <v>14</v>
      </c>
      <c r="C11" s="25" t="s">
        <v>15</v>
      </c>
      <c r="D11" s="26"/>
      <c r="E11" s="27">
        <f>10.5+6.3+8.11+3.4</f>
        <v>28.31</v>
      </c>
      <c r="F11" s="28"/>
      <c r="G11" s="29"/>
      <c r="H11" s="28"/>
      <c r="I11" s="30"/>
      <c r="J11" s="31"/>
    </row>
    <row r="12" ht="15.0" customHeight="1">
      <c r="A12" s="32">
        <v>2.0</v>
      </c>
      <c r="B12" s="33" t="s">
        <v>16</v>
      </c>
      <c r="C12" s="34" t="s">
        <v>17</v>
      </c>
      <c r="D12" s="35"/>
      <c r="E12" s="36">
        <f>43.5+21.6+53.11</f>
        <v>118.21</v>
      </c>
      <c r="F12" s="37"/>
      <c r="G12" s="38"/>
      <c r="H12" s="37"/>
      <c r="I12" s="39"/>
      <c r="J12" s="40"/>
    </row>
    <row r="13" ht="15.0" customHeight="1">
      <c r="A13" s="32">
        <v>3.0</v>
      </c>
      <c r="B13" s="33" t="s">
        <v>18</v>
      </c>
      <c r="C13" s="34" t="s">
        <v>15</v>
      </c>
      <c r="D13" s="35"/>
      <c r="E13" s="36">
        <f>13.5+6.3+21.6</f>
        <v>41.4</v>
      </c>
      <c r="F13" s="37"/>
      <c r="G13" s="38"/>
      <c r="H13" s="37"/>
      <c r="I13" s="39"/>
      <c r="J13" s="40"/>
    </row>
    <row r="14" ht="14.25" customHeight="1">
      <c r="A14" s="32">
        <v>4.0</v>
      </c>
      <c r="B14" s="33" t="s">
        <v>19</v>
      </c>
      <c r="C14" s="34" t="s">
        <v>17</v>
      </c>
      <c r="D14" s="35"/>
      <c r="E14" s="36">
        <f>E13</f>
        <v>41.4</v>
      </c>
      <c r="F14" s="37"/>
      <c r="G14" s="38"/>
      <c r="H14" s="37"/>
      <c r="I14" s="39"/>
      <c r="J14" s="40"/>
    </row>
    <row r="15" ht="14.25" customHeight="1">
      <c r="A15" s="32">
        <v>5.0</v>
      </c>
      <c r="B15" s="33" t="s">
        <v>20</v>
      </c>
      <c r="C15" s="34" t="s">
        <v>21</v>
      </c>
      <c r="D15" s="35"/>
      <c r="E15" s="36">
        <v>3.0</v>
      </c>
      <c r="F15" s="37"/>
      <c r="G15" s="38"/>
      <c r="H15" s="37"/>
      <c r="I15" s="39"/>
      <c r="J15" s="40"/>
    </row>
    <row r="16" ht="15.0" customHeight="1">
      <c r="A16" s="32">
        <v>6.0</v>
      </c>
      <c r="B16" s="33" t="s">
        <v>22</v>
      </c>
      <c r="C16" s="34" t="s">
        <v>21</v>
      </c>
      <c r="D16" s="35"/>
      <c r="E16" s="36">
        <v>10.0</v>
      </c>
      <c r="F16" s="37"/>
      <c r="G16" s="38"/>
      <c r="H16" s="37"/>
      <c r="I16" s="39"/>
      <c r="J16" s="40"/>
    </row>
    <row r="17" ht="15.0" customHeight="1">
      <c r="A17" s="32">
        <v>7.0</v>
      </c>
      <c r="B17" s="33" t="s">
        <v>23</v>
      </c>
      <c r="C17" s="34" t="s">
        <v>24</v>
      </c>
      <c r="D17" s="35"/>
      <c r="E17" s="36">
        <v>150.0</v>
      </c>
      <c r="F17" s="37"/>
      <c r="G17" s="38"/>
      <c r="H17" s="37"/>
      <c r="I17" s="39"/>
      <c r="J17" s="40"/>
    </row>
    <row r="18" ht="15.0" customHeight="1">
      <c r="A18" s="32">
        <v>8.0</v>
      </c>
      <c r="B18" s="33" t="s">
        <v>25</v>
      </c>
      <c r="C18" s="34" t="s">
        <v>21</v>
      </c>
      <c r="D18" s="35"/>
      <c r="E18" s="36">
        <v>45.0</v>
      </c>
      <c r="F18" s="37"/>
      <c r="G18" s="38"/>
      <c r="H18" s="37"/>
      <c r="I18" s="39"/>
      <c r="J18" s="40"/>
    </row>
    <row r="19" ht="15.0" customHeight="1">
      <c r="A19" s="32">
        <v>9.0</v>
      </c>
      <c r="B19" s="33" t="s">
        <v>26</v>
      </c>
      <c r="C19" s="34" t="s">
        <v>21</v>
      </c>
      <c r="D19" s="35"/>
      <c r="E19" s="36">
        <v>16.0</v>
      </c>
      <c r="F19" s="37"/>
      <c r="G19" s="38"/>
      <c r="H19" s="37"/>
      <c r="I19" s="39"/>
      <c r="J19" s="40"/>
    </row>
    <row r="20" ht="33.0" customHeight="1">
      <c r="A20" s="32">
        <v>10.0</v>
      </c>
      <c r="B20" s="33" t="s">
        <v>27</v>
      </c>
      <c r="C20" s="34" t="s">
        <v>17</v>
      </c>
      <c r="D20" s="35"/>
      <c r="E20" s="36">
        <v>180.0</v>
      </c>
      <c r="F20" s="37"/>
      <c r="G20" s="38"/>
      <c r="H20" s="37"/>
      <c r="I20" s="39"/>
      <c r="J20" s="40"/>
    </row>
    <row r="21" ht="15.75" customHeight="1">
      <c r="A21" s="32">
        <v>11.0</v>
      </c>
      <c r="B21" s="33" t="s">
        <v>28</v>
      </c>
      <c r="C21" s="34" t="s">
        <v>29</v>
      </c>
      <c r="D21" s="35"/>
      <c r="E21" s="36">
        <f t="shared" ref="E21:E22" si="1">18.7</f>
        <v>18.7</v>
      </c>
      <c r="F21" s="41"/>
      <c r="G21" s="38"/>
      <c r="H21" s="42"/>
      <c r="I21" s="39"/>
      <c r="J21" s="43"/>
    </row>
    <row r="22" ht="15.75" customHeight="1">
      <c r="A22" s="32">
        <v>12.0</v>
      </c>
      <c r="B22" s="33" t="s">
        <v>30</v>
      </c>
      <c r="C22" s="34" t="s">
        <v>29</v>
      </c>
      <c r="D22" s="35"/>
      <c r="E22" s="36">
        <f t="shared" si="1"/>
        <v>18.7</v>
      </c>
      <c r="F22" s="41"/>
      <c r="G22" s="38"/>
      <c r="H22" s="42"/>
      <c r="I22" s="44"/>
      <c r="J22" s="43"/>
    </row>
    <row r="23" ht="15.75" customHeight="1">
      <c r="A23" s="45"/>
      <c r="B23" s="46"/>
      <c r="C23" s="47"/>
      <c r="D23" s="48"/>
      <c r="E23" s="49"/>
      <c r="F23" s="50"/>
      <c r="G23" s="51"/>
      <c r="H23" s="52"/>
      <c r="I23" s="53"/>
      <c r="J23" s="54"/>
    </row>
    <row r="24" ht="15.75" customHeight="1">
      <c r="A24" s="55"/>
      <c r="B24" s="56"/>
      <c r="C24" s="57"/>
      <c r="D24" s="58"/>
      <c r="E24" s="59"/>
      <c r="F24" s="60"/>
      <c r="G24" s="61">
        <f>SUM(G11:G22)</f>
        <v>0</v>
      </c>
      <c r="H24" s="60"/>
      <c r="I24" s="62"/>
      <c r="J24" s="63"/>
    </row>
    <row r="25" ht="15.75" customHeight="1">
      <c r="A25" s="20" t="s">
        <v>31</v>
      </c>
      <c r="B25" s="21"/>
      <c r="C25" s="21"/>
      <c r="D25" s="21"/>
      <c r="E25" s="21"/>
      <c r="F25" s="21"/>
      <c r="G25" s="21"/>
      <c r="H25" s="21"/>
      <c r="I25" s="21"/>
      <c r="J25" s="22"/>
    </row>
    <row r="26" ht="15.75" customHeight="1">
      <c r="A26" s="20" t="s">
        <v>13</v>
      </c>
      <c r="B26" s="21"/>
      <c r="C26" s="21"/>
      <c r="D26" s="21"/>
      <c r="E26" s="21"/>
      <c r="F26" s="21"/>
      <c r="G26" s="21"/>
      <c r="H26" s="21"/>
      <c r="I26" s="21"/>
      <c r="J26" s="22"/>
    </row>
    <row r="27" ht="15.75" customHeight="1">
      <c r="A27" s="23">
        <v>1.0</v>
      </c>
      <c r="B27" s="24" t="s">
        <v>32</v>
      </c>
      <c r="C27" s="25" t="s">
        <v>17</v>
      </c>
      <c r="D27" s="26"/>
      <c r="E27" s="27">
        <f>70.51</f>
        <v>70.51</v>
      </c>
      <c r="F27" s="28"/>
      <c r="G27" s="29"/>
      <c r="H27" s="28"/>
      <c r="I27" s="30"/>
      <c r="J27" s="31"/>
    </row>
    <row r="28" ht="15.75" customHeight="1">
      <c r="A28" s="23"/>
      <c r="B28" s="64" t="s">
        <v>33</v>
      </c>
      <c r="C28" s="65" t="s">
        <v>21</v>
      </c>
      <c r="D28" s="66">
        <v>2.0</v>
      </c>
      <c r="E28" s="67">
        <f>D28*E27</f>
        <v>141.02</v>
      </c>
      <c r="F28" s="68"/>
      <c r="G28" s="69"/>
      <c r="H28" s="68">
        <v>186.0</v>
      </c>
      <c r="I28" s="69">
        <f t="shared" ref="I28:I29" si="2">E28*H28</f>
        <v>26229.72</v>
      </c>
      <c r="J28" s="31"/>
    </row>
    <row r="29" ht="15.75" customHeight="1">
      <c r="A29" s="23"/>
      <c r="B29" s="64" t="s">
        <v>34</v>
      </c>
      <c r="C29" s="65" t="s">
        <v>21</v>
      </c>
      <c r="D29" s="66">
        <v>1.1</v>
      </c>
      <c r="E29" s="67">
        <f>45*E27</f>
        <v>3172.95</v>
      </c>
      <c r="F29" s="68"/>
      <c r="G29" s="69"/>
      <c r="H29" s="68">
        <v>12.5</v>
      </c>
      <c r="I29" s="69">
        <f t="shared" si="2"/>
        <v>39661.875</v>
      </c>
      <c r="J29" s="31"/>
    </row>
    <row r="30" ht="15.75" customHeight="1">
      <c r="A30" s="32">
        <v>2.0</v>
      </c>
      <c r="B30" s="33" t="s">
        <v>35</v>
      </c>
      <c r="C30" s="34" t="s">
        <v>17</v>
      </c>
      <c r="D30" s="35"/>
      <c r="E30" s="36">
        <f>30+70</f>
        <v>100</v>
      </c>
      <c r="F30" s="37"/>
      <c r="G30" s="38"/>
      <c r="H30" s="37"/>
      <c r="I30" s="39"/>
      <c r="J30" s="40"/>
    </row>
    <row r="31" ht="15.75" customHeight="1">
      <c r="A31" s="32"/>
      <c r="B31" s="64" t="s">
        <v>36</v>
      </c>
      <c r="C31" s="65" t="s">
        <v>17</v>
      </c>
      <c r="D31" s="66">
        <v>1.1</v>
      </c>
      <c r="E31" s="67">
        <f>D31*E30</f>
        <v>110</v>
      </c>
      <c r="F31" s="68"/>
      <c r="G31" s="69"/>
      <c r="H31" s="68">
        <v>120.0</v>
      </c>
      <c r="I31" s="69">
        <f>E31*H31</f>
        <v>13200</v>
      </c>
      <c r="J31" s="40"/>
    </row>
    <row r="32" ht="15.75" customHeight="1">
      <c r="A32" s="32">
        <v>3.0</v>
      </c>
      <c r="B32" s="33" t="s">
        <v>37</v>
      </c>
      <c r="C32" s="34" t="s">
        <v>17</v>
      </c>
      <c r="D32" s="35"/>
      <c r="E32" s="36">
        <f>E30</f>
        <v>100</v>
      </c>
      <c r="F32" s="37"/>
      <c r="G32" s="38"/>
      <c r="H32" s="37"/>
      <c r="I32" s="39"/>
      <c r="J32" s="40"/>
    </row>
    <row r="33" ht="15.75" customHeight="1">
      <c r="A33" s="32"/>
      <c r="B33" s="64" t="s">
        <v>38</v>
      </c>
      <c r="C33" s="65" t="s">
        <v>21</v>
      </c>
      <c r="D33" s="66">
        <v>1.9</v>
      </c>
      <c r="E33" s="67">
        <f>(D33*E32*20)/25</f>
        <v>152</v>
      </c>
      <c r="F33" s="68"/>
      <c r="G33" s="69"/>
      <c r="H33" s="68">
        <v>149.0</v>
      </c>
      <c r="I33" s="69">
        <f>E33*H33</f>
        <v>22648</v>
      </c>
      <c r="J33" s="40"/>
    </row>
    <row r="34" ht="15.75" customHeight="1">
      <c r="A34" s="32">
        <v>4.0</v>
      </c>
      <c r="B34" s="33" t="s">
        <v>39</v>
      </c>
      <c r="C34" s="34" t="s">
        <v>17</v>
      </c>
      <c r="D34" s="35"/>
      <c r="E34" s="36">
        <f>29.8+70+20+100</f>
        <v>219.8</v>
      </c>
      <c r="F34" s="37"/>
      <c r="G34" s="38"/>
      <c r="H34" s="37"/>
      <c r="I34" s="39"/>
      <c r="J34" s="40"/>
    </row>
    <row r="35" ht="15.75" customHeight="1">
      <c r="A35" s="32"/>
      <c r="B35" s="64" t="s">
        <v>40</v>
      </c>
      <c r="C35" s="65" t="s">
        <v>41</v>
      </c>
      <c r="D35" s="66">
        <v>1.05</v>
      </c>
      <c r="E35" s="67">
        <f>D35*E34</f>
        <v>230.79</v>
      </c>
      <c r="F35" s="68"/>
      <c r="G35" s="69"/>
      <c r="H35" s="68">
        <v>116.0</v>
      </c>
      <c r="I35" s="69">
        <f t="shared" ref="I35:I43" si="3">E35*H35</f>
        <v>26771.64</v>
      </c>
      <c r="J35" s="40"/>
    </row>
    <row r="36" ht="15.75" customHeight="1">
      <c r="A36" s="32"/>
      <c r="B36" s="64" t="s">
        <v>42</v>
      </c>
      <c r="C36" s="65" t="s">
        <v>24</v>
      </c>
      <c r="D36" s="66">
        <v>3.2</v>
      </c>
      <c r="E36" s="67">
        <f>D36*E34</f>
        <v>703.36</v>
      </c>
      <c r="F36" s="68"/>
      <c r="G36" s="69"/>
      <c r="H36" s="68">
        <f>107/3</f>
        <v>35.66666667</v>
      </c>
      <c r="I36" s="69">
        <f t="shared" si="3"/>
        <v>25086.50667</v>
      </c>
      <c r="J36" s="40"/>
    </row>
    <row r="37" ht="15.75" customHeight="1">
      <c r="A37" s="32"/>
      <c r="B37" s="64" t="s">
        <v>43</v>
      </c>
      <c r="C37" s="65" t="s">
        <v>24</v>
      </c>
      <c r="D37" s="66">
        <v>3.2</v>
      </c>
      <c r="E37" s="67">
        <f>D37*E34</f>
        <v>703.36</v>
      </c>
      <c r="F37" s="68"/>
      <c r="G37" s="69"/>
      <c r="H37" s="68">
        <f>59/3</f>
        <v>19.66666667</v>
      </c>
      <c r="I37" s="69">
        <f t="shared" si="3"/>
        <v>13832.74667</v>
      </c>
      <c r="J37" s="40"/>
    </row>
    <row r="38" ht="15.75" customHeight="1">
      <c r="A38" s="32"/>
      <c r="B38" s="64" t="s">
        <v>44</v>
      </c>
      <c r="C38" s="65" t="s">
        <v>21</v>
      </c>
      <c r="D38" s="66">
        <v>2.3</v>
      </c>
      <c r="E38" s="67">
        <f>E34*D38</f>
        <v>505.54</v>
      </c>
      <c r="F38" s="68"/>
      <c r="G38" s="69"/>
      <c r="H38" s="68">
        <v>12.5</v>
      </c>
      <c r="I38" s="69">
        <f t="shared" si="3"/>
        <v>6319.25</v>
      </c>
      <c r="J38" s="40"/>
    </row>
    <row r="39" ht="15.75" customHeight="1">
      <c r="A39" s="32"/>
      <c r="B39" s="64" t="s">
        <v>45</v>
      </c>
      <c r="C39" s="65" t="s">
        <v>21</v>
      </c>
      <c r="D39" s="66">
        <v>1.6</v>
      </c>
      <c r="E39" s="67">
        <f>D39*E34</f>
        <v>351.68</v>
      </c>
      <c r="F39" s="68"/>
      <c r="G39" s="69"/>
      <c r="H39" s="68">
        <v>3.9</v>
      </c>
      <c r="I39" s="69">
        <f t="shared" si="3"/>
        <v>1371.552</v>
      </c>
      <c r="J39" s="40"/>
    </row>
    <row r="40" ht="15.75" customHeight="1">
      <c r="A40" s="32"/>
      <c r="B40" s="64" t="s">
        <v>46</v>
      </c>
      <c r="C40" s="65" t="s">
        <v>21</v>
      </c>
      <c r="D40" s="66">
        <v>25.0</v>
      </c>
      <c r="E40" s="67">
        <f>E34*D40</f>
        <v>5495</v>
      </c>
      <c r="F40" s="68"/>
      <c r="G40" s="69"/>
      <c r="H40" s="68">
        <f>127/1000</f>
        <v>0.127</v>
      </c>
      <c r="I40" s="69">
        <f t="shared" si="3"/>
        <v>697.865</v>
      </c>
      <c r="J40" s="40"/>
    </row>
    <row r="41" ht="15.75" customHeight="1">
      <c r="A41" s="32"/>
      <c r="B41" s="64" t="s">
        <v>47</v>
      </c>
      <c r="C41" s="65" t="s">
        <v>21</v>
      </c>
      <c r="D41" s="66">
        <v>8.0</v>
      </c>
      <c r="E41" s="67">
        <f>D41*E34</f>
        <v>1758.4</v>
      </c>
      <c r="F41" s="68"/>
      <c r="G41" s="69"/>
      <c r="H41" s="68">
        <f>149/1000</f>
        <v>0.149</v>
      </c>
      <c r="I41" s="69">
        <f t="shared" si="3"/>
        <v>262.0016</v>
      </c>
      <c r="J41" s="40"/>
    </row>
    <row r="42" ht="15.75" customHeight="1">
      <c r="A42" s="32"/>
      <c r="B42" s="64" t="s">
        <v>48</v>
      </c>
      <c r="C42" s="65" t="s">
        <v>21</v>
      </c>
      <c r="D42" s="66">
        <v>2.6</v>
      </c>
      <c r="E42" s="67">
        <f>D42*E34</f>
        <v>571.48</v>
      </c>
      <c r="F42" s="68"/>
      <c r="G42" s="69"/>
      <c r="H42" s="68">
        <f>36.9/100</f>
        <v>0.369</v>
      </c>
      <c r="I42" s="69">
        <f t="shared" si="3"/>
        <v>210.87612</v>
      </c>
      <c r="J42" s="40"/>
    </row>
    <row r="43" ht="15.75" customHeight="1">
      <c r="A43" s="32"/>
      <c r="B43" s="64" t="s">
        <v>49</v>
      </c>
      <c r="C43" s="65" t="s">
        <v>50</v>
      </c>
      <c r="D43" s="66">
        <v>0.3</v>
      </c>
      <c r="E43" s="67">
        <f>D43*E34</f>
        <v>65.94</v>
      </c>
      <c r="F43" s="68"/>
      <c r="G43" s="69"/>
      <c r="H43" s="68">
        <f>389/25</f>
        <v>15.56</v>
      </c>
      <c r="I43" s="69">
        <f t="shared" si="3"/>
        <v>1026.0264</v>
      </c>
      <c r="J43" s="40"/>
    </row>
    <row r="44" ht="15.75" customHeight="1">
      <c r="A44" s="32">
        <v>8.0</v>
      </c>
      <c r="B44" s="33" t="s">
        <v>51</v>
      </c>
      <c r="C44" s="34" t="s">
        <v>17</v>
      </c>
      <c r="D44" s="35"/>
      <c r="E44" s="36">
        <f>120+179.8</f>
        <v>299.8</v>
      </c>
      <c r="F44" s="37"/>
      <c r="G44" s="38"/>
      <c r="H44" s="37"/>
      <c r="I44" s="39"/>
      <c r="J44" s="40"/>
    </row>
    <row r="45" ht="15.75" customHeight="1">
      <c r="A45" s="32"/>
      <c r="B45" s="64" t="s">
        <v>40</v>
      </c>
      <c r="C45" s="65" t="s">
        <v>41</v>
      </c>
      <c r="D45" s="66">
        <v>1.05</v>
      </c>
      <c r="E45" s="67">
        <f>D45*E44</f>
        <v>314.79</v>
      </c>
      <c r="F45" s="68"/>
      <c r="G45" s="69"/>
      <c r="H45" s="68">
        <v>116.0</v>
      </c>
      <c r="I45" s="69">
        <f t="shared" ref="I45:I53" si="4">E45*H45</f>
        <v>36515.64</v>
      </c>
      <c r="J45" s="40"/>
    </row>
    <row r="46" ht="15.75" customHeight="1">
      <c r="A46" s="32"/>
      <c r="B46" s="64" t="s">
        <v>42</v>
      </c>
      <c r="C46" s="65" t="s">
        <v>24</v>
      </c>
      <c r="D46" s="66">
        <v>3.2</v>
      </c>
      <c r="E46" s="67">
        <f>D46*E44</f>
        <v>959.36</v>
      </c>
      <c r="F46" s="68"/>
      <c r="G46" s="69"/>
      <c r="H46" s="68">
        <f>107/3</f>
        <v>35.66666667</v>
      </c>
      <c r="I46" s="69">
        <f t="shared" si="4"/>
        <v>34217.17333</v>
      </c>
      <c r="J46" s="40"/>
    </row>
    <row r="47" ht="15.75" customHeight="1">
      <c r="A47" s="32"/>
      <c r="B47" s="64" t="s">
        <v>43</v>
      </c>
      <c r="C47" s="65" t="s">
        <v>24</v>
      </c>
      <c r="D47" s="66">
        <v>3.2</v>
      </c>
      <c r="E47" s="67">
        <f>D47*E44</f>
        <v>959.36</v>
      </c>
      <c r="F47" s="68"/>
      <c r="G47" s="69"/>
      <c r="H47" s="68">
        <f>59/3</f>
        <v>19.66666667</v>
      </c>
      <c r="I47" s="69">
        <f t="shared" si="4"/>
        <v>18867.41333</v>
      </c>
      <c r="J47" s="40"/>
    </row>
    <row r="48" ht="15.75" customHeight="1">
      <c r="A48" s="32"/>
      <c r="B48" s="64" t="s">
        <v>44</v>
      </c>
      <c r="C48" s="65" t="s">
        <v>21</v>
      </c>
      <c r="D48" s="66">
        <v>2.3</v>
      </c>
      <c r="E48" s="67">
        <f>E44*D48</f>
        <v>689.54</v>
      </c>
      <c r="F48" s="68"/>
      <c r="G48" s="69"/>
      <c r="H48" s="68">
        <v>12.5</v>
      </c>
      <c r="I48" s="69">
        <f t="shared" si="4"/>
        <v>8619.25</v>
      </c>
      <c r="J48" s="40"/>
    </row>
    <row r="49" ht="15.75" customHeight="1">
      <c r="A49" s="32"/>
      <c r="B49" s="64" t="s">
        <v>45</v>
      </c>
      <c r="C49" s="65" t="s">
        <v>21</v>
      </c>
      <c r="D49" s="66">
        <v>1.6</v>
      </c>
      <c r="E49" s="67">
        <f>D49*E44</f>
        <v>479.68</v>
      </c>
      <c r="F49" s="68"/>
      <c r="G49" s="69"/>
      <c r="H49" s="68">
        <v>3.9</v>
      </c>
      <c r="I49" s="69">
        <f t="shared" si="4"/>
        <v>1870.752</v>
      </c>
      <c r="J49" s="40"/>
    </row>
    <row r="50" ht="15.75" customHeight="1">
      <c r="A50" s="32"/>
      <c r="B50" s="64" t="s">
        <v>46</v>
      </c>
      <c r="C50" s="65" t="s">
        <v>21</v>
      </c>
      <c r="D50" s="66">
        <v>25.0</v>
      </c>
      <c r="E50" s="67">
        <f>E44*D50</f>
        <v>7495</v>
      </c>
      <c r="F50" s="68"/>
      <c r="G50" s="69"/>
      <c r="H50" s="68">
        <f>127/1000</f>
        <v>0.127</v>
      </c>
      <c r="I50" s="69">
        <f t="shared" si="4"/>
        <v>951.865</v>
      </c>
      <c r="J50" s="40"/>
    </row>
    <row r="51" ht="15.75" customHeight="1">
      <c r="A51" s="32"/>
      <c r="B51" s="64" t="s">
        <v>47</v>
      </c>
      <c r="C51" s="65" t="s">
        <v>21</v>
      </c>
      <c r="D51" s="66">
        <v>8.0</v>
      </c>
      <c r="E51" s="67">
        <f>D51*E44</f>
        <v>2398.4</v>
      </c>
      <c r="F51" s="68"/>
      <c r="G51" s="69"/>
      <c r="H51" s="68">
        <f>149/1000</f>
        <v>0.149</v>
      </c>
      <c r="I51" s="69">
        <f t="shared" si="4"/>
        <v>357.3616</v>
      </c>
      <c r="J51" s="40"/>
    </row>
    <row r="52" ht="15.75" customHeight="1">
      <c r="A52" s="32"/>
      <c r="B52" s="64" t="s">
        <v>48</v>
      </c>
      <c r="C52" s="65" t="s">
        <v>21</v>
      </c>
      <c r="D52" s="66">
        <v>2.6</v>
      </c>
      <c r="E52" s="67">
        <f>D52*E44</f>
        <v>779.48</v>
      </c>
      <c r="F52" s="68"/>
      <c r="G52" s="69"/>
      <c r="H52" s="68">
        <f>36.9/100</f>
        <v>0.369</v>
      </c>
      <c r="I52" s="69">
        <f t="shared" si="4"/>
        <v>287.62812</v>
      </c>
      <c r="J52" s="40"/>
    </row>
    <row r="53" ht="15.75" customHeight="1">
      <c r="A53" s="32"/>
      <c r="B53" s="64" t="s">
        <v>49</v>
      </c>
      <c r="C53" s="65" t="s">
        <v>50</v>
      </c>
      <c r="D53" s="66">
        <v>0.3</v>
      </c>
      <c r="E53" s="67">
        <f>D53*E44</f>
        <v>89.94</v>
      </c>
      <c r="F53" s="68"/>
      <c r="G53" s="69"/>
      <c r="H53" s="68">
        <f>389/25</f>
        <v>15.56</v>
      </c>
      <c r="I53" s="69">
        <f t="shared" si="4"/>
        <v>1399.4664</v>
      </c>
      <c r="J53" s="40"/>
    </row>
    <row r="54" ht="15.75" customHeight="1">
      <c r="A54" s="32"/>
      <c r="B54" s="33"/>
      <c r="C54" s="34"/>
      <c r="D54" s="35"/>
      <c r="E54" s="36"/>
      <c r="F54" s="37"/>
      <c r="G54" s="38"/>
      <c r="H54" s="37"/>
      <c r="I54" s="39"/>
      <c r="J54" s="40"/>
    </row>
    <row r="55" ht="15.75" customHeight="1">
      <c r="A55" s="55"/>
      <c r="B55" s="56"/>
      <c r="C55" s="57"/>
      <c r="D55" s="58"/>
      <c r="E55" s="59"/>
      <c r="F55" s="60"/>
      <c r="G55" s="61">
        <f>SUM(G27:G54)</f>
        <v>0</v>
      </c>
      <c r="H55" s="60"/>
      <c r="I55" s="62">
        <f>SUM(I27:I54)</f>
        <v>280404.6092</v>
      </c>
      <c r="J55" s="63"/>
    </row>
    <row r="56" ht="18.0" customHeight="1">
      <c r="A56" s="70" t="s">
        <v>52</v>
      </c>
      <c r="B56" s="21"/>
      <c r="C56" s="21"/>
      <c r="D56" s="21"/>
      <c r="E56" s="21"/>
      <c r="F56" s="21"/>
      <c r="G56" s="21"/>
      <c r="H56" s="21"/>
      <c r="I56" s="21"/>
      <c r="J56" s="22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ht="18.0" customHeight="1">
      <c r="A57" s="20" t="s">
        <v>13</v>
      </c>
      <c r="B57" s="21"/>
      <c r="C57" s="21"/>
      <c r="D57" s="21"/>
      <c r="E57" s="21"/>
      <c r="F57" s="21"/>
      <c r="G57" s="21"/>
      <c r="H57" s="21"/>
      <c r="I57" s="21"/>
      <c r="J57" s="22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ht="15.75" customHeight="1">
      <c r="A58" s="72" t="s">
        <v>53</v>
      </c>
      <c r="B58" s="73" t="s">
        <v>54</v>
      </c>
      <c r="C58" s="74" t="s">
        <v>17</v>
      </c>
      <c r="D58" s="75"/>
      <c r="E58" s="27">
        <f>E34</f>
        <v>219.8</v>
      </c>
      <c r="F58" s="76"/>
      <c r="G58" s="29"/>
      <c r="H58" s="77"/>
      <c r="I58" s="78"/>
      <c r="J58" s="79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ht="15.75" customHeight="1">
      <c r="A59" s="80"/>
      <c r="B59" s="81" t="s">
        <v>55</v>
      </c>
      <c r="C59" s="82" t="s">
        <v>56</v>
      </c>
      <c r="D59" s="83">
        <v>0.1</v>
      </c>
      <c r="E59" s="67">
        <f>D59*E51</f>
        <v>239.84</v>
      </c>
      <c r="F59" s="68"/>
      <c r="G59" s="69"/>
      <c r="H59" s="68">
        <f>108/10</f>
        <v>10.8</v>
      </c>
      <c r="I59" s="69">
        <f t="shared" ref="I59:I60" si="5">E59*H59</f>
        <v>2590.272</v>
      </c>
      <c r="J59" s="84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ht="15.75" customHeight="1">
      <c r="A60" s="80"/>
      <c r="B60" s="64" t="s">
        <v>57</v>
      </c>
      <c r="C60" s="65" t="s">
        <v>50</v>
      </c>
      <c r="D60" s="66">
        <v>3.0</v>
      </c>
      <c r="E60" s="67">
        <f>D60*E58</f>
        <v>659.4</v>
      </c>
      <c r="F60" s="68"/>
      <c r="G60" s="69"/>
      <c r="H60" s="68">
        <f>359/25</f>
        <v>14.36</v>
      </c>
      <c r="I60" s="69">
        <f t="shared" si="5"/>
        <v>9468.984</v>
      </c>
      <c r="J60" s="84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ht="15.75" customHeight="1">
      <c r="A61" s="80" t="s">
        <v>58</v>
      </c>
      <c r="B61" s="85" t="s">
        <v>59</v>
      </c>
      <c r="C61" s="86" t="s">
        <v>17</v>
      </c>
      <c r="D61" s="87"/>
      <c r="E61" s="36">
        <f>E58</f>
        <v>219.8</v>
      </c>
      <c r="F61" s="37"/>
      <c r="G61" s="38"/>
      <c r="H61" s="88"/>
      <c r="I61" s="89"/>
      <c r="J61" s="84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ht="15.75" customHeight="1">
      <c r="A62" s="80"/>
      <c r="B62" s="90" t="s">
        <v>55</v>
      </c>
      <c r="C62" s="91" t="s">
        <v>56</v>
      </c>
      <c r="D62" s="92">
        <v>0.1</v>
      </c>
      <c r="E62" s="67">
        <f>D62*E61</f>
        <v>21.98</v>
      </c>
      <c r="F62" s="68"/>
      <c r="G62" s="69"/>
      <c r="H62" s="68">
        <f>108/10</f>
        <v>10.8</v>
      </c>
      <c r="I62" s="69">
        <f t="shared" ref="I62:I63" si="6">E62*H62</f>
        <v>237.384</v>
      </c>
      <c r="J62" s="84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ht="16.5" customHeight="1">
      <c r="A63" s="80"/>
      <c r="B63" s="93" t="s">
        <v>60</v>
      </c>
      <c r="C63" s="94" t="s">
        <v>56</v>
      </c>
      <c r="D63" s="95">
        <v>0.25</v>
      </c>
      <c r="E63" s="67">
        <f>D63*E61</f>
        <v>54.95</v>
      </c>
      <c r="F63" s="68"/>
      <c r="G63" s="69"/>
      <c r="H63" s="68">
        <f>2127/10</f>
        <v>212.7</v>
      </c>
      <c r="I63" s="69">
        <f t="shared" si="6"/>
        <v>11687.865</v>
      </c>
      <c r="J63" s="84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</row>
    <row r="64" ht="15.75" customHeight="1">
      <c r="A64" s="80" t="s">
        <v>61</v>
      </c>
      <c r="B64" s="97" t="s">
        <v>62</v>
      </c>
      <c r="C64" s="98" t="s">
        <v>17</v>
      </c>
      <c r="D64" s="99"/>
      <c r="E64" s="100">
        <f>170</f>
        <v>170</v>
      </c>
      <c r="F64" s="37"/>
      <c r="G64" s="38"/>
      <c r="H64" s="101"/>
      <c r="I64" s="89"/>
      <c r="J64" s="40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</row>
    <row r="65" ht="15.75" customHeight="1">
      <c r="A65" s="80"/>
      <c r="B65" s="81" t="s">
        <v>55</v>
      </c>
      <c r="C65" s="82" t="s">
        <v>56</v>
      </c>
      <c r="D65" s="83">
        <v>0.1</v>
      </c>
      <c r="E65" s="67">
        <f>D65*E60</f>
        <v>65.94</v>
      </c>
      <c r="F65" s="68"/>
      <c r="G65" s="69"/>
      <c r="H65" s="68">
        <f>108/10</f>
        <v>10.8</v>
      </c>
      <c r="I65" s="69">
        <f t="shared" ref="I65:I66" si="7">E65*H65</f>
        <v>712.152</v>
      </c>
      <c r="J65" s="40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ht="15.75" customHeight="1">
      <c r="A66" s="80"/>
      <c r="B66" s="64" t="s">
        <v>57</v>
      </c>
      <c r="C66" s="65" t="s">
        <v>50</v>
      </c>
      <c r="D66" s="66">
        <v>3.0</v>
      </c>
      <c r="E66" s="67">
        <f>D66*E64</f>
        <v>510</v>
      </c>
      <c r="F66" s="68"/>
      <c r="G66" s="69"/>
      <c r="H66" s="68">
        <f>359/25</f>
        <v>14.36</v>
      </c>
      <c r="I66" s="69">
        <f t="shared" si="7"/>
        <v>7323.6</v>
      </c>
      <c r="J66" s="40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ht="15.75" customHeight="1">
      <c r="A67" s="80" t="s">
        <v>63</v>
      </c>
      <c r="B67" s="85" t="s">
        <v>64</v>
      </c>
      <c r="C67" s="86" t="s">
        <v>17</v>
      </c>
      <c r="D67" s="87"/>
      <c r="E67" s="36">
        <f>129.96</f>
        <v>129.96</v>
      </c>
      <c r="F67" s="37"/>
      <c r="G67" s="38"/>
      <c r="H67" s="88"/>
      <c r="I67" s="89"/>
      <c r="J67" s="84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</row>
    <row r="68" ht="15.75" customHeight="1">
      <c r="A68" s="80"/>
      <c r="B68" s="90" t="s">
        <v>55</v>
      </c>
      <c r="C68" s="91" t="s">
        <v>56</v>
      </c>
      <c r="D68" s="92">
        <v>0.1</v>
      </c>
      <c r="E68" s="67">
        <f>D68*E67</f>
        <v>12.996</v>
      </c>
      <c r="F68" s="68"/>
      <c r="G68" s="69"/>
      <c r="H68" s="68">
        <f>108/10</f>
        <v>10.8</v>
      </c>
      <c r="I68" s="69">
        <f t="shared" ref="I68:I69" si="8">E68*H68</f>
        <v>140.3568</v>
      </c>
      <c r="J68" s="84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ht="15.75" customHeight="1">
      <c r="A69" s="80"/>
      <c r="B69" s="93" t="s">
        <v>60</v>
      </c>
      <c r="C69" s="94" t="s">
        <v>56</v>
      </c>
      <c r="D69" s="95">
        <v>0.25</v>
      </c>
      <c r="E69" s="67">
        <f>D69*E67</f>
        <v>32.49</v>
      </c>
      <c r="F69" s="68"/>
      <c r="G69" s="69"/>
      <c r="H69" s="68">
        <f>2127/10</f>
        <v>212.7</v>
      </c>
      <c r="I69" s="69">
        <f t="shared" si="8"/>
        <v>6910.623</v>
      </c>
      <c r="J69" s="84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ht="15.75" customHeight="1">
      <c r="A70" s="103"/>
      <c r="B70" s="104"/>
      <c r="C70" s="71"/>
      <c r="D70" s="104"/>
      <c r="E70" s="71"/>
      <c r="F70" s="105"/>
      <c r="G70" s="106"/>
      <c r="H70" s="104"/>
      <c r="I70" s="89"/>
      <c r="J70" s="104"/>
    </row>
    <row r="71" ht="15.75" customHeight="1">
      <c r="A71" s="80"/>
      <c r="B71" s="107"/>
      <c r="C71" s="108"/>
      <c r="D71" s="83"/>
      <c r="E71" s="109"/>
      <c r="F71" s="110"/>
      <c r="G71" s="61">
        <f>SUM(G58:G70)</f>
        <v>0</v>
      </c>
      <c r="H71" s="111"/>
      <c r="I71" s="112">
        <f>SUM(I58:I70)</f>
        <v>39071.2368</v>
      </c>
      <c r="J71" s="113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</row>
    <row r="72" ht="20.25" customHeight="1">
      <c r="A72" s="70" t="s">
        <v>65</v>
      </c>
      <c r="B72" s="21"/>
      <c r="C72" s="21"/>
      <c r="D72" s="21"/>
      <c r="E72" s="21"/>
      <c r="F72" s="21"/>
      <c r="G72" s="21"/>
      <c r="H72" s="21"/>
      <c r="I72" s="21"/>
      <c r="J72" s="22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</row>
    <row r="73" ht="14.25" customHeight="1">
      <c r="A73" s="80" t="s">
        <v>53</v>
      </c>
      <c r="B73" s="97" t="s">
        <v>66</v>
      </c>
      <c r="C73" s="98" t="s">
        <v>17</v>
      </c>
      <c r="D73" s="99"/>
      <c r="E73" s="100">
        <f>E30</f>
        <v>100</v>
      </c>
      <c r="F73" s="37"/>
      <c r="G73" s="38"/>
      <c r="H73" s="37"/>
      <c r="I73" s="38"/>
      <c r="J73" s="114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</row>
    <row r="74" ht="14.25" customHeight="1">
      <c r="A74" s="80"/>
      <c r="B74" s="81" t="s">
        <v>55</v>
      </c>
      <c r="C74" s="82" t="s">
        <v>56</v>
      </c>
      <c r="D74" s="83">
        <v>0.1</v>
      </c>
      <c r="E74" s="67">
        <f>D74*E73</f>
        <v>10</v>
      </c>
      <c r="F74" s="68"/>
      <c r="G74" s="69"/>
      <c r="H74" s="68">
        <f>108/10</f>
        <v>10.8</v>
      </c>
      <c r="I74" s="69">
        <f t="shared" ref="I74:I77" si="9">E74*H74</f>
        <v>108</v>
      </c>
      <c r="J74" s="37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</row>
    <row r="75" ht="14.25" customHeight="1">
      <c r="A75" s="80"/>
      <c r="B75" s="115" t="s">
        <v>67</v>
      </c>
      <c r="C75" s="82" t="s">
        <v>17</v>
      </c>
      <c r="D75" s="83">
        <v>1.1</v>
      </c>
      <c r="E75" s="67">
        <f t="shared" ref="E75:E77" si="10">D75*E73</f>
        <v>110</v>
      </c>
      <c r="F75" s="68"/>
      <c r="G75" s="69"/>
      <c r="H75" s="68">
        <f>450</f>
        <v>450</v>
      </c>
      <c r="I75" s="69">
        <f t="shared" si="9"/>
        <v>49500</v>
      </c>
      <c r="J75" s="37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</row>
    <row r="76" ht="14.25" customHeight="1">
      <c r="A76" s="80"/>
      <c r="B76" s="81" t="s">
        <v>68</v>
      </c>
      <c r="C76" s="82" t="s">
        <v>50</v>
      </c>
      <c r="D76" s="83">
        <v>10.0</v>
      </c>
      <c r="E76" s="67">
        <f t="shared" si="10"/>
        <v>100</v>
      </c>
      <c r="F76" s="68"/>
      <c r="G76" s="69"/>
      <c r="H76" s="68">
        <f>256/25</f>
        <v>10.24</v>
      </c>
      <c r="I76" s="69">
        <f t="shared" si="9"/>
        <v>1024</v>
      </c>
      <c r="J76" s="37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</row>
    <row r="77" ht="14.25" customHeight="1">
      <c r="A77" s="80"/>
      <c r="B77" s="115" t="s">
        <v>69</v>
      </c>
      <c r="C77" s="82" t="s">
        <v>50</v>
      </c>
      <c r="D77" s="83">
        <v>0.45</v>
      </c>
      <c r="E77" s="67">
        <f t="shared" si="10"/>
        <v>49.5</v>
      </c>
      <c r="F77" s="68"/>
      <c r="G77" s="69"/>
      <c r="H77" s="68">
        <f>270/5</f>
        <v>54</v>
      </c>
      <c r="I77" s="69">
        <f t="shared" si="9"/>
        <v>2673</v>
      </c>
      <c r="J77" s="37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</row>
    <row r="78" ht="14.25" customHeight="1">
      <c r="A78" s="80" t="s">
        <v>58</v>
      </c>
      <c r="B78" s="97" t="s">
        <v>70</v>
      </c>
      <c r="C78" s="98" t="s">
        <v>71</v>
      </c>
      <c r="D78" s="99"/>
      <c r="E78" s="100">
        <v>56.0</v>
      </c>
      <c r="F78" s="37"/>
      <c r="G78" s="38"/>
      <c r="H78" s="37"/>
      <c r="I78" s="38"/>
      <c r="J78" s="114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</row>
    <row r="79" ht="14.25" customHeight="1">
      <c r="A79" s="80"/>
      <c r="B79" s="81" t="s">
        <v>55</v>
      </c>
      <c r="C79" s="82" t="s">
        <v>56</v>
      </c>
      <c r="D79" s="83">
        <v>0.1</v>
      </c>
      <c r="E79" s="67">
        <f>D79*E78</f>
        <v>5.6</v>
      </c>
      <c r="F79" s="68"/>
      <c r="G79" s="69"/>
      <c r="H79" s="68">
        <f>108/10</f>
        <v>10.8</v>
      </c>
      <c r="I79" s="69">
        <f t="shared" ref="I79:I82" si="11">E79*H79</f>
        <v>60.48</v>
      </c>
      <c r="J79" s="37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</row>
    <row r="80" ht="14.25" customHeight="1">
      <c r="A80" s="80"/>
      <c r="B80" s="115" t="s">
        <v>67</v>
      </c>
      <c r="C80" s="82" t="s">
        <v>17</v>
      </c>
      <c r="D80" s="83">
        <v>0.11</v>
      </c>
      <c r="E80" s="67">
        <f t="shared" ref="E80:E82" si="12">D80*E78</f>
        <v>6.16</v>
      </c>
      <c r="F80" s="68"/>
      <c r="G80" s="69"/>
      <c r="H80" s="68">
        <f>450</f>
        <v>450</v>
      </c>
      <c r="I80" s="69">
        <f t="shared" si="11"/>
        <v>2772</v>
      </c>
      <c r="J80" s="37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</row>
    <row r="81" ht="14.25" customHeight="1">
      <c r="A81" s="80"/>
      <c r="B81" s="81" t="s">
        <v>68</v>
      </c>
      <c r="C81" s="82" t="s">
        <v>50</v>
      </c>
      <c r="D81" s="83">
        <v>0.1</v>
      </c>
      <c r="E81" s="67">
        <f t="shared" si="12"/>
        <v>0.56</v>
      </c>
      <c r="F81" s="68"/>
      <c r="G81" s="69"/>
      <c r="H81" s="68">
        <f>256/25</f>
        <v>10.24</v>
      </c>
      <c r="I81" s="69">
        <f t="shared" si="11"/>
        <v>5.7344</v>
      </c>
      <c r="J81" s="37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</row>
    <row r="82" ht="14.25" customHeight="1">
      <c r="A82" s="80"/>
      <c r="B82" s="115" t="s">
        <v>69</v>
      </c>
      <c r="C82" s="82" t="s">
        <v>50</v>
      </c>
      <c r="D82" s="83">
        <v>0.045</v>
      </c>
      <c r="E82" s="67">
        <f t="shared" si="12"/>
        <v>0.2772</v>
      </c>
      <c r="F82" s="68"/>
      <c r="G82" s="69"/>
      <c r="H82" s="68">
        <f>270/5</f>
        <v>54</v>
      </c>
      <c r="I82" s="69">
        <f t="shared" si="11"/>
        <v>14.9688</v>
      </c>
      <c r="J82" s="37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</row>
    <row r="83" ht="14.25" customHeight="1">
      <c r="A83" s="80" t="s">
        <v>61</v>
      </c>
      <c r="B83" s="97" t="s">
        <v>72</v>
      </c>
      <c r="C83" s="98" t="s">
        <v>17</v>
      </c>
      <c r="D83" s="99"/>
      <c r="E83" s="100">
        <v>90.0</v>
      </c>
      <c r="F83" s="37"/>
      <c r="G83" s="38"/>
      <c r="H83" s="37"/>
      <c r="I83" s="38"/>
      <c r="J83" s="114"/>
    </row>
    <row r="84" ht="14.25" customHeight="1">
      <c r="A84" s="80"/>
      <c r="B84" s="81" t="s">
        <v>55</v>
      </c>
      <c r="C84" s="82" t="s">
        <v>56</v>
      </c>
      <c r="D84" s="83">
        <v>0.1</v>
      </c>
      <c r="E84" s="67">
        <f>D84*E83</f>
        <v>9</v>
      </c>
      <c r="F84" s="68"/>
      <c r="G84" s="69"/>
      <c r="H84" s="68">
        <f>108/10</f>
        <v>10.8</v>
      </c>
      <c r="I84" s="69">
        <f t="shared" ref="I84:I87" si="13">E84*H84</f>
        <v>97.2</v>
      </c>
      <c r="J84" s="114"/>
    </row>
    <row r="85" ht="14.25" customHeight="1">
      <c r="A85" s="80"/>
      <c r="B85" s="115" t="s">
        <v>67</v>
      </c>
      <c r="C85" s="82" t="s">
        <v>17</v>
      </c>
      <c r="D85" s="83">
        <v>1.1</v>
      </c>
      <c r="E85" s="67">
        <f t="shared" ref="E85:E87" si="14">D85*E83</f>
        <v>99</v>
      </c>
      <c r="F85" s="68"/>
      <c r="G85" s="69"/>
      <c r="H85" s="68">
        <f>450</f>
        <v>450</v>
      </c>
      <c r="I85" s="69">
        <f t="shared" si="13"/>
        <v>44550</v>
      </c>
      <c r="J85" s="114"/>
    </row>
    <row r="86" ht="14.25" customHeight="1">
      <c r="A86" s="80"/>
      <c r="B86" s="81" t="s">
        <v>68</v>
      </c>
      <c r="C86" s="82" t="s">
        <v>50</v>
      </c>
      <c r="D86" s="83">
        <v>10.0</v>
      </c>
      <c r="E86" s="67">
        <f t="shared" si="14"/>
        <v>90</v>
      </c>
      <c r="F86" s="68"/>
      <c r="G86" s="69"/>
      <c r="H86" s="68">
        <f>256/25</f>
        <v>10.24</v>
      </c>
      <c r="I86" s="69">
        <f t="shared" si="13"/>
        <v>921.6</v>
      </c>
      <c r="J86" s="114"/>
    </row>
    <row r="87" ht="14.25" customHeight="1">
      <c r="A87" s="116"/>
      <c r="B87" s="115" t="s">
        <v>69</v>
      </c>
      <c r="C87" s="82" t="s">
        <v>50</v>
      </c>
      <c r="D87" s="83">
        <v>0.45</v>
      </c>
      <c r="E87" s="67">
        <f t="shared" si="14"/>
        <v>44.55</v>
      </c>
      <c r="F87" s="68"/>
      <c r="G87" s="69"/>
      <c r="H87" s="68">
        <f>270/5</f>
        <v>54</v>
      </c>
      <c r="I87" s="69">
        <f t="shared" si="13"/>
        <v>2405.7</v>
      </c>
      <c r="J87" s="114"/>
    </row>
    <row r="88" ht="14.25" customHeight="1">
      <c r="A88" s="80" t="s">
        <v>63</v>
      </c>
      <c r="B88" s="97" t="s">
        <v>73</v>
      </c>
      <c r="C88" s="98" t="s">
        <v>17</v>
      </c>
      <c r="D88" s="99"/>
      <c r="E88" s="100">
        <v>27.0</v>
      </c>
      <c r="F88" s="37"/>
      <c r="G88" s="38"/>
      <c r="H88" s="37"/>
      <c r="I88" s="38"/>
      <c r="J88" s="114"/>
    </row>
    <row r="89" ht="14.25" customHeight="1">
      <c r="A89" s="116"/>
      <c r="B89" s="81" t="s">
        <v>55</v>
      </c>
      <c r="C89" s="82" t="s">
        <v>56</v>
      </c>
      <c r="D89" s="83">
        <v>0.1</v>
      </c>
      <c r="E89" s="67">
        <f>D89*E88</f>
        <v>2.7</v>
      </c>
      <c r="F89" s="68"/>
      <c r="G89" s="69"/>
      <c r="H89" s="68">
        <f>108/10</f>
        <v>10.8</v>
      </c>
      <c r="I89" s="69">
        <f t="shared" ref="I89:I92" si="15">E89*H89</f>
        <v>29.16</v>
      </c>
      <c r="J89" s="114"/>
    </row>
    <row r="90" ht="14.25" customHeight="1">
      <c r="A90" s="116"/>
      <c r="B90" s="115" t="s">
        <v>74</v>
      </c>
      <c r="C90" s="82" t="s">
        <v>17</v>
      </c>
      <c r="D90" s="83">
        <v>1.39</v>
      </c>
      <c r="E90" s="67">
        <f t="shared" ref="E90:E92" si="16">D90*E88</f>
        <v>37.53</v>
      </c>
      <c r="F90" s="68"/>
      <c r="G90" s="69"/>
      <c r="H90" s="68">
        <f>320</f>
        <v>320</v>
      </c>
      <c r="I90" s="69">
        <f t="shared" si="15"/>
        <v>12009.6</v>
      </c>
      <c r="J90" s="114"/>
    </row>
    <row r="91" ht="14.25" customHeight="1">
      <c r="A91" s="116"/>
      <c r="B91" s="81" t="s">
        <v>68</v>
      </c>
      <c r="C91" s="82" t="s">
        <v>50</v>
      </c>
      <c r="D91" s="83">
        <v>15.0</v>
      </c>
      <c r="E91" s="67">
        <f t="shared" si="16"/>
        <v>40.5</v>
      </c>
      <c r="F91" s="68"/>
      <c r="G91" s="69"/>
      <c r="H91" s="68">
        <f>256/25</f>
        <v>10.24</v>
      </c>
      <c r="I91" s="69">
        <f t="shared" si="15"/>
        <v>414.72</v>
      </c>
      <c r="J91" s="114"/>
    </row>
    <row r="92" ht="14.25" customHeight="1">
      <c r="A92" s="116"/>
      <c r="B92" s="115" t="s">
        <v>69</v>
      </c>
      <c r="C92" s="82" t="s">
        <v>50</v>
      </c>
      <c r="D92" s="83">
        <v>0.45</v>
      </c>
      <c r="E92" s="67">
        <f t="shared" si="16"/>
        <v>16.8885</v>
      </c>
      <c r="F92" s="68"/>
      <c r="G92" s="69"/>
      <c r="H92" s="68">
        <f>270/5</f>
        <v>54</v>
      </c>
      <c r="I92" s="69">
        <f t="shared" si="15"/>
        <v>911.979</v>
      </c>
      <c r="J92" s="114"/>
    </row>
    <row r="93" ht="14.25" customHeight="1">
      <c r="A93" s="80" t="s">
        <v>75</v>
      </c>
      <c r="B93" s="97" t="s">
        <v>76</v>
      </c>
      <c r="C93" s="98" t="s">
        <v>71</v>
      </c>
      <c r="D93" s="99"/>
      <c r="E93" s="100">
        <v>73.0</v>
      </c>
      <c r="F93" s="37"/>
      <c r="G93" s="38"/>
      <c r="H93" s="37"/>
      <c r="I93" s="38"/>
      <c r="J93" s="114"/>
    </row>
    <row r="94" ht="14.25" customHeight="1">
      <c r="A94" s="80"/>
      <c r="B94" s="81" t="s">
        <v>55</v>
      </c>
      <c r="C94" s="82" t="s">
        <v>56</v>
      </c>
      <c r="D94" s="83">
        <v>0.1</v>
      </c>
      <c r="E94" s="67">
        <f>D94*E93</f>
        <v>7.3</v>
      </c>
      <c r="F94" s="68"/>
      <c r="G94" s="69"/>
      <c r="H94" s="68">
        <f>108/10</f>
        <v>10.8</v>
      </c>
      <c r="I94" s="69">
        <f t="shared" ref="I94:I97" si="17">E94*H94</f>
        <v>78.84</v>
      </c>
      <c r="J94" s="114"/>
    </row>
    <row r="95" ht="14.25" customHeight="1">
      <c r="A95" s="80"/>
      <c r="B95" s="115" t="s">
        <v>67</v>
      </c>
      <c r="C95" s="82" t="s">
        <v>17</v>
      </c>
      <c r="D95" s="83">
        <v>0.11</v>
      </c>
      <c r="E95" s="67">
        <f t="shared" ref="E95:E97" si="18">D95*E93</f>
        <v>8.03</v>
      </c>
      <c r="F95" s="68"/>
      <c r="G95" s="69"/>
      <c r="H95" s="68">
        <f>320</f>
        <v>320</v>
      </c>
      <c r="I95" s="69">
        <f t="shared" si="17"/>
        <v>2569.6</v>
      </c>
      <c r="J95" s="114"/>
    </row>
    <row r="96" ht="14.25" customHeight="1">
      <c r="A96" s="80"/>
      <c r="B96" s="81" t="s">
        <v>68</v>
      </c>
      <c r="C96" s="82" t="s">
        <v>50</v>
      </c>
      <c r="D96" s="83">
        <v>0.1</v>
      </c>
      <c r="E96" s="67">
        <f t="shared" si="18"/>
        <v>0.73</v>
      </c>
      <c r="F96" s="68"/>
      <c r="G96" s="69"/>
      <c r="H96" s="68">
        <f>256/25</f>
        <v>10.24</v>
      </c>
      <c r="I96" s="69">
        <f t="shared" si="17"/>
        <v>7.4752</v>
      </c>
      <c r="J96" s="114"/>
    </row>
    <row r="97" ht="14.25" customHeight="1">
      <c r="A97" s="80"/>
      <c r="B97" s="115" t="s">
        <v>69</v>
      </c>
      <c r="C97" s="82" t="s">
        <v>50</v>
      </c>
      <c r="D97" s="83">
        <v>0.045</v>
      </c>
      <c r="E97" s="67">
        <f t="shared" si="18"/>
        <v>0.36135</v>
      </c>
      <c r="F97" s="68"/>
      <c r="G97" s="69"/>
      <c r="H97" s="68">
        <f>270/5</f>
        <v>54</v>
      </c>
      <c r="I97" s="69">
        <f t="shared" si="17"/>
        <v>19.5129</v>
      </c>
      <c r="J97" s="114"/>
    </row>
    <row r="98" ht="14.25" customHeight="1">
      <c r="A98" s="116"/>
      <c r="B98" s="85"/>
      <c r="C98" s="117"/>
      <c r="D98" s="99"/>
      <c r="E98" s="100"/>
      <c r="F98" s="37"/>
      <c r="G98" s="38"/>
      <c r="H98" s="37"/>
      <c r="I98" s="38"/>
      <c r="J98" s="114"/>
    </row>
    <row r="99" ht="14.25" customHeight="1">
      <c r="A99" s="55"/>
      <c r="B99" s="118"/>
      <c r="C99" s="119"/>
      <c r="D99" s="120"/>
      <c r="E99" s="121"/>
      <c r="F99" s="122"/>
      <c r="G99" s="123">
        <f>SUM(G73:G98)</f>
        <v>0</v>
      </c>
      <c r="H99" s="122"/>
      <c r="I99" s="61">
        <f>SUM(I73:I98)</f>
        <v>120173.5703</v>
      </c>
      <c r="J99" s="124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</row>
    <row r="100" ht="18.0" customHeight="1">
      <c r="A100" s="20" t="s">
        <v>77</v>
      </c>
      <c r="B100" s="21"/>
      <c r="C100" s="21"/>
      <c r="D100" s="21"/>
      <c r="E100" s="21"/>
      <c r="F100" s="21"/>
      <c r="G100" s="21"/>
      <c r="H100" s="21"/>
      <c r="I100" s="21"/>
      <c r="J100" s="22"/>
    </row>
    <row r="101" ht="18.0" customHeight="1">
      <c r="A101" s="70" t="s">
        <v>78</v>
      </c>
      <c r="B101" s="21"/>
      <c r="C101" s="21"/>
      <c r="D101" s="21"/>
      <c r="E101" s="21"/>
      <c r="F101" s="21"/>
      <c r="G101" s="21"/>
      <c r="H101" s="21"/>
      <c r="I101" s="21"/>
      <c r="J101" s="22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</row>
    <row r="102" ht="18.0" customHeight="1">
      <c r="A102" s="20" t="s">
        <v>13</v>
      </c>
      <c r="B102" s="21"/>
      <c r="C102" s="21"/>
      <c r="D102" s="21"/>
      <c r="E102" s="21"/>
      <c r="F102" s="21"/>
      <c r="G102" s="21"/>
      <c r="H102" s="21"/>
      <c r="I102" s="21"/>
      <c r="J102" s="22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</row>
    <row r="103" ht="18.0" customHeight="1">
      <c r="A103" s="125">
        <v>1.0</v>
      </c>
      <c r="B103" s="126" t="s">
        <v>79</v>
      </c>
      <c r="C103" s="127" t="s">
        <v>80</v>
      </c>
      <c r="D103" s="128"/>
      <c r="E103" s="129">
        <v>1.0</v>
      </c>
      <c r="F103" s="130"/>
      <c r="G103" s="129"/>
      <c r="H103" s="130"/>
      <c r="I103" s="76"/>
      <c r="J103" s="129"/>
    </row>
    <row r="104" ht="15.75" customHeight="1">
      <c r="A104" s="131"/>
      <c r="B104" s="132" t="s">
        <v>81</v>
      </c>
      <c r="C104" s="133" t="s">
        <v>82</v>
      </c>
      <c r="D104" s="134"/>
      <c r="E104" s="135">
        <v>1.0</v>
      </c>
      <c r="F104" s="136"/>
      <c r="G104" s="137"/>
      <c r="H104" s="136">
        <v>60000.0</v>
      </c>
      <c r="I104" s="137">
        <f>E104*H104</f>
        <v>60000</v>
      </c>
      <c r="J104" s="4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</row>
    <row r="105" ht="15.75" customHeight="1">
      <c r="A105" s="43">
        <v>2.0</v>
      </c>
      <c r="B105" s="138" t="s">
        <v>83</v>
      </c>
      <c r="C105" s="35" t="s">
        <v>80</v>
      </c>
      <c r="D105" s="34"/>
      <c r="E105" s="41">
        <v>1.0</v>
      </c>
      <c r="F105" s="89"/>
      <c r="G105" s="41"/>
      <c r="H105" s="89"/>
      <c r="I105" s="37"/>
      <c r="J105" s="41"/>
    </row>
    <row r="106" ht="15.75" customHeight="1">
      <c r="A106" s="139"/>
      <c r="B106" s="140" t="s">
        <v>81</v>
      </c>
      <c r="C106" s="141" t="s">
        <v>82</v>
      </c>
      <c r="D106" s="142"/>
      <c r="E106" s="143">
        <v>1.0</v>
      </c>
      <c r="F106" s="144"/>
      <c r="G106" s="145"/>
      <c r="H106" s="144">
        <v>80000.0</v>
      </c>
      <c r="I106" s="145">
        <f>E106*H106</f>
        <v>80000</v>
      </c>
      <c r="J106" s="146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</row>
    <row r="107" ht="15.75" customHeight="1">
      <c r="A107" s="131"/>
      <c r="B107" s="147"/>
      <c r="C107" s="148"/>
      <c r="D107" s="108"/>
      <c r="E107" s="135"/>
      <c r="F107" s="149"/>
      <c r="G107" s="150"/>
      <c r="H107" s="149"/>
      <c r="I107" s="150"/>
      <c r="J107" s="4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</row>
    <row r="108" ht="15.75" customHeight="1">
      <c r="A108" s="131" t="s">
        <v>61</v>
      </c>
      <c r="B108" s="138" t="s">
        <v>84</v>
      </c>
      <c r="C108" s="35" t="s">
        <v>80</v>
      </c>
      <c r="D108" s="34"/>
      <c r="E108" s="41">
        <v>1.0</v>
      </c>
      <c r="F108" s="89"/>
      <c r="G108" s="41"/>
      <c r="H108" s="89"/>
      <c r="I108" s="37"/>
      <c r="J108" s="4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</row>
    <row r="109" ht="15.75" customHeight="1">
      <c r="A109" s="151"/>
      <c r="B109" s="147" t="s">
        <v>81</v>
      </c>
      <c r="C109" s="148" t="s">
        <v>82</v>
      </c>
      <c r="D109" s="108"/>
      <c r="E109" s="135">
        <v>1.0</v>
      </c>
      <c r="F109" s="136"/>
      <c r="G109" s="137"/>
      <c r="H109" s="136">
        <v>50000.0</v>
      </c>
      <c r="I109" s="137">
        <f>E109*H109</f>
        <v>50000</v>
      </c>
      <c r="J109" s="4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</row>
    <row r="110" ht="15.75" customHeight="1">
      <c r="A110" s="152"/>
      <c r="B110" s="153"/>
      <c r="C110" s="154"/>
      <c r="D110" s="155"/>
      <c r="E110" s="156"/>
      <c r="F110" s="157"/>
      <c r="G110" s="50"/>
      <c r="H110" s="157"/>
      <c r="I110" s="156"/>
      <c r="J110" s="50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</row>
    <row r="111" ht="15.75" customHeight="1">
      <c r="A111" s="158"/>
      <c r="B111" s="159"/>
      <c r="C111" s="58"/>
      <c r="D111" s="57"/>
      <c r="E111" s="160"/>
      <c r="F111" s="161"/>
      <c r="G111" s="61">
        <f>SUM(G103:G110)</f>
        <v>0</v>
      </c>
      <c r="H111" s="161"/>
      <c r="I111" s="61">
        <f>SUM(I103:I110)</f>
        <v>190000</v>
      </c>
      <c r="J111" s="162"/>
    </row>
    <row r="112" ht="16.5" customHeight="1">
      <c r="G112" s="163"/>
      <c r="I112" s="164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</row>
    <row r="113" ht="15.75" customHeight="1">
      <c r="B113" s="165" t="s">
        <v>85</v>
      </c>
      <c r="C113" s="166" t="s">
        <v>86</v>
      </c>
      <c r="D113" s="166"/>
      <c r="E113" s="167">
        <f>G111+G99+G71+G24+G55</f>
        <v>0</v>
      </c>
      <c r="F113" s="168"/>
    </row>
    <row r="114" ht="15.75" customHeight="1">
      <c r="B114" s="169" t="s">
        <v>87</v>
      </c>
      <c r="C114" s="170" t="s">
        <v>86</v>
      </c>
      <c r="D114" s="170"/>
      <c r="E114" s="171">
        <f>I111+I99+I71+I55+I24</f>
        <v>629649.4163</v>
      </c>
      <c r="F114" s="168"/>
    </row>
    <row r="115" ht="15.75" customHeight="1">
      <c r="B115" s="172" t="s">
        <v>88</v>
      </c>
      <c r="C115" s="173" t="s">
        <v>86</v>
      </c>
      <c r="D115" s="174"/>
      <c r="E115" s="175">
        <f>E113+E114</f>
        <v>629649.4163</v>
      </c>
    </row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E6:E7"/>
    <mergeCell ref="F6:G6"/>
    <mergeCell ref="H6:I6"/>
    <mergeCell ref="J6:J7"/>
    <mergeCell ref="A2:J2"/>
    <mergeCell ref="A3:J3"/>
    <mergeCell ref="A4:J4"/>
    <mergeCell ref="A6:A7"/>
    <mergeCell ref="B6:B7"/>
    <mergeCell ref="C6:C7"/>
    <mergeCell ref="D6:D7"/>
    <mergeCell ref="A100:J100"/>
    <mergeCell ref="A101:J101"/>
    <mergeCell ref="A102:J102"/>
    <mergeCell ref="A9:J9"/>
    <mergeCell ref="A10:J10"/>
    <mergeCell ref="A25:J25"/>
    <mergeCell ref="A26:J26"/>
    <mergeCell ref="A56:J56"/>
    <mergeCell ref="A57:J57"/>
    <mergeCell ref="A72:J7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60.71"/>
    <col customWidth="1" min="3" max="4" width="8.57"/>
    <col customWidth="1" min="5" max="10" width="13.71"/>
    <col customWidth="1" min="11" max="22" width="8.71"/>
  </cols>
  <sheetData>
    <row r="1" ht="28.5" customHeight="1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8"/>
    </row>
    <row r="2">
      <c r="A2" s="179"/>
    </row>
    <row r="3" ht="51.0" customHeight="1">
      <c r="A3" s="180" t="s">
        <v>89</v>
      </c>
      <c r="B3" s="21"/>
      <c r="C3" s="21"/>
      <c r="D3" s="21"/>
      <c r="E3" s="21"/>
      <c r="F3" s="21"/>
      <c r="G3" s="21"/>
      <c r="H3" s="21"/>
      <c r="I3" s="21"/>
      <c r="J3" s="22"/>
    </row>
    <row r="4">
      <c r="A4" s="181"/>
      <c r="B4" s="181"/>
      <c r="C4" s="181"/>
      <c r="D4" s="181"/>
      <c r="E4" s="181"/>
      <c r="F4" s="182"/>
      <c r="G4" s="182"/>
      <c r="H4" s="182"/>
      <c r="I4" s="182"/>
      <c r="J4" s="182"/>
    </row>
    <row r="5">
      <c r="A5" s="183" t="s">
        <v>2</v>
      </c>
      <c r="B5" s="183" t="s">
        <v>3</v>
      </c>
      <c r="C5" s="183" t="s">
        <v>4</v>
      </c>
      <c r="D5" s="183" t="s">
        <v>5</v>
      </c>
      <c r="E5" s="183" t="s">
        <v>6</v>
      </c>
      <c r="F5" s="184" t="s">
        <v>7</v>
      </c>
      <c r="G5" s="185"/>
      <c r="H5" s="184" t="s">
        <v>8</v>
      </c>
      <c r="I5" s="185"/>
      <c r="J5" s="183" t="s">
        <v>9</v>
      </c>
    </row>
    <row r="6">
      <c r="A6" s="186"/>
      <c r="B6" s="186"/>
      <c r="C6" s="186"/>
      <c r="D6" s="186"/>
      <c r="E6" s="186"/>
      <c r="F6" s="187" t="s">
        <v>10</v>
      </c>
      <c r="G6" s="187" t="s">
        <v>11</v>
      </c>
      <c r="H6" s="187" t="s">
        <v>10</v>
      </c>
      <c r="I6" s="187" t="s">
        <v>11</v>
      </c>
      <c r="J6" s="186"/>
    </row>
    <row r="7">
      <c r="A7" s="187">
        <v>1.0</v>
      </c>
      <c r="B7" s="187">
        <v>2.0</v>
      </c>
      <c r="C7" s="187">
        <v>3.0</v>
      </c>
      <c r="D7" s="187">
        <v>4.0</v>
      </c>
      <c r="E7" s="187">
        <v>5.0</v>
      </c>
      <c r="F7" s="188">
        <v>6.0</v>
      </c>
      <c r="G7" s="188">
        <v>7.0</v>
      </c>
      <c r="H7" s="188">
        <v>8.0</v>
      </c>
      <c r="I7" s="188">
        <v>9.0</v>
      </c>
      <c r="J7" s="187">
        <v>10.0</v>
      </c>
    </row>
    <row r="8" ht="15.0" customHeight="1">
      <c r="A8" s="189" t="s">
        <v>90</v>
      </c>
      <c r="B8" s="190"/>
      <c r="C8" s="190"/>
      <c r="D8" s="190"/>
      <c r="E8" s="190"/>
      <c r="F8" s="190"/>
      <c r="G8" s="190"/>
      <c r="H8" s="190"/>
      <c r="I8" s="190"/>
      <c r="J8" s="185"/>
    </row>
    <row r="9" ht="15.0" customHeight="1">
      <c r="A9" s="191"/>
      <c r="B9" s="191" t="s">
        <v>12</v>
      </c>
      <c r="C9" s="191"/>
      <c r="D9" s="191"/>
      <c r="E9" s="192"/>
      <c r="F9" s="193"/>
      <c r="G9" s="194">
        <f t="shared" ref="G9:G15" si="1">E9*F9</f>
        <v>0</v>
      </c>
      <c r="H9" s="193"/>
      <c r="I9" s="195"/>
      <c r="J9" s="194">
        <f t="shared" ref="J9:J15" si="2">G9+I9</f>
        <v>0</v>
      </c>
    </row>
    <row r="10" ht="15.0" customHeight="1">
      <c r="A10" s="47"/>
      <c r="B10" s="196" t="s">
        <v>91</v>
      </c>
      <c r="C10" s="191" t="s">
        <v>17</v>
      </c>
      <c r="D10" s="191"/>
      <c r="E10" s="192">
        <v>47.125</v>
      </c>
      <c r="F10" s="193"/>
      <c r="G10" s="194">
        <f t="shared" si="1"/>
        <v>0</v>
      </c>
      <c r="H10" s="193"/>
      <c r="I10" s="195"/>
      <c r="J10" s="194">
        <f t="shared" si="2"/>
        <v>0</v>
      </c>
    </row>
    <row r="11" ht="15.0" customHeight="1">
      <c r="A11" s="47"/>
      <c r="B11" s="196" t="s">
        <v>92</v>
      </c>
      <c r="C11" s="191" t="s">
        <v>24</v>
      </c>
      <c r="D11" s="191"/>
      <c r="E11" s="192"/>
      <c r="F11" s="193"/>
      <c r="G11" s="194">
        <f t="shared" si="1"/>
        <v>0</v>
      </c>
      <c r="H11" s="193"/>
      <c r="I11" s="195"/>
      <c r="J11" s="194">
        <f t="shared" si="2"/>
        <v>0</v>
      </c>
    </row>
    <row r="12" ht="15.0" customHeight="1">
      <c r="A12" s="47"/>
      <c r="B12" s="196" t="s">
        <v>93</v>
      </c>
      <c r="C12" s="191" t="s">
        <v>24</v>
      </c>
      <c r="D12" s="191"/>
      <c r="E12" s="192"/>
      <c r="F12" s="193"/>
      <c r="G12" s="194">
        <f t="shared" si="1"/>
        <v>0</v>
      </c>
      <c r="H12" s="193"/>
      <c r="I12" s="195"/>
      <c r="J12" s="194">
        <f t="shared" si="2"/>
        <v>0</v>
      </c>
    </row>
    <row r="13" ht="15.0" customHeight="1">
      <c r="A13" s="47"/>
      <c r="B13" s="196" t="s">
        <v>19</v>
      </c>
      <c r="C13" s="191" t="s">
        <v>17</v>
      </c>
      <c r="D13" s="191"/>
      <c r="E13" s="192"/>
      <c r="F13" s="193"/>
      <c r="G13" s="194">
        <f t="shared" si="1"/>
        <v>0</v>
      </c>
      <c r="H13" s="193"/>
      <c r="I13" s="195"/>
      <c r="J13" s="194">
        <f t="shared" si="2"/>
        <v>0</v>
      </c>
    </row>
    <row r="14" ht="15.0" customHeight="1">
      <c r="A14" s="47"/>
      <c r="B14" s="196"/>
      <c r="C14" s="191"/>
      <c r="D14" s="191"/>
      <c r="E14" s="192"/>
      <c r="F14" s="193"/>
      <c r="G14" s="194">
        <f t="shared" si="1"/>
        <v>0</v>
      </c>
      <c r="H14" s="193"/>
      <c r="I14" s="195"/>
      <c r="J14" s="194">
        <f t="shared" si="2"/>
        <v>0</v>
      </c>
    </row>
    <row r="15" ht="15.0" customHeight="1">
      <c r="A15" s="47"/>
      <c r="B15" s="196"/>
      <c r="C15" s="191"/>
      <c r="D15" s="191"/>
      <c r="E15" s="192"/>
      <c r="F15" s="193"/>
      <c r="G15" s="194">
        <f t="shared" si="1"/>
        <v>0</v>
      </c>
      <c r="H15" s="193"/>
      <c r="I15" s="195"/>
      <c r="J15" s="194">
        <f t="shared" si="2"/>
        <v>0</v>
      </c>
    </row>
    <row r="16">
      <c r="A16" s="197"/>
      <c r="B16" s="198" t="s">
        <v>94</v>
      </c>
      <c r="C16" s="187"/>
      <c r="D16" s="187"/>
      <c r="E16" s="187"/>
      <c r="F16" s="188"/>
      <c r="G16" s="194"/>
      <c r="H16" s="188"/>
      <c r="I16" s="188"/>
      <c r="J16" s="194"/>
    </row>
    <row r="17">
      <c r="A17" s="199"/>
      <c r="B17" s="200" t="s">
        <v>95</v>
      </c>
      <c r="C17" s="201" t="s">
        <v>41</v>
      </c>
      <c r="D17" s="202"/>
      <c r="E17" s="202">
        <f>E13+E10</f>
        <v>47.125</v>
      </c>
      <c r="F17" s="203"/>
      <c r="G17" s="194">
        <f>E17*F17</f>
        <v>0</v>
      </c>
      <c r="H17" s="204"/>
      <c r="I17" s="205"/>
      <c r="J17" s="194">
        <f t="shared" ref="J17:J23" si="3">G17+I17</f>
        <v>0</v>
      </c>
    </row>
    <row r="18">
      <c r="A18" s="199"/>
      <c r="B18" s="206" t="s">
        <v>96</v>
      </c>
      <c r="C18" s="207" t="s">
        <v>50</v>
      </c>
      <c r="D18" s="208">
        <v>0.4</v>
      </c>
      <c r="E18" s="208">
        <f>E17*D18</f>
        <v>18.85</v>
      </c>
      <c r="F18" s="209"/>
      <c r="G18" s="210"/>
      <c r="H18" s="209"/>
      <c r="I18" s="211">
        <f t="shared" ref="I18:I23" si="4">ROUND(H18*E18,2)</f>
        <v>0</v>
      </c>
      <c r="J18" s="211">
        <f t="shared" si="3"/>
        <v>0</v>
      </c>
    </row>
    <row r="19">
      <c r="A19" s="199"/>
      <c r="B19" s="206" t="s">
        <v>97</v>
      </c>
      <c r="C19" s="207" t="s">
        <v>50</v>
      </c>
      <c r="D19" s="208">
        <v>3.0</v>
      </c>
      <c r="E19" s="208">
        <f>E17*D19</f>
        <v>141.375</v>
      </c>
      <c r="F19" s="209"/>
      <c r="G19" s="210"/>
      <c r="H19" s="209"/>
      <c r="I19" s="211">
        <f t="shared" si="4"/>
        <v>0</v>
      </c>
      <c r="J19" s="211">
        <f t="shared" si="3"/>
        <v>0</v>
      </c>
    </row>
    <row r="20">
      <c r="A20" s="212"/>
      <c r="B20" s="206" t="s">
        <v>98</v>
      </c>
      <c r="C20" s="207" t="s">
        <v>50</v>
      </c>
      <c r="D20" s="208">
        <v>1.5</v>
      </c>
      <c r="E20" s="208">
        <f>E17*D20</f>
        <v>70.6875</v>
      </c>
      <c r="F20" s="209"/>
      <c r="G20" s="210"/>
      <c r="H20" s="209"/>
      <c r="I20" s="211">
        <f t="shared" si="4"/>
        <v>0</v>
      </c>
      <c r="J20" s="211">
        <f t="shared" si="3"/>
        <v>0</v>
      </c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</row>
    <row r="21" ht="15.75" customHeight="1">
      <c r="A21" s="199"/>
      <c r="B21" s="206" t="s">
        <v>99</v>
      </c>
      <c r="C21" s="207" t="s">
        <v>100</v>
      </c>
      <c r="D21" s="207">
        <f>0.2</f>
        <v>0.2</v>
      </c>
      <c r="E21" s="208">
        <f>E17*D21</f>
        <v>9.425</v>
      </c>
      <c r="F21" s="209"/>
      <c r="G21" s="210"/>
      <c r="H21" s="209"/>
      <c r="I21" s="211">
        <f t="shared" si="4"/>
        <v>0</v>
      </c>
      <c r="J21" s="211">
        <f t="shared" si="3"/>
        <v>0</v>
      </c>
    </row>
    <row r="22" ht="15.75" customHeight="1">
      <c r="A22" s="199"/>
      <c r="B22" s="206" t="s">
        <v>101</v>
      </c>
      <c r="C22" s="207" t="s">
        <v>100</v>
      </c>
      <c r="D22" s="208"/>
      <c r="E22" s="208"/>
      <c r="F22" s="209"/>
      <c r="G22" s="210"/>
      <c r="H22" s="209"/>
      <c r="I22" s="211">
        <f t="shared" si="4"/>
        <v>0</v>
      </c>
      <c r="J22" s="211">
        <f t="shared" si="3"/>
        <v>0</v>
      </c>
    </row>
    <row r="23" ht="15.75" customHeight="1">
      <c r="A23" s="199"/>
      <c r="B23" s="206" t="s">
        <v>102</v>
      </c>
      <c r="C23" s="207" t="s">
        <v>17</v>
      </c>
      <c r="D23" s="208">
        <v>1.1</v>
      </c>
      <c r="E23" s="208">
        <f>E17*D23</f>
        <v>51.8375</v>
      </c>
      <c r="F23" s="209"/>
      <c r="G23" s="210"/>
      <c r="H23" s="209"/>
      <c r="I23" s="211">
        <f t="shared" si="4"/>
        <v>0</v>
      </c>
      <c r="J23" s="211">
        <f t="shared" si="3"/>
        <v>0</v>
      </c>
    </row>
    <row r="24" ht="15.75" customHeight="1">
      <c r="A24" s="199"/>
      <c r="B24" s="206"/>
      <c r="C24" s="207"/>
      <c r="D24" s="208"/>
      <c r="E24" s="208"/>
      <c r="F24" s="209"/>
      <c r="G24" s="210"/>
      <c r="H24" s="209"/>
      <c r="I24" s="211"/>
      <c r="J24" s="211"/>
    </row>
    <row r="25" ht="15.75" customHeight="1">
      <c r="A25" s="199"/>
      <c r="B25" s="200" t="s">
        <v>103</v>
      </c>
      <c r="C25" s="201" t="s">
        <v>100</v>
      </c>
      <c r="D25" s="202"/>
      <c r="E25" s="202">
        <v>3.9</v>
      </c>
      <c r="F25" s="203"/>
      <c r="G25" s="194">
        <f>E25*F25</f>
        <v>0</v>
      </c>
      <c r="H25" s="204"/>
      <c r="I25" s="205"/>
      <c r="J25" s="194">
        <f t="shared" ref="J25:J45" si="5">G25+I25</f>
        <v>0</v>
      </c>
    </row>
    <row r="26" ht="15.75" customHeight="1">
      <c r="A26" s="199"/>
      <c r="B26" s="206" t="s">
        <v>104</v>
      </c>
      <c r="C26" s="207" t="s">
        <v>56</v>
      </c>
      <c r="D26" s="208">
        <f>0.2*0.15</f>
        <v>0.03</v>
      </c>
      <c r="E26" s="208">
        <f>E25*D26</f>
        <v>0.117</v>
      </c>
      <c r="F26" s="209"/>
      <c r="G26" s="210"/>
      <c r="H26" s="209"/>
      <c r="I26" s="211">
        <f t="shared" ref="I26:I30" si="6">ROUND(H26*E26,2)</f>
        <v>0</v>
      </c>
      <c r="J26" s="211">
        <f t="shared" si="5"/>
        <v>0</v>
      </c>
    </row>
    <row r="27" ht="15.75" customHeight="1">
      <c r="A27" s="199"/>
      <c r="B27" s="206" t="s">
        <v>97</v>
      </c>
      <c r="C27" s="207" t="s">
        <v>50</v>
      </c>
      <c r="D27" s="208">
        <f>0.2*3</f>
        <v>0.6</v>
      </c>
      <c r="E27" s="208">
        <f>E25*D27</f>
        <v>2.34</v>
      </c>
      <c r="F27" s="209"/>
      <c r="G27" s="210"/>
      <c r="H27" s="209"/>
      <c r="I27" s="211">
        <f t="shared" si="6"/>
        <v>0</v>
      </c>
      <c r="J27" s="211">
        <f t="shared" si="5"/>
        <v>0</v>
      </c>
    </row>
    <row r="28" ht="15.75" customHeight="1">
      <c r="A28" s="212"/>
      <c r="B28" s="206" t="s">
        <v>98</v>
      </c>
      <c r="C28" s="207" t="s">
        <v>50</v>
      </c>
      <c r="D28" s="208">
        <f>0.2*1.5</f>
        <v>0.3</v>
      </c>
      <c r="E28" s="208">
        <f>E25*D28</f>
        <v>1.17</v>
      </c>
      <c r="F28" s="209"/>
      <c r="G28" s="210"/>
      <c r="H28" s="209"/>
      <c r="I28" s="211">
        <f t="shared" si="6"/>
        <v>0</v>
      </c>
      <c r="J28" s="211">
        <f t="shared" si="5"/>
        <v>0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</row>
    <row r="29" ht="15.75" customHeight="1">
      <c r="A29" s="199"/>
      <c r="B29" s="206" t="s">
        <v>99</v>
      </c>
      <c r="C29" s="207" t="s">
        <v>100</v>
      </c>
      <c r="D29" s="207">
        <f>0.2*0.2</f>
        <v>0.04</v>
      </c>
      <c r="E29" s="208">
        <f>E25*D29</f>
        <v>0.156</v>
      </c>
      <c r="F29" s="209"/>
      <c r="G29" s="210"/>
      <c r="H29" s="209"/>
      <c r="I29" s="211">
        <f t="shared" si="6"/>
        <v>0</v>
      </c>
      <c r="J29" s="211">
        <f t="shared" si="5"/>
        <v>0</v>
      </c>
    </row>
    <row r="30" ht="15.75" customHeight="1">
      <c r="A30" s="199"/>
      <c r="B30" s="206" t="s">
        <v>101</v>
      </c>
      <c r="C30" s="207" t="s">
        <v>21</v>
      </c>
      <c r="D30" s="208"/>
      <c r="E30" s="208">
        <f>ROUNDUP(E25/3,0)</f>
        <v>2</v>
      </c>
      <c r="F30" s="209"/>
      <c r="G30" s="210"/>
      <c r="H30" s="209"/>
      <c r="I30" s="211">
        <f t="shared" si="6"/>
        <v>0</v>
      </c>
      <c r="J30" s="211">
        <f t="shared" si="5"/>
        <v>0</v>
      </c>
    </row>
    <row r="31" ht="15.75" customHeight="1">
      <c r="A31" s="199"/>
      <c r="B31" s="200" t="s">
        <v>105</v>
      </c>
      <c r="C31" s="201" t="s">
        <v>100</v>
      </c>
      <c r="D31" s="202"/>
      <c r="E31" s="202">
        <f>3.2+6.8</f>
        <v>10</v>
      </c>
      <c r="F31" s="203"/>
      <c r="G31" s="194">
        <f>E31*F31</f>
        <v>0</v>
      </c>
      <c r="H31" s="204"/>
      <c r="I31" s="205"/>
      <c r="J31" s="194">
        <f t="shared" si="5"/>
        <v>0</v>
      </c>
    </row>
    <row r="32" ht="15.75" customHeight="1">
      <c r="A32" s="199"/>
      <c r="B32" s="206" t="s">
        <v>104</v>
      </c>
      <c r="C32" s="207" t="s">
        <v>56</v>
      </c>
      <c r="D32" s="208">
        <f>0.4*0.15</f>
        <v>0.06</v>
      </c>
      <c r="E32" s="208">
        <f>E31*D32</f>
        <v>0.6</v>
      </c>
      <c r="F32" s="209"/>
      <c r="G32" s="210"/>
      <c r="H32" s="209"/>
      <c r="I32" s="211">
        <f t="shared" ref="I32:I36" si="7">ROUND(H32*E32,2)</f>
        <v>0</v>
      </c>
      <c r="J32" s="211">
        <f t="shared" si="5"/>
        <v>0</v>
      </c>
    </row>
    <row r="33" ht="15.75" customHeight="1">
      <c r="A33" s="199"/>
      <c r="B33" s="206" t="s">
        <v>97</v>
      </c>
      <c r="C33" s="207" t="s">
        <v>50</v>
      </c>
      <c r="D33" s="208">
        <f>0.4*3</f>
        <v>1.2</v>
      </c>
      <c r="E33" s="208">
        <f>E31*D33</f>
        <v>12</v>
      </c>
      <c r="F33" s="209"/>
      <c r="G33" s="210"/>
      <c r="H33" s="209"/>
      <c r="I33" s="211">
        <f t="shared" si="7"/>
        <v>0</v>
      </c>
      <c r="J33" s="211">
        <f t="shared" si="5"/>
        <v>0</v>
      </c>
    </row>
    <row r="34" ht="15.75" customHeight="1">
      <c r="A34" s="212"/>
      <c r="B34" s="206" t="s">
        <v>98</v>
      </c>
      <c r="C34" s="207" t="s">
        <v>50</v>
      </c>
      <c r="D34" s="208">
        <f>0.4*1.5</f>
        <v>0.6</v>
      </c>
      <c r="E34" s="208">
        <f>E31*D34</f>
        <v>6</v>
      </c>
      <c r="F34" s="209"/>
      <c r="G34" s="210"/>
      <c r="H34" s="209"/>
      <c r="I34" s="211">
        <f t="shared" si="7"/>
        <v>0</v>
      </c>
      <c r="J34" s="211">
        <f t="shared" si="5"/>
        <v>0</v>
      </c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</row>
    <row r="35" ht="15.75" customHeight="1">
      <c r="A35" s="199"/>
      <c r="B35" s="206" t="s">
        <v>99</v>
      </c>
      <c r="C35" s="207" t="s">
        <v>100</v>
      </c>
      <c r="D35" s="207">
        <f>0.4*0.2</f>
        <v>0.08</v>
      </c>
      <c r="E35" s="208">
        <f>E31*D35</f>
        <v>0.8</v>
      </c>
      <c r="F35" s="209"/>
      <c r="G35" s="210"/>
      <c r="H35" s="209"/>
      <c r="I35" s="211">
        <f t="shared" si="7"/>
        <v>0</v>
      </c>
      <c r="J35" s="211">
        <f t="shared" si="5"/>
        <v>0</v>
      </c>
    </row>
    <row r="36" ht="15.75" customHeight="1">
      <c r="A36" s="199"/>
      <c r="B36" s="206" t="s">
        <v>101</v>
      </c>
      <c r="C36" s="207" t="s">
        <v>21</v>
      </c>
      <c r="D36" s="208"/>
      <c r="E36" s="208">
        <f>ROUNDUP(E31/3,0)</f>
        <v>4</v>
      </c>
      <c r="F36" s="209"/>
      <c r="G36" s="210"/>
      <c r="H36" s="209"/>
      <c r="I36" s="211">
        <f t="shared" si="7"/>
        <v>0</v>
      </c>
      <c r="J36" s="211">
        <f t="shared" si="5"/>
        <v>0</v>
      </c>
    </row>
    <row r="37" ht="15.75" customHeight="1">
      <c r="A37" s="212"/>
      <c r="B37" s="200" t="s">
        <v>106</v>
      </c>
      <c r="C37" s="201" t="s">
        <v>41</v>
      </c>
      <c r="D37" s="202"/>
      <c r="E37" s="202">
        <f>E17</f>
        <v>47.125</v>
      </c>
      <c r="F37" s="203"/>
      <c r="G37" s="194">
        <f>E37*F37</f>
        <v>0</v>
      </c>
      <c r="H37" s="204"/>
      <c r="I37" s="205"/>
      <c r="J37" s="194">
        <f t="shared" si="5"/>
        <v>0</v>
      </c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</row>
    <row r="38" ht="15.75" customHeight="1">
      <c r="A38" s="199"/>
      <c r="B38" s="206" t="s">
        <v>104</v>
      </c>
      <c r="C38" s="207" t="s">
        <v>56</v>
      </c>
      <c r="D38" s="208">
        <v>0.2</v>
      </c>
      <c r="E38" s="208">
        <f>E37*D38</f>
        <v>9.425</v>
      </c>
      <c r="F38" s="209"/>
      <c r="G38" s="210"/>
      <c r="H38" s="209"/>
      <c r="I38" s="211">
        <f t="shared" ref="I38:I39" si="8">ROUND(H38*E38,2)</f>
        <v>0</v>
      </c>
      <c r="J38" s="211">
        <f t="shared" si="5"/>
        <v>0</v>
      </c>
    </row>
    <row r="39" ht="15.75" customHeight="1">
      <c r="A39" s="199"/>
      <c r="B39" s="213" t="s">
        <v>107</v>
      </c>
      <c r="C39" s="207" t="s">
        <v>56</v>
      </c>
      <c r="D39" s="208">
        <v>0.3</v>
      </c>
      <c r="E39" s="208">
        <f>E37*D39</f>
        <v>14.1375</v>
      </c>
      <c r="F39" s="209"/>
      <c r="G39" s="210"/>
      <c r="H39" s="209"/>
      <c r="I39" s="211">
        <f t="shared" si="8"/>
        <v>0</v>
      </c>
      <c r="J39" s="211">
        <f t="shared" si="5"/>
        <v>0</v>
      </c>
    </row>
    <row r="40" ht="15.75" customHeight="1">
      <c r="A40" s="212"/>
      <c r="B40" s="200" t="s">
        <v>108</v>
      </c>
      <c r="C40" s="201" t="s">
        <v>100</v>
      </c>
      <c r="D40" s="202"/>
      <c r="E40" s="202">
        <f>E25</f>
        <v>3.9</v>
      </c>
      <c r="F40" s="203"/>
      <c r="G40" s="194">
        <f>E40*F40</f>
        <v>0</v>
      </c>
      <c r="H40" s="204"/>
      <c r="I40" s="205"/>
      <c r="J40" s="194">
        <f t="shared" si="5"/>
        <v>0</v>
      </c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</row>
    <row r="41" ht="15.75" customHeight="1">
      <c r="A41" s="199"/>
      <c r="B41" s="206" t="s">
        <v>104</v>
      </c>
      <c r="C41" s="207" t="s">
        <v>56</v>
      </c>
      <c r="D41" s="208">
        <f>0.2*0.15</f>
        <v>0.03</v>
      </c>
      <c r="E41" s="208">
        <f>E40*D41</f>
        <v>0.117</v>
      </c>
      <c r="F41" s="209"/>
      <c r="G41" s="210"/>
      <c r="H41" s="209"/>
      <c r="I41" s="211">
        <f t="shared" ref="I41:I42" si="9">ROUND(H41*E41,2)</f>
        <v>0</v>
      </c>
      <c r="J41" s="211">
        <f t="shared" si="5"/>
        <v>0</v>
      </c>
    </row>
    <row r="42" ht="15.75" customHeight="1">
      <c r="A42" s="199"/>
      <c r="B42" s="213" t="s">
        <v>107</v>
      </c>
      <c r="C42" s="207" t="s">
        <v>56</v>
      </c>
      <c r="D42" s="208">
        <f>0.2*0.3</f>
        <v>0.06</v>
      </c>
      <c r="E42" s="208">
        <f>E40*D42</f>
        <v>0.234</v>
      </c>
      <c r="F42" s="209"/>
      <c r="G42" s="210"/>
      <c r="H42" s="209"/>
      <c r="I42" s="211">
        <f t="shared" si="9"/>
        <v>0</v>
      </c>
      <c r="J42" s="211">
        <f t="shared" si="5"/>
        <v>0</v>
      </c>
    </row>
    <row r="43" ht="15.75" customHeight="1">
      <c r="A43" s="212"/>
      <c r="B43" s="200" t="s">
        <v>109</v>
      </c>
      <c r="C43" s="201" t="s">
        <v>100</v>
      </c>
      <c r="D43" s="202"/>
      <c r="E43" s="202">
        <f>E31</f>
        <v>10</v>
      </c>
      <c r="F43" s="203"/>
      <c r="G43" s="194">
        <f>E43*F43</f>
        <v>0</v>
      </c>
      <c r="H43" s="204"/>
      <c r="I43" s="205"/>
      <c r="J43" s="194">
        <f t="shared" si="5"/>
        <v>0</v>
      </c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</row>
    <row r="44" ht="15.75" customHeight="1">
      <c r="A44" s="199"/>
      <c r="B44" s="206" t="s">
        <v>104</v>
      </c>
      <c r="C44" s="207" t="s">
        <v>56</v>
      </c>
      <c r="D44" s="208">
        <f>0.4*0.15</f>
        <v>0.06</v>
      </c>
      <c r="E44" s="208">
        <f>E43*D44</f>
        <v>0.6</v>
      </c>
      <c r="F44" s="209"/>
      <c r="G44" s="210"/>
      <c r="H44" s="209"/>
      <c r="I44" s="211">
        <f t="shared" ref="I44:I45" si="10">ROUND(H44*E44,2)</f>
        <v>0</v>
      </c>
      <c r="J44" s="211">
        <f t="shared" si="5"/>
        <v>0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ht="15.75" customHeight="1">
      <c r="A45" s="199"/>
      <c r="B45" s="213" t="s">
        <v>107</v>
      </c>
      <c r="C45" s="207" t="s">
        <v>56</v>
      </c>
      <c r="D45" s="208">
        <f>0.4*0.3</f>
        <v>0.12</v>
      </c>
      <c r="E45" s="208">
        <f>E43*D45</f>
        <v>1.2</v>
      </c>
      <c r="F45" s="209"/>
      <c r="G45" s="210"/>
      <c r="H45" s="209"/>
      <c r="I45" s="211">
        <f t="shared" si="10"/>
        <v>0</v>
      </c>
      <c r="J45" s="211">
        <f t="shared" si="5"/>
        <v>0</v>
      </c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ht="15.75" customHeight="1">
      <c r="A46" s="199"/>
      <c r="B46" s="213"/>
      <c r="C46" s="207"/>
      <c r="D46" s="208"/>
      <c r="E46" s="208"/>
      <c r="F46" s="209"/>
      <c r="G46" s="210"/>
      <c r="H46" s="209"/>
      <c r="I46" s="211"/>
      <c r="J46" s="21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ht="15.0" customHeight="1">
      <c r="A47" s="189" t="s">
        <v>110</v>
      </c>
      <c r="B47" s="190"/>
      <c r="C47" s="190"/>
      <c r="D47" s="190"/>
      <c r="E47" s="190"/>
      <c r="F47" s="190"/>
      <c r="G47" s="190"/>
      <c r="H47" s="190"/>
      <c r="I47" s="190"/>
      <c r="J47" s="185"/>
    </row>
    <row r="48" ht="15.0" customHeight="1">
      <c r="A48" s="191"/>
      <c r="B48" s="191" t="s">
        <v>12</v>
      </c>
      <c r="C48" s="191"/>
      <c r="D48" s="191"/>
      <c r="E48" s="192"/>
      <c r="F48" s="193"/>
      <c r="G48" s="194"/>
      <c r="H48" s="193"/>
      <c r="I48" s="195"/>
      <c r="J48" s="194">
        <f t="shared" ref="J48:J54" si="11">G48+I48</f>
        <v>0</v>
      </c>
    </row>
    <row r="49" ht="15.0" customHeight="1">
      <c r="A49" s="47"/>
      <c r="B49" s="196" t="s">
        <v>91</v>
      </c>
      <c r="C49" s="191" t="s">
        <v>17</v>
      </c>
      <c r="D49" s="191"/>
      <c r="E49" s="192">
        <v>44.274</v>
      </c>
      <c r="F49" s="193"/>
      <c r="G49" s="194"/>
      <c r="H49" s="193"/>
      <c r="I49" s="195"/>
      <c r="J49" s="194">
        <f t="shared" si="11"/>
        <v>0</v>
      </c>
    </row>
    <row r="50" ht="15.0" customHeight="1">
      <c r="A50" s="47"/>
      <c r="B50" s="196" t="s">
        <v>92</v>
      </c>
      <c r="C50" s="191" t="s">
        <v>24</v>
      </c>
      <c r="D50" s="191"/>
      <c r="E50" s="192"/>
      <c r="F50" s="193"/>
      <c r="G50" s="194"/>
      <c r="H50" s="193"/>
      <c r="I50" s="195"/>
      <c r="J50" s="194">
        <f t="shared" si="11"/>
        <v>0</v>
      </c>
    </row>
    <row r="51" ht="15.0" customHeight="1">
      <c r="A51" s="47"/>
      <c r="B51" s="196" t="s">
        <v>93</v>
      </c>
      <c r="C51" s="191" t="s">
        <v>24</v>
      </c>
      <c r="D51" s="191"/>
      <c r="E51" s="192"/>
      <c r="F51" s="193"/>
      <c r="G51" s="194"/>
      <c r="H51" s="193"/>
      <c r="I51" s="195"/>
      <c r="J51" s="194">
        <f t="shared" si="11"/>
        <v>0</v>
      </c>
    </row>
    <row r="52" ht="15.0" customHeight="1">
      <c r="A52" s="47"/>
      <c r="B52" s="196" t="s">
        <v>19</v>
      </c>
      <c r="C52" s="191" t="s">
        <v>17</v>
      </c>
      <c r="D52" s="191"/>
      <c r="E52" s="192">
        <v>2.0</v>
      </c>
      <c r="F52" s="193"/>
      <c r="G52" s="194"/>
      <c r="H52" s="193"/>
      <c r="I52" s="195"/>
      <c r="J52" s="194">
        <f t="shared" si="11"/>
        <v>0</v>
      </c>
    </row>
    <row r="53" ht="15.0" customHeight="1">
      <c r="A53" s="47"/>
      <c r="B53" s="196"/>
      <c r="C53" s="191"/>
      <c r="D53" s="191"/>
      <c r="E53" s="192"/>
      <c r="F53" s="193"/>
      <c r="G53" s="194"/>
      <c r="H53" s="193"/>
      <c r="I53" s="195"/>
      <c r="J53" s="194">
        <f t="shared" si="11"/>
        <v>0</v>
      </c>
    </row>
    <row r="54" ht="15.0" customHeight="1">
      <c r="A54" s="47"/>
      <c r="B54" s="196"/>
      <c r="C54" s="191"/>
      <c r="D54" s="191"/>
      <c r="E54" s="192"/>
      <c r="F54" s="193"/>
      <c r="G54" s="194"/>
      <c r="H54" s="193"/>
      <c r="I54" s="195"/>
      <c r="J54" s="194">
        <f t="shared" si="11"/>
        <v>0</v>
      </c>
    </row>
    <row r="55" ht="15.75" customHeight="1">
      <c r="A55" s="197"/>
      <c r="B55" s="198" t="s">
        <v>94</v>
      </c>
      <c r="C55" s="187"/>
      <c r="D55" s="187"/>
      <c r="E55" s="187"/>
      <c r="F55" s="188"/>
      <c r="G55" s="194"/>
      <c r="H55" s="188"/>
      <c r="I55" s="188"/>
      <c r="J55" s="194"/>
    </row>
    <row r="56" ht="15.75" customHeight="1">
      <c r="A56" s="199"/>
      <c r="B56" s="200" t="s">
        <v>95</v>
      </c>
      <c r="C56" s="201" t="s">
        <v>41</v>
      </c>
      <c r="D56" s="202"/>
      <c r="E56" s="202">
        <f>E52+E49</f>
        <v>46.274</v>
      </c>
      <c r="F56" s="203"/>
      <c r="G56" s="194"/>
      <c r="H56" s="204"/>
      <c r="I56" s="205"/>
      <c r="J56" s="194">
        <f t="shared" ref="J56:J62" si="12">G56+I56</f>
        <v>0</v>
      </c>
    </row>
    <row r="57" ht="15.75" customHeight="1">
      <c r="A57" s="199"/>
      <c r="B57" s="206" t="s">
        <v>96</v>
      </c>
      <c r="C57" s="207" t="s">
        <v>50</v>
      </c>
      <c r="D57" s="208">
        <v>0.4</v>
      </c>
      <c r="E57" s="208">
        <f>E56*D57</f>
        <v>18.5096</v>
      </c>
      <c r="F57" s="209"/>
      <c r="G57" s="210"/>
      <c r="H57" s="209"/>
      <c r="I57" s="211">
        <f t="shared" ref="I57:I62" si="13">ROUND(H57*E57,2)</f>
        <v>0</v>
      </c>
      <c r="J57" s="211">
        <f t="shared" si="12"/>
        <v>0</v>
      </c>
    </row>
    <row r="58" ht="15.75" customHeight="1">
      <c r="A58" s="199"/>
      <c r="B58" s="206" t="s">
        <v>97</v>
      </c>
      <c r="C58" s="207" t="s">
        <v>50</v>
      </c>
      <c r="D58" s="208">
        <v>3.0</v>
      </c>
      <c r="E58" s="208">
        <f>E56*D58</f>
        <v>138.822</v>
      </c>
      <c r="F58" s="209"/>
      <c r="G58" s="210"/>
      <c r="H58" s="209"/>
      <c r="I58" s="211">
        <f t="shared" si="13"/>
        <v>0</v>
      </c>
      <c r="J58" s="211">
        <f t="shared" si="12"/>
        <v>0</v>
      </c>
    </row>
    <row r="59" ht="15.75" customHeight="1">
      <c r="A59" s="212"/>
      <c r="B59" s="206" t="s">
        <v>98</v>
      </c>
      <c r="C59" s="207" t="s">
        <v>50</v>
      </c>
      <c r="D59" s="208">
        <v>1.5</v>
      </c>
      <c r="E59" s="208">
        <f>E56*D59</f>
        <v>69.411</v>
      </c>
      <c r="F59" s="209"/>
      <c r="G59" s="210"/>
      <c r="H59" s="209"/>
      <c r="I59" s="211">
        <f t="shared" si="13"/>
        <v>0</v>
      </c>
      <c r="J59" s="211">
        <f t="shared" si="12"/>
        <v>0</v>
      </c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</row>
    <row r="60" ht="15.75" customHeight="1">
      <c r="A60" s="199"/>
      <c r="B60" s="206" t="s">
        <v>99</v>
      </c>
      <c r="C60" s="207" t="s">
        <v>100</v>
      </c>
      <c r="D60" s="207">
        <f>0.2</f>
        <v>0.2</v>
      </c>
      <c r="E60" s="208">
        <f>E56*D60</f>
        <v>9.2548</v>
      </c>
      <c r="F60" s="209"/>
      <c r="G60" s="210"/>
      <c r="H60" s="209"/>
      <c r="I60" s="211">
        <f t="shared" si="13"/>
        <v>0</v>
      </c>
      <c r="J60" s="211">
        <f t="shared" si="12"/>
        <v>0</v>
      </c>
    </row>
    <row r="61" ht="15.75" customHeight="1">
      <c r="A61" s="199"/>
      <c r="B61" s="206" t="s">
        <v>101</v>
      </c>
      <c r="C61" s="207" t="s">
        <v>100</v>
      </c>
      <c r="D61" s="208"/>
      <c r="E61" s="208"/>
      <c r="F61" s="209"/>
      <c r="G61" s="210"/>
      <c r="H61" s="209"/>
      <c r="I61" s="211">
        <f t="shared" si="13"/>
        <v>0</v>
      </c>
      <c r="J61" s="211">
        <f t="shared" si="12"/>
        <v>0</v>
      </c>
    </row>
    <row r="62" ht="15.75" customHeight="1">
      <c r="A62" s="199"/>
      <c r="B62" s="206" t="s">
        <v>102</v>
      </c>
      <c r="C62" s="207" t="s">
        <v>17</v>
      </c>
      <c r="D62" s="208">
        <v>1.1</v>
      </c>
      <c r="E62" s="208">
        <f>E56*D62</f>
        <v>50.9014</v>
      </c>
      <c r="F62" s="209"/>
      <c r="G62" s="210"/>
      <c r="H62" s="209"/>
      <c r="I62" s="211">
        <f t="shared" si="13"/>
        <v>0</v>
      </c>
      <c r="J62" s="211">
        <f t="shared" si="12"/>
        <v>0</v>
      </c>
    </row>
    <row r="63" ht="15.75" customHeight="1">
      <c r="A63" s="199"/>
      <c r="B63" s="206"/>
      <c r="C63" s="207"/>
      <c r="D63" s="208"/>
      <c r="E63" s="208"/>
      <c r="F63" s="209"/>
      <c r="G63" s="210"/>
      <c r="H63" s="209"/>
      <c r="I63" s="211"/>
      <c r="J63" s="211"/>
    </row>
    <row r="64" ht="15.75" customHeight="1">
      <c r="A64" s="199"/>
      <c r="B64" s="200" t="s">
        <v>103</v>
      </c>
      <c r="C64" s="201" t="s">
        <v>100</v>
      </c>
      <c r="D64" s="202"/>
      <c r="E64" s="202">
        <v>0.0</v>
      </c>
      <c r="F64" s="203"/>
      <c r="G64" s="194">
        <f>E64*F64</f>
        <v>0</v>
      </c>
      <c r="H64" s="204"/>
      <c r="I64" s="205"/>
      <c r="J64" s="194">
        <f t="shared" ref="J64:J84" si="14">G64+I64</f>
        <v>0</v>
      </c>
    </row>
    <row r="65" ht="15.75" customHeight="1">
      <c r="A65" s="199"/>
      <c r="B65" s="206" t="s">
        <v>104</v>
      </c>
      <c r="C65" s="207" t="s">
        <v>56</v>
      </c>
      <c r="D65" s="208">
        <f>0.2*0.15</f>
        <v>0.03</v>
      </c>
      <c r="E65" s="208">
        <f>E64*D65</f>
        <v>0</v>
      </c>
      <c r="F65" s="209"/>
      <c r="G65" s="210"/>
      <c r="H65" s="209"/>
      <c r="I65" s="211">
        <f t="shared" ref="I65:I69" si="15">ROUND(H65*E65,2)</f>
        <v>0</v>
      </c>
      <c r="J65" s="211">
        <f t="shared" si="14"/>
        <v>0</v>
      </c>
    </row>
    <row r="66" ht="15.75" customHeight="1">
      <c r="A66" s="199"/>
      <c r="B66" s="206" t="s">
        <v>97</v>
      </c>
      <c r="C66" s="207" t="s">
        <v>50</v>
      </c>
      <c r="D66" s="208">
        <f>0.2*3</f>
        <v>0.6</v>
      </c>
      <c r="E66" s="208">
        <f>E64*D66</f>
        <v>0</v>
      </c>
      <c r="F66" s="209"/>
      <c r="G66" s="210"/>
      <c r="H66" s="209"/>
      <c r="I66" s="211">
        <f t="shared" si="15"/>
        <v>0</v>
      </c>
      <c r="J66" s="211">
        <f t="shared" si="14"/>
        <v>0</v>
      </c>
    </row>
    <row r="67" ht="15.75" customHeight="1">
      <c r="A67" s="212"/>
      <c r="B67" s="206" t="s">
        <v>98</v>
      </c>
      <c r="C67" s="207" t="s">
        <v>50</v>
      </c>
      <c r="D67" s="208">
        <f>0.2*1.5</f>
        <v>0.3</v>
      </c>
      <c r="E67" s="208">
        <f>E64*D67</f>
        <v>0</v>
      </c>
      <c r="F67" s="209"/>
      <c r="G67" s="210"/>
      <c r="H67" s="209"/>
      <c r="I67" s="211">
        <f t="shared" si="15"/>
        <v>0</v>
      </c>
      <c r="J67" s="211">
        <f t="shared" si="14"/>
        <v>0</v>
      </c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</row>
    <row r="68" ht="15.75" customHeight="1">
      <c r="A68" s="199"/>
      <c r="B68" s="206" t="s">
        <v>99</v>
      </c>
      <c r="C68" s="207" t="s">
        <v>100</v>
      </c>
      <c r="D68" s="207">
        <f>0.2*0.2</f>
        <v>0.04</v>
      </c>
      <c r="E68" s="208">
        <f>E64*D68</f>
        <v>0</v>
      </c>
      <c r="F68" s="209"/>
      <c r="G68" s="210"/>
      <c r="H68" s="209"/>
      <c r="I68" s="211">
        <f t="shared" si="15"/>
        <v>0</v>
      </c>
      <c r="J68" s="211">
        <f t="shared" si="14"/>
        <v>0</v>
      </c>
    </row>
    <row r="69" ht="15.75" customHeight="1">
      <c r="A69" s="199"/>
      <c r="B69" s="206" t="s">
        <v>101</v>
      </c>
      <c r="C69" s="207" t="s">
        <v>21</v>
      </c>
      <c r="D69" s="208"/>
      <c r="E69" s="208">
        <f>ROUNDUP(E64/3,0)</f>
        <v>0</v>
      </c>
      <c r="F69" s="209"/>
      <c r="G69" s="210"/>
      <c r="H69" s="209"/>
      <c r="I69" s="211">
        <f t="shared" si="15"/>
        <v>0</v>
      </c>
      <c r="J69" s="211">
        <f t="shared" si="14"/>
        <v>0</v>
      </c>
    </row>
    <row r="70" ht="15.75" customHeight="1">
      <c r="A70" s="199"/>
      <c r="B70" s="200" t="s">
        <v>105</v>
      </c>
      <c r="C70" s="201" t="s">
        <v>100</v>
      </c>
      <c r="D70" s="202"/>
      <c r="E70" s="202">
        <v>3.2</v>
      </c>
      <c r="F70" s="203"/>
      <c r="G70" s="194">
        <f>E70*F70</f>
        <v>0</v>
      </c>
      <c r="H70" s="204"/>
      <c r="I70" s="205"/>
      <c r="J70" s="194">
        <f t="shared" si="14"/>
        <v>0</v>
      </c>
    </row>
    <row r="71" ht="15.75" customHeight="1">
      <c r="A71" s="199"/>
      <c r="B71" s="206" t="s">
        <v>104</v>
      </c>
      <c r="C71" s="207" t="s">
        <v>56</v>
      </c>
      <c r="D71" s="208">
        <f>0.4*0.15</f>
        <v>0.06</v>
      </c>
      <c r="E71" s="208">
        <f>E70*D71</f>
        <v>0.192</v>
      </c>
      <c r="F71" s="209"/>
      <c r="G71" s="210"/>
      <c r="H71" s="209"/>
      <c r="I71" s="211">
        <f t="shared" ref="I71:I75" si="16">ROUND(H71*E71,2)</f>
        <v>0</v>
      </c>
      <c r="J71" s="211">
        <f t="shared" si="14"/>
        <v>0</v>
      </c>
    </row>
    <row r="72" ht="15.75" customHeight="1">
      <c r="A72" s="199"/>
      <c r="B72" s="206" t="s">
        <v>97</v>
      </c>
      <c r="C72" s="207" t="s">
        <v>50</v>
      </c>
      <c r="D72" s="208">
        <f>0.4*3</f>
        <v>1.2</v>
      </c>
      <c r="E72" s="208">
        <f>E70*D72</f>
        <v>3.84</v>
      </c>
      <c r="F72" s="209"/>
      <c r="G72" s="210"/>
      <c r="H72" s="209"/>
      <c r="I72" s="211">
        <f t="shared" si="16"/>
        <v>0</v>
      </c>
      <c r="J72" s="211">
        <f t="shared" si="14"/>
        <v>0</v>
      </c>
    </row>
    <row r="73" ht="15.75" customHeight="1">
      <c r="A73" s="212"/>
      <c r="B73" s="206" t="s">
        <v>98</v>
      </c>
      <c r="C73" s="207" t="s">
        <v>50</v>
      </c>
      <c r="D73" s="208">
        <f>0.4*1.5</f>
        <v>0.6</v>
      </c>
      <c r="E73" s="208">
        <f>E70*D73</f>
        <v>1.92</v>
      </c>
      <c r="F73" s="209"/>
      <c r="G73" s="210"/>
      <c r="H73" s="209"/>
      <c r="I73" s="211">
        <f t="shared" si="16"/>
        <v>0</v>
      </c>
      <c r="J73" s="211">
        <f t="shared" si="14"/>
        <v>0</v>
      </c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</row>
    <row r="74" ht="15.75" customHeight="1">
      <c r="A74" s="199"/>
      <c r="B74" s="206" t="s">
        <v>99</v>
      </c>
      <c r="C74" s="207" t="s">
        <v>100</v>
      </c>
      <c r="D74" s="207">
        <f>0.4*0.2</f>
        <v>0.08</v>
      </c>
      <c r="E74" s="208">
        <f>E70*D74</f>
        <v>0.256</v>
      </c>
      <c r="F74" s="209"/>
      <c r="G74" s="210"/>
      <c r="H74" s="209"/>
      <c r="I74" s="211">
        <f t="shared" si="16"/>
        <v>0</v>
      </c>
      <c r="J74" s="211">
        <f t="shared" si="14"/>
        <v>0</v>
      </c>
    </row>
    <row r="75" ht="15.75" customHeight="1">
      <c r="A75" s="199"/>
      <c r="B75" s="206" t="s">
        <v>101</v>
      </c>
      <c r="C75" s="207" t="s">
        <v>21</v>
      </c>
      <c r="D75" s="208"/>
      <c r="E75" s="208">
        <f>ROUNDUP(E70/3,0)</f>
        <v>2</v>
      </c>
      <c r="F75" s="209"/>
      <c r="G75" s="210"/>
      <c r="H75" s="209"/>
      <c r="I75" s="211">
        <f t="shared" si="16"/>
        <v>0</v>
      </c>
      <c r="J75" s="211">
        <f t="shared" si="14"/>
        <v>0</v>
      </c>
    </row>
    <row r="76" ht="15.75" customHeight="1">
      <c r="A76" s="212"/>
      <c r="B76" s="200" t="s">
        <v>106</v>
      </c>
      <c r="C76" s="201" t="s">
        <v>41</v>
      </c>
      <c r="D76" s="202"/>
      <c r="E76" s="202">
        <f>E56</f>
        <v>46.274</v>
      </c>
      <c r="F76" s="203"/>
      <c r="G76" s="194">
        <f>E76*F76</f>
        <v>0</v>
      </c>
      <c r="H76" s="204"/>
      <c r="I76" s="205"/>
      <c r="J76" s="194">
        <f t="shared" si="14"/>
        <v>0</v>
      </c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</row>
    <row r="77" ht="15.75" customHeight="1">
      <c r="A77" s="199"/>
      <c r="B77" s="206" t="s">
        <v>104</v>
      </c>
      <c r="C77" s="207" t="s">
        <v>56</v>
      </c>
      <c r="D77" s="208">
        <v>0.2</v>
      </c>
      <c r="E77" s="208">
        <f>E76*D77</f>
        <v>9.2548</v>
      </c>
      <c r="F77" s="209"/>
      <c r="G77" s="210"/>
      <c r="H77" s="209"/>
      <c r="I77" s="211">
        <f t="shared" ref="I77:I78" si="17">ROUND(H77*E77,2)</f>
        <v>0</v>
      </c>
      <c r="J77" s="211">
        <f t="shared" si="14"/>
        <v>0</v>
      </c>
    </row>
    <row r="78" ht="15.75" customHeight="1">
      <c r="A78" s="199"/>
      <c r="B78" s="213" t="s">
        <v>107</v>
      </c>
      <c r="C78" s="207" t="s">
        <v>56</v>
      </c>
      <c r="D78" s="208">
        <v>0.3</v>
      </c>
      <c r="E78" s="208">
        <f>E76*D78</f>
        <v>13.8822</v>
      </c>
      <c r="F78" s="209"/>
      <c r="G78" s="210"/>
      <c r="H78" s="209"/>
      <c r="I78" s="211">
        <f t="shared" si="17"/>
        <v>0</v>
      </c>
      <c r="J78" s="211">
        <f t="shared" si="14"/>
        <v>0</v>
      </c>
    </row>
    <row r="79" ht="15.75" customHeight="1">
      <c r="A79" s="212"/>
      <c r="B79" s="200" t="s">
        <v>108</v>
      </c>
      <c r="C79" s="201" t="s">
        <v>100</v>
      </c>
      <c r="D79" s="202"/>
      <c r="E79" s="202">
        <f>E64</f>
        <v>0</v>
      </c>
      <c r="F79" s="203"/>
      <c r="G79" s="194">
        <f>E79*F79</f>
        <v>0</v>
      </c>
      <c r="H79" s="204"/>
      <c r="I79" s="205"/>
      <c r="J79" s="194">
        <f t="shared" si="14"/>
        <v>0</v>
      </c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</row>
    <row r="80" ht="15.75" customHeight="1">
      <c r="A80" s="199"/>
      <c r="B80" s="206" t="s">
        <v>104</v>
      </c>
      <c r="C80" s="207" t="s">
        <v>56</v>
      </c>
      <c r="D80" s="208">
        <f>0.2*0.15</f>
        <v>0.03</v>
      </c>
      <c r="E80" s="208">
        <f>E79*D80</f>
        <v>0</v>
      </c>
      <c r="F80" s="209"/>
      <c r="G80" s="210"/>
      <c r="H80" s="209"/>
      <c r="I80" s="211">
        <f t="shared" ref="I80:I81" si="18">ROUND(H80*E80,2)</f>
        <v>0</v>
      </c>
      <c r="J80" s="211">
        <f t="shared" si="14"/>
        <v>0</v>
      </c>
    </row>
    <row r="81" ht="15.75" customHeight="1">
      <c r="A81" s="199"/>
      <c r="B81" s="213" t="s">
        <v>107</v>
      </c>
      <c r="C81" s="207" t="s">
        <v>56</v>
      </c>
      <c r="D81" s="208">
        <f>0.2*0.3</f>
        <v>0.06</v>
      </c>
      <c r="E81" s="208">
        <f>E79*D81</f>
        <v>0</v>
      </c>
      <c r="F81" s="209"/>
      <c r="G81" s="210"/>
      <c r="H81" s="209"/>
      <c r="I81" s="211">
        <f t="shared" si="18"/>
        <v>0</v>
      </c>
      <c r="J81" s="211">
        <f t="shared" si="14"/>
        <v>0</v>
      </c>
    </row>
    <row r="82" ht="15.75" customHeight="1">
      <c r="A82" s="212"/>
      <c r="B82" s="200" t="s">
        <v>109</v>
      </c>
      <c r="C82" s="201" t="s">
        <v>100</v>
      </c>
      <c r="D82" s="202"/>
      <c r="E82" s="202">
        <f>E70</f>
        <v>3.2</v>
      </c>
      <c r="F82" s="203"/>
      <c r="G82" s="194">
        <f>E82*F82</f>
        <v>0</v>
      </c>
      <c r="H82" s="204"/>
      <c r="I82" s="205"/>
      <c r="J82" s="194">
        <f t="shared" si="14"/>
        <v>0</v>
      </c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</row>
    <row r="83" ht="15.75" customHeight="1">
      <c r="A83" s="199"/>
      <c r="B83" s="206" t="s">
        <v>104</v>
      </c>
      <c r="C83" s="207" t="s">
        <v>56</v>
      </c>
      <c r="D83" s="208">
        <f>0.4*0.15</f>
        <v>0.06</v>
      </c>
      <c r="E83" s="208">
        <f>E82*D83</f>
        <v>0.192</v>
      </c>
      <c r="F83" s="209"/>
      <c r="G83" s="210"/>
      <c r="H83" s="209"/>
      <c r="I83" s="211">
        <f t="shared" ref="I83:I84" si="19">ROUND(H83*E83,2)</f>
        <v>0</v>
      </c>
      <c r="J83" s="211">
        <f t="shared" si="14"/>
        <v>0</v>
      </c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</row>
    <row r="84" ht="15.75" customHeight="1">
      <c r="A84" s="199"/>
      <c r="B84" s="213" t="s">
        <v>107</v>
      </c>
      <c r="C84" s="207" t="s">
        <v>56</v>
      </c>
      <c r="D84" s="208">
        <f>0.4*0.3</f>
        <v>0.12</v>
      </c>
      <c r="E84" s="208">
        <f>E82*D84</f>
        <v>0.384</v>
      </c>
      <c r="F84" s="209"/>
      <c r="G84" s="210"/>
      <c r="H84" s="209"/>
      <c r="I84" s="211">
        <f t="shared" si="19"/>
        <v>0</v>
      </c>
      <c r="J84" s="211">
        <f t="shared" si="14"/>
        <v>0</v>
      </c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</row>
    <row r="85" ht="15.75" customHeight="1">
      <c r="A85" s="199"/>
      <c r="B85" s="213"/>
      <c r="C85" s="207"/>
      <c r="D85" s="208"/>
      <c r="E85" s="208"/>
      <c r="F85" s="209"/>
      <c r="G85" s="210"/>
      <c r="H85" s="209"/>
      <c r="I85" s="211"/>
      <c r="J85" s="21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</row>
    <row r="86" ht="15.75" customHeight="1">
      <c r="B86" s="214" t="s">
        <v>111</v>
      </c>
      <c r="C86" s="201" t="s">
        <v>17</v>
      </c>
      <c r="D86" s="202"/>
      <c r="E86" s="202">
        <f>E52</f>
        <v>2</v>
      </c>
      <c r="F86" s="209"/>
      <c r="G86" s="215">
        <f>E86*F86</f>
        <v>0</v>
      </c>
      <c r="H86" s="216"/>
      <c r="I86" s="206"/>
      <c r="J86" s="215">
        <f t="shared" ref="J86:J91" si="20">G86+I86</f>
        <v>0</v>
      </c>
    </row>
    <row r="87" ht="15.75" customHeight="1">
      <c r="B87" s="206" t="s">
        <v>104</v>
      </c>
      <c r="C87" s="207" t="s">
        <v>56</v>
      </c>
      <c r="D87" s="208">
        <v>0.2</v>
      </c>
      <c r="E87" s="208">
        <f>D87*E86</f>
        <v>0.4</v>
      </c>
      <c r="F87" s="209"/>
      <c r="G87" s="210"/>
      <c r="H87" s="209"/>
      <c r="I87" s="211">
        <f t="shared" ref="I87:I91" si="21">ROUND(H87*E87,2)</f>
        <v>0</v>
      </c>
      <c r="J87" s="211">
        <f t="shared" si="20"/>
        <v>0</v>
      </c>
    </row>
    <row r="88" ht="15.75" customHeight="1">
      <c r="B88" s="213" t="s">
        <v>112</v>
      </c>
      <c r="C88" s="207" t="s">
        <v>17</v>
      </c>
      <c r="D88" s="208">
        <v>1.1</v>
      </c>
      <c r="E88" s="208">
        <f>D88*E86</f>
        <v>2.2</v>
      </c>
      <c r="F88" s="209"/>
      <c r="G88" s="210"/>
      <c r="H88" s="209"/>
      <c r="I88" s="211">
        <f t="shared" si="21"/>
        <v>0</v>
      </c>
      <c r="J88" s="211">
        <f t="shared" si="20"/>
        <v>0</v>
      </c>
    </row>
    <row r="89" ht="15.75" customHeight="1">
      <c r="B89" s="206" t="s">
        <v>68</v>
      </c>
      <c r="C89" s="207" t="s">
        <v>50</v>
      </c>
      <c r="D89" s="208">
        <v>8.0</v>
      </c>
      <c r="E89" s="208">
        <f>D89*E86</f>
        <v>16</v>
      </c>
      <c r="F89" s="217"/>
      <c r="G89" s="218"/>
      <c r="H89" s="209"/>
      <c r="I89" s="211">
        <f t="shared" si="21"/>
        <v>0</v>
      </c>
      <c r="J89" s="211">
        <f t="shared" si="20"/>
        <v>0</v>
      </c>
    </row>
    <row r="90" ht="15.75" customHeight="1">
      <c r="B90" s="213" t="s">
        <v>113</v>
      </c>
      <c r="C90" s="207" t="s">
        <v>50</v>
      </c>
      <c r="D90" s="208">
        <v>0.35</v>
      </c>
      <c r="E90" s="208">
        <f>D90*E86</f>
        <v>0.7</v>
      </c>
      <c r="F90" s="217"/>
      <c r="G90" s="218"/>
      <c r="H90" s="209"/>
      <c r="I90" s="211">
        <f t="shared" si="21"/>
        <v>0</v>
      </c>
      <c r="J90" s="211">
        <f t="shared" si="20"/>
        <v>0</v>
      </c>
    </row>
    <row r="91" ht="15.75" customHeight="1">
      <c r="B91" s="206" t="s">
        <v>114</v>
      </c>
      <c r="C91" s="207" t="s">
        <v>21</v>
      </c>
      <c r="D91" s="208"/>
      <c r="E91" s="208"/>
      <c r="F91" s="217"/>
      <c r="G91" s="218"/>
      <c r="H91" s="209"/>
      <c r="I91" s="211">
        <f t="shared" si="21"/>
        <v>0</v>
      </c>
      <c r="J91" s="211">
        <f t="shared" si="20"/>
        <v>0</v>
      </c>
    </row>
    <row r="92" ht="15.0" customHeight="1">
      <c r="A92" s="189" t="s">
        <v>115</v>
      </c>
      <c r="B92" s="190"/>
      <c r="C92" s="190"/>
      <c r="D92" s="190"/>
      <c r="E92" s="190"/>
      <c r="F92" s="190"/>
      <c r="G92" s="190"/>
      <c r="H92" s="190"/>
      <c r="I92" s="190"/>
      <c r="J92" s="185"/>
    </row>
    <row r="93" ht="15.0" customHeight="1">
      <c r="A93" s="191"/>
      <c r="B93" s="191" t="s">
        <v>12</v>
      </c>
      <c r="C93" s="191"/>
      <c r="D93" s="191"/>
      <c r="E93" s="192"/>
      <c r="F93" s="193"/>
      <c r="G93" s="194">
        <f t="shared" ref="G93:G99" si="22">E93*F93</f>
        <v>0</v>
      </c>
      <c r="H93" s="193"/>
      <c r="I93" s="195"/>
      <c r="J93" s="194">
        <f t="shared" ref="J93:J99" si="23">G93+I93</f>
        <v>0</v>
      </c>
    </row>
    <row r="94" ht="15.0" customHeight="1">
      <c r="A94" s="47"/>
      <c r="B94" s="196" t="s">
        <v>91</v>
      </c>
      <c r="C94" s="191" t="s">
        <v>17</v>
      </c>
      <c r="D94" s="191"/>
      <c r="E94" s="192">
        <v>31.8</v>
      </c>
      <c r="F94" s="193"/>
      <c r="G94" s="194">
        <f t="shared" si="22"/>
        <v>0</v>
      </c>
      <c r="H94" s="193"/>
      <c r="I94" s="195"/>
      <c r="J94" s="194">
        <f t="shared" si="23"/>
        <v>0</v>
      </c>
    </row>
    <row r="95" ht="15.0" customHeight="1">
      <c r="A95" s="47"/>
      <c r="B95" s="196" t="s">
        <v>92</v>
      </c>
      <c r="C95" s="191" t="s">
        <v>24</v>
      </c>
      <c r="D95" s="191"/>
      <c r="E95" s="192"/>
      <c r="F95" s="193"/>
      <c r="G95" s="194">
        <f t="shared" si="22"/>
        <v>0</v>
      </c>
      <c r="H95" s="193"/>
      <c r="I95" s="195"/>
      <c r="J95" s="194">
        <f t="shared" si="23"/>
        <v>0</v>
      </c>
    </row>
    <row r="96" ht="15.0" customHeight="1">
      <c r="A96" s="47"/>
      <c r="B96" s="196" t="s">
        <v>93</v>
      </c>
      <c r="C96" s="191" t="s">
        <v>24</v>
      </c>
      <c r="D96" s="191"/>
      <c r="E96" s="192"/>
      <c r="F96" s="193"/>
      <c r="G96" s="194">
        <f t="shared" si="22"/>
        <v>0</v>
      </c>
      <c r="H96" s="193"/>
      <c r="I96" s="195"/>
      <c r="J96" s="194">
        <f t="shared" si="23"/>
        <v>0</v>
      </c>
    </row>
    <row r="97" ht="15.0" customHeight="1">
      <c r="A97" s="47"/>
      <c r="B97" s="196" t="s">
        <v>19</v>
      </c>
      <c r="C97" s="191" t="s">
        <v>17</v>
      </c>
      <c r="D97" s="191"/>
      <c r="E97" s="192"/>
      <c r="F97" s="193"/>
      <c r="G97" s="194">
        <f t="shared" si="22"/>
        <v>0</v>
      </c>
      <c r="H97" s="193"/>
      <c r="I97" s="195"/>
      <c r="J97" s="194">
        <f t="shared" si="23"/>
        <v>0</v>
      </c>
    </row>
    <row r="98" ht="15.0" customHeight="1">
      <c r="A98" s="47"/>
      <c r="B98" s="196" t="s">
        <v>116</v>
      </c>
      <c r="C98" s="191" t="s">
        <v>24</v>
      </c>
      <c r="D98" s="191"/>
      <c r="E98" s="192">
        <v>7.0</v>
      </c>
      <c r="F98" s="193"/>
      <c r="G98" s="194">
        <f t="shared" si="22"/>
        <v>0</v>
      </c>
      <c r="H98" s="193"/>
      <c r="I98" s="195"/>
      <c r="J98" s="194">
        <f t="shared" si="23"/>
        <v>0</v>
      </c>
    </row>
    <row r="99" ht="15.0" customHeight="1">
      <c r="A99" s="47"/>
      <c r="B99" s="196"/>
      <c r="C99" s="191"/>
      <c r="D99" s="191"/>
      <c r="E99" s="192"/>
      <c r="F99" s="193"/>
      <c r="G99" s="194">
        <f t="shared" si="22"/>
        <v>0</v>
      </c>
      <c r="H99" s="193"/>
      <c r="I99" s="195"/>
      <c r="J99" s="194">
        <f t="shared" si="23"/>
        <v>0</v>
      </c>
    </row>
    <row r="100" ht="15.75" customHeight="1">
      <c r="A100" s="197"/>
      <c r="B100" s="198" t="s">
        <v>94</v>
      </c>
      <c r="C100" s="187"/>
      <c r="D100" s="187"/>
      <c r="E100" s="187"/>
      <c r="F100" s="188"/>
      <c r="G100" s="194"/>
      <c r="H100" s="188"/>
      <c r="I100" s="188"/>
      <c r="J100" s="194"/>
    </row>
    <row r="101" ht="15.75" customHeight="1">
      <c r="A101" s="199"/>
      <c r="B101" s="200" t="s">
        <v>95</v>
      </c>
      <c r="C101" s="201" t="s">
        <v>41</v>
      </c>
      <c r="D101" s="202"/>
      <c r="E101" s="202">
        <f>E97+E94</f>
        <v>31.8</v>
      </c>
      <c r="F101" s="203"/>
      <c r="G101" s="194">
        <f>E101*F101</f>
        <v>0</v>
      </c>
      <c r="H101" s="204"/>
      <c r="I101" s="205"/>
      <c r="J101" s="194">
        <f t="shared" ref="J101:J107" si="24">G101+I101</f>
        <v>0</v>
      </c>
    </row>
    <row r="102" ht="15.75" customHeight="1">
      <c r="A102" s="199"/>
      <c r="B102" s="206" t="s">
        <v>96</v>
      </c>
      <c r="C102" s="207" t="s">
        <v>50</v>
      </c>
      <c r="D102" s="208">
        <v>0.4</v>
      </c>
      <c r="E102" s="208">
        <f>E101*D102</f>
        <v>12.72</v>
      </c>
      <c r="F102" s="209"/>
      <c r="G102" s="210"/>
      <c r="H102" s="209"/>
      <c r="I102" s="211">
        <f t="shared" ref="I102:I107" si="25">ROUND(H102*E102,2)</f>
        <v>0</v>
      </c>
      <c r="J102" s="211">
        <f t="shared" si="24"/>
        <v>0</v>
      </c>
    </row>
    <row r="103" ht="15.75" customHeight="1">
      <c r="A103" s="199"/>
      <c r="B103" s="206" t="s">
        <v>97</v>
      </c>
      <c r="C103" s="207" t="s">
        <v>50</v>
      </c>
      <c r="D103" s="208">
        <v>3.0</v>
      </c>
      <c r="E103" s="208">
        <f>E101*D103</f>
        <v>95.4</v>
      </c>
      <c r="F103" s="209"/>
      <c r="G103" s="210"/>
      <c r="H103" s="209"/>
      <c r="I103" s="211">
        <f t="shared" si="25"/>
        <v>0</v>
      </c>
      <c r="J103" s="211">
        <f t="shared" si="24"/>
        <v>0</v>
      </c>
    </row>
    <row r="104" ht="15.75" customHeight="1">
      <c r="A104" s="212"/>
      <c r="B104" s="206" t="s">
        <v>98</v>
      </c>
      <c r="C104" s="207" t="s">
        <v>50</v>
      </c>
      <c r="D104" s="208">
        <v>1.5</v>
      </c>
      <c r="E104" s="208">
        <f>E101*D104</f>
        <v>47.7</v>
      </c>
      <c r="F104" s="209"/>
      <c r="G104" s="210"/>
      <c r="H104" s="209"/>
      <c r="I104" s="211">
        <f t="shared" si="25"/>
        <v>0</v>
      </c>
      <c r="J104" s="211">
        <f t="shared" si="24"/>
        <v>0</v>
      </c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</row>
    <row r="105" ht="15.75" customHeight="1">
      <c r="A105" s="199"/>
      <c r="B105" s="206" t="s">
        <v>99</v>
      </c>
      <c r="C105" s="207" t="s">
        <v>100</v>
      </c>
      <c r="D105" s="207">
        <f>0.2</f>
        <v>0.2</v>
      </c>
      <c r="E105" s="208">
        <f>E101*D105</f>
        <v>6.36</v>
      </c>
      <c r="F105" s="209"/>
      <c r="G105" s="210"/>
      <c r="H105" s="209"/>
      <c r="I105" s="211">
        <f t="shared" si="25"/>
        <v>0</v>
      </c>
      <c r="J105" s="211">
        <f t="shared" si="24"/>
        <v>0</v>
      </c>
    </row>
    <row r="106" ht="15.75" customHeight="1">
      <c r="A106" s="199"/>
      <c r="B106" s="206" t="s">
        <v>101</v>
      </c>
      <c r="C106" s="207" t="s">
        <v>100</v>
      </c>
      <c r="D106" s="208"/>
      <c r="E106" s="208"/>
      <c r="F106" s="209"/>
      <c r="G106" s="210"/>
      <c r="H106" s="209"/>
      <c r="I106" s="211">
        <f t="shared" si="25"/>
        <v>0</v>
      </c>
      <c r="J106" s="211">
        <f t="shared" si="24"/>
        <v>0</v>
      </c>
    </row>
    <row r="107" ht="15.75" customHeight="1">
      <c r="A107" s="199"/>
      <c r="B107" s="206" t="s">
        <v>102</v>
      </c>
      <c r="C107" s="207" t="s">
        <v>17</v>
      </c>
      <c r="D107" s="208">
        <v>1.1</v>
      </c>
      <c r="E107" s="208">
        <f>E101*D107</f>
        <v>34.98</v>
      </c>
      <c r="F107" s="209"/>
      <c r="G107" s="210"/>
      <c r="H107" s="209"/>
      <c r="I107" s="211">
        <f t="shared" si="25"/>
        <v>0</v>
      </c>
      <c r="J107" s="211">
        <f t="shared" si="24"/>
        <v>0</v>
      </c>
    </row>
    <row r="108" ht="15.75" customHeight="1">
      <c r="A108" s="199"/>
      <c r="B108" s="206"/>
      <c r="C108" s="207"/>
      <c r="D108" s="208"/>
      <c r="E108" s="208"/>
      <c r="F108" s="209"/>
      <c r="G108" s="210"/>
      <c r="H108" s="209"/>
      <c r="I108" s="211"/>
      <c r="J108" s="211"/>
    </row>
    <row r="109" ht="15.75" customHeight="1">
      <c r="A109" s="199"/>
      <c r="B109" s="200" t="s">
        <v>103</v>
      </c>
      <c r="C109" s="201" t="s">
        <v>100</v>
      </c>
      <c r="D109" s="202"/>
      <c r="E109" s="202">
        <v>0.0</v>
      </c>
      <c r="F109" s="203"/>
      <c r="G109" s="194">
        <f>E109*F109</f>
        <v>0</v>
      </c>
      <c r="H109" s="204"/>
      <c r="I109" s="205"/>
      <c r="J109" s="194">
        <f t="shared" ref="J109:J129" si="26">G109+I109</f>
        <v>0</v>
      </c>
    </row>
    <row r="110" ht="15.75" customHeight="1">
      <c r="A110" s="199"/>
      <c r="B110" s="206" t="s">
        <v>104</v>
      </c>
      <c r="C110" s="207" t="s">
        <v>56</v>
      </c>
      <c r="D110" s="208">
        <f>0.2*0.15</f>
        <v>0.03</v>
      </c>
      <c r="E110" s="208">
        <f>E109*D110</f>
        <v>0</v>
      </c>
      <c r="F110" s="209"/>
      <c r="G110" s="210"/>
      <c r="H110" s="209"/>
      <c r="I110" s="211">
        <f t="shared" ref="I110:I114" si="27">ROUND(H110*E110,2)</f>
        <v>0</v>
      </c>
      <c r="J110" s="211">
        <f t="shared" si="26"/>
        <v>0</v>
      </c>
    </row>
    <row r="111" ht="15.75" customHeight="1">
      <c r="A111" s="199"/>
      <c r="B111" s="206" t="s">
        <v>97</v>
      </c>
      <c r="C111" s="207" t="s">
        <v>50</v>
      </c>
      <c r="D111" s="208">
        <f>0.2*3</f>
        <v>0.6</v>
      </c>
      <c r="E111" s="208">
        <f>E109*D111</f>
        <v>0</v>
      </c>
      <c r="F111" s="209"/>
      <c r="G111" s="210"/>
      <c r="H111" s="209"/>
      <c r="I111" s="211">
        <f t="shared" si="27"/>
        <v>0</v>
      </c>
      <c r="J111" s="211">
        <f t="shared" si="26"/>
        <v>0</v>
      </c>
    </row>
    <row r="112" ht="15.75" customHeight="1">
      <c r="A112" s="212"/>
      <c r="B112" s="206" t="s">
        <v>98</v>
      </c>
      <c r="C112" s="207" t="s">
        <v>50</v>
      </c>
      <c r="D112" s="208">
        <f>0.2*1.5</f>
        <v>0.3</v>
      </c>
      <c r="E112" s="208">
        <f>E109*D112</f>
        <v>0</v>
      </c>
      <c r="F112" s="209"/>
      <c r="G112" s="210"/>
      <c r="H112" s="209"/>
      <c r="I112" s="211">
        <f t="shared" si="27"/>
        <v>0</v>
      </c>
      <c r="J112" s="211">
        <f t="shared" si="26"/>
        <v>0</v>
      </c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</row>
    <row r="113" ht="15.75" customHeight="1">
      <c r="A113" s="199"/>
      <c r="B113" s="206" t="s">
        <v>99</v>
      </c>
      <c r="C113" s="207" t="s">
        <v>100</v>
      </c>
      <c r="D113" s="207">
        <f>0.2*0.2</f>
        <v>0.04</v>
      </c>
      <c r="E113" s="208">
        <f>E109*D113</f>
        <v>0</v>
      </c>
      <c r="F113" s="209"/>
      <c r="G113" s="210"/>
      <c r="H113" s="209"/>
      <c r="I113" s="211">
        <f t="shared" si="27"/>
        <v>0</v>
      </c>
      <c r="J113" s="211">
        <f t="shared" si="26"/>
        <v>0</v>
      </c>
    </row>
    <row r="114" ht="15.75" customHeight="1">
      <c r="A114" s="199"/>
      <c r="B114" s="206" t="s">
        <v>101</v>
      </c>
      <c r="C114" s="207" t="s">
        <v>21</v>
      </c>
      <c r="D114" s="208"/>
      <c r="E114" s="208">
        <f>ROUNDUP(E109/3,0)</f>
        <v>0</v>
      </c>
      <c r="F114" s="209"/>
      <c r="G114" s="210"/>
      <c r="H114" s="209"/>
      <c r="I114" s="211">
        <f t="shared" si="27"/>
        <v>0</v>
      </c>
      <c r="J114" s="211">
        <f t="shared" si="26"/>
        <v>0</v>
      </c>
    </row>
    <row r="115" ht="15.75" customHeight="1">
      <c r="A115" s="199"/>
      <c r="B115" s="200" t="s">
        <v>105</v>
      </c>
      <c r="C115" s="201" t="s">
        <v>100</v>
      </c>
      <c r="D115" s="202"/>
      <c r="E115" s="202"/>
      <c r="F115" s="203"/>
      <c r="G115" s="194">
        <f>E115*F115</f>
        <v>0</v>
      </c>
      <c r="H115" s="204"/>
      <c r="I115" s="205"/>
      <c r="J115" s="194">
        <f t="shared" si="26"/>
        <v>0</v>
      </c>
    </row>
    <row r="116" ht="15.75" customHeight="1">
      <c r="A116" s="199"/>
      <c r="B116" s="206" t="s">
        <v>104</v>
      </c>
      <c r="C116" s="207" t="s">
        <v>56</v>
      </c>
      <c r="D116" s="208">
        <f>0.4*0.15</f>
        <v>0.06</v>
      </c>
      <c r="E116" s="208">
        <f>E115*D116</f>
        <v>0</v>
      </c>
      <c r="F116" s="209"/>
      <c r="G116" s="210"/>
      <c r="H116" s="209"/>
      <c r="I116" s="211">
        <f t="shared" ref="I116:I120" si="28">ROUND(H116*E116,2)</f>
        <v>0</v>
      </c>
      <c r="J116" s="211">
        <f t="shared" si="26"/>
        <v>0</v>
      </c>
    </row>
    <row r="117" ht="15.75" customHeight="1">
      <c r="A117" s="199"/>
      <c r="B117" s="206" t="s">
        <v>97</v>
      </c>
      <c r="C117" s="207" t="s">
        <v>50</v>
      </c>
      <c r="D117" s="208">
        <f>0.4*3</f>
        <v>1.2</v>
      </c>
      <c r="E117" s="208">
        <f>E115*D117</f>
        <v>0</v>
      </c>
      <c r="F117" s="209"/>
      <c r="G117" s="210"/>
      <c r="H117" s="209"/>
      <c r="I117" s="211">
        <f t="shared" si="28"/>
        <v>0</v>
      </c>
      <c r="J117" s="211">
        <f t="shared" si="26"/>
        <v>0</v>
      </c>
    </row>
    <row r="118" ht="15.75" customHeight="1">
      <c r="A118" s="212"/>
      <c r="B118" s="206" t="s">
        <v>98</v>
      </c>
      <c r="C118" s="207" t="s">
        <v>50</v>
      </c>
      <c r="D118" s="208">
        <f>0.4*1.5</f>
        <v>0.6</v>
      </c>
      <c r="E118" s="208">
        <f>E115*D118</f>
        <v>0</v>
      </c>
      <c r="F118" s="209"/>
      <c r="G118" s="210"/>
      <c r="H118" s="209"/>
      <c r="I118" s="211">
        <f t="shared" si="28"/>
        <v>0</v>
      </c>
      <c r="J118" s="211">
        <f t="shared" si="26"/>
        <v>0</v>
      </c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</row>
    <row r="119" ht="15.75" customHeight="1">
      <c r="A119" s="199"/>
      <c r="B119" s="206" t="s">
        <v>99</v>
      </c>
      <c r="C119" s="207" t="s">
        <v>100</v>
      </c>
      <c r="D119" s="207">
        <f>0.4*0.2</f>
        <v>0.08</v>
      </c>
      <c r="E119" s="208">
        <f>E115*D119</f>
        <v>0</v>
      </c>
      <c r="F119" s="209"/>
      <c r="G119" s="210"/>
      <c r="H119" s="209"/>
      <c r="I119" s="211">
        <f t="shared" si="28"/>
        <v>0</v>
      </c>
      <c r="J119" s="211">
        <f t="shared" si="26"/>
        <v>0</v>
      </c>
    </row>
    <row r="120" ht="15.75" customHeight="1">
      <c r="A120" s="199"/>
      <c r="B120" s="206" t="s">
        <v>101</v>
      </c>
      <c r="C120" s="207" t="s">
        <v>21</v>
      </c>
      <c r="D120" s="208"/>
      <c r="E120" s="208">
        <f>ROUNDUP(E115/3,0)</f>
        <v>0</v>
      </c>
      <c r="F120" s="209"/>
      <c r="G120" s="210"/>
      <c r="H120" s="209"/>
      <c r="I120" s="211">
        <f t="shared" si="28"/>
        <v>0</v>
      </c>
      <c r="J120" s="211">
        <f t="shared" si="26"/>
        <v>0</v>
      </c>
    </row>
    <row r="121" ht="15.75" customHeight="1">
      <c r="A121" s="212"/>
      <c r="B121" s="200" t="s">
        <v>106</v>
      </c>
      <c r="C121" s="201" t="s">
        <v>41</v>
      </c>
      <c r="D121" s="202"/>
      <c r="E121" s="202">
        <f>E101</f>
        <v>31.8</v>
      </c>
      <c r="F121" s="203"/>
      <c r="G121" s="194">
        <f>E121*F121</f>
        <v>0</v>
      </c>
      <c r="H121" s="204"/>
      <c r="I121" s="205"/>
      <c r="J121" s="194">
        <f t="shared" si="26"/>
        <v>0</v>
      </c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</row>
    <row r="122" ht="15.75" customHeight="1">
      <c r="A122" s="199"/>
      <c r="B122" s="206" t="s">
        <v>104</v>
      </c>
      <c r="C122" s="207" t="s">
        <v>56</v>
      </c>
      <c r="D122" s="208">
        <v>0.2</v>
      </c>
      <c r="E122" s="208">
        <f>E121*D122</f>
        <v>6.36</v>
      </c>
      <c r="F122" s="209"/>
      <c r="G122" s="210"/>
      <c r="H122" s="209"/>
      <c r="I122" s="211">
        <f t="shared" ref="I122:I123" si="29">ROUND(H122*E122,2)</f>
        <v>0</v>
      </c>
      <c r="J122" s="211">
        <f t="shared" si="26"/>
        <v>0</v>
      </c>
    </row>
    <row r="123" ht="15.75" customHeight="1">
      <c r="A123" s="199"/>
      <c r="B123" s="213" t="s">
        <v>107</v>
      </c>
      <c r="C123" s="207" t="s">
        <v>56</v>
      </c>
      <c r="D123" s="208">
        <v>0.3</v>
      </c>
      <c r="E123" s="208">
        <f>E121*D123</f>
        <v>9.54</v>
      </c>
      <c r="F123" s="209"/>
      <c r="G123" s="210"/>
      <c r="H123" s="209"/>
      <c r="I123" s="211">
        <f t="shared" si="29"/>
        <v>0</v>
      </c>
      <c r="J123" s="211">
        <f t="shared" si="26"/>
        <v>0</v>
      </c>
    </row>
    <row r="124" ht="15.75" customHeight="1">
      <c r="A124" s="212"/>
      <c r="B124" s="200" t="s">
        <v>108</v>
      </c>
      <c r="C124" s="201" t="s">
        <v>100</v>
      </c>
      <c r="D124" s="202"/>
      <c r="E124" s="202">
        <f>E109</f>
        <v>0</v>
      </c>
      <c r="F124" s="203"/>
      <c r="G124" s="194">
        <f>E124*F124</f>
        <v>0</v>
      </c>
      <c r="H124" s="204"/>
      <c r="I124" s="205"/>
      <c r="J124" s="194">
        <f t="shared" si="26"/>
        <v>0</v>
      </c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</row>
    <row r="125" ht="15.75" customHeight="1">
      <c r="A125" s="199"/>
      <c r="B125" s="206" t="s">
        <v>104</v>
      </c>
      <c r="C125" s="207" t="s">
        <v>56</v>
      </c>
      <c r="D125" s="208">
        <f>0.2*0.15</f>
        <v>0.03</v>
      </c>
      <c r="E125" s="208">
        <f>E124*D125</f>
        <v>0</v>
      </c>
      <c r="F125" s="209"/>
      <c r="G125" s="210"/>
      <c r="H125" s="209"/>
      <c r="I125" s="211">
        <f t="shared" ref="I125:I126" si="30">ROUND(H125*E125,2)</f>
        <v>0</v>
      </c>
      <c r="J125" s="211">
        <f t="shared" si="26"/>
        <v>0</v>
      </c>
    </row>
    <row r="126" ht="15.75" customHeight="1">
      <c r="A126" s="199"/>
      <c r="B126" s="213" t="s">
        <v>107</v>
      </c>
      <c r="C126" s="207" t="s">
        <v>56</v>
      </c>
      <c r="D126" s="208">
        <f>0.2*0.3</f>
        <v>0.06</v>
      </c>
      <c r="E126" s="208">
        <f>E124*D126</f>
        <v>0</v>
      </c>
      <c r="F126" s="209"/>
      <c r="G126" s="210"/>
      <c r="H126" s="209"/>
      <c r="I126" s="211">
        <f t="shared" si="30"/>
        <v>0</v>
      </c>
      <c r="J126" s="211">
        <f t="shared" si="26"/>
        <v>0</v>
      </c>
    </row>
    <row r="127" ht="15.75" customHeight="1">
      <c r="A127" s="212"/>
      <c r="B127" s="200" t="s">
        <v>109</v>
      </c>
      <c r="C127" s="201" t="s">
        <v>100</v>
      </c>
      <c r="D127" s="202"/>
      <c r="E127" s="202" t="str">
        <f>E115</f>
        <v/>
      </c>
      <c r="F127" s="203"/>
      <c r="G127" s="194">
        <f>E127*F127</f>
        <v>0</v>
      </c>
      <c r="H127" s="204"/>
      <c r="I127" s="205"/>
      <c r="J127" s="194">
        <f t="shared" si="26"/>
        <v>0</v>
      </c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</row>
    <row r="128" ht="15.75" customHeight="1">
      <c r="A128" s="199"/>
      <c r="B128" s="206" t="s">
        <v>104</v>
      </c>
      <c r="C128" s="207" t="s">
        <v>56</v>
      </c>
      <c r="D128" s="208">
        <f>0.4*0.15</f>
        <v>0.06</v>
      </c>
      <c r="E128" s="208">
        <f>E127*D128</f>
        <v>0</v>
      </c>
      <c r="F128" s="209"/>
      <c r="G128" s="210"/>
      <c r="H128" s="209"/>
      <c r="I128" s="211">
        <f t="shared" ref="I128:I129" si="31">ROUND(H128*E128,2)</f>
        <v>0</v>
      </c>
      <c r="J128" s="211">
        <f t="shared" si="26"/>
        <v>0</v>
      </c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</row>
    <row r="129" ht="15.75" customHeight="1">
      <c r="A129" s="199"/>
      <c r="B129" s="213" t="s">
        <v>107</v>
      </c>
      <c r="C129" s="207" t="s">
        <v>56</v>
      </c>
      <c r="D129" s="208">
        <f>0.4*0.3</f>
        <v>0.12</v>
      </c>
      <c r="E129" s="208">
        <f>E127*D129</f>
        <v>0</v>
      </c>
      <c r="F129" s="209"/>
      <c r="G129" s="210"/>
      <c r="H129" s="209"/>
      <c r="I129" s="211">
        <f t="shared" si="31"/>
        <v>0</v>
      </c>
      <c r="J129" s="211">
        <f t="shared" si="26"/>
        <v>0</v>
      </c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</row>
    <row r="130" ht="15.75" customHeight="1">
      <c r="A130" s="199"/>
      <c r="B130" s="213"/>
      <c r="C130" s="207"/>
      <c r="D130" s="208"/>
      <c r="E130" s="208"/>
      <c r="F130" s="209"/>
      <c r="G130" s="210"/>
      <c r="H130" s="209"/>
      <c r="I130" s="211"/>
      <c r="J130" s="21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</row>
    <row r="131" ht="15.0" customHeight="1">
      <c r="A131" s="189" t="s">
        <v>117</v>
      </c>
      <c r="B131" s="190"/>
      <c r="C131" s="190"/>
      <c r="D131" s="190"/>
      <c r="E131" s="190"/>
      <c r="F131" s="190"/>
      <c r="G131" s="190"/>
      <c r="H131" s="190"/>
      <c r="I131" s="190"/>
      <c r="J131" s="185"/>
    </row>
    <row r="132" ht="15.0" customHeight="1">
      <c r="A132" s="191"/>
      <c r="B132" s="191" t="s">
        <v>12</v>
      </c>
      <c r="C132" s="191"/>
      <c r="D132" s="191"/>
      <c r="E132" s="192"/>
      <c r="F132" s="193"/>
      <c r="G132" s="194">
        <f t="shared" ref="G132:G138" si="32">E132*F132</f>
        <v>0</v>
      </c>
      <c r="H132" s="193"/>
      <c r="I132" s="195"/>
      <c r="J132" s="194">
        <f t="shared" ref="J132:J138" si="33">G132+I132</f>
        <v>0</v>
      </c>
    </row>
    <row r="133" ht="15.0" customHeight="1">
      <c r="A133" s="47"/>
      <c r="B133" s="196" t="s">
        <v>91</v>
      </c>
      <c r="C133" s="191" t="s">
        <v>17</v>
      </c>
      <c r="D133" s="191"/>
      <c r="E133" s="192">
        <v>50.58</v>
      </c>
      <c r="F133" s="193"/>
      <c r="G133" s="194">
        <f t="shared" si="32"/>
        <v>0</v>
      </c>
      <c r="H133" s="193"/>
      <c r="I133" s="195"/>
      <c r="J133" s="194">
        <f t="shared" si="33"/>
        <v>0</v>
      </c>
    </row>
    <row r="134" ht="15.0" customHeight="1">
      <c r="A134" s="47"/>
      <c r="B134" s="196" t="s">
        <v>92</v>
      </c>
      <c r="C134" s="191" t="s">
        <v>24</v>
      </c>
      <c r="D134" s="191"/>
      <c r="E134" s="192"/>
      <c r="F134" s="193"/>
      <c r="G134" s="194">
        <f t="shared" si="32"/>
        <v>0</v>
      </c>
      <c r="H134" s="193"/>
      <c r="I134" s="195"/>
      <c r="J134" s="194">
        <f t="shared" si="33"/>
        <v>0</v>
      </c>
    </row>
    <row r="135" ht="15.0" customHeight="1">
      <c r="A135" s="47"/>
      <c r="B135" s="196" t="s">
        <v>93</v>
      </c>
      <c r="C135" s="191" t="s">
        <v>24</v>
      </c>
      <c r="D135" s="191"/>
      <c r="E135" s="192"/>
      <c r="F135" s="193"/>
      <c r="G135" s="194">
        <f t="shared" si="32"/>
        <v>0</v>
      </c>
      <c r="H135" s="193"/>
      <c r="I135" s="195"/>
      <c r="J135" s="194">
        <f t="shared" si="33"/>
        <v>0</v>
      </c>
    </row>
    <row r="136" ht="15.0" customHeight="1">
      <c r="A136" s="47"/>
      <c r="B136" s="196" t="s">
        <v>19</v>
      </c>
      <c r="C136" s="191" t="s">
        <v>17</v>
      </c>
      <c r="D136" s="191"/>
      <c r="E136" s="192"/>
      <c r="F136" s="193"/>
      <c r="G136" s="194">
        <f t="shared" si="32"/>
        <v>0</v>
      </c>
      <c r="H136" s="193"/>
      <c r="I136" s="195"/>
      <c r="J136" s="194">
        <f t="shared" si="33"/>
        <v>0</v>
      </c>
    </row>
    <row r="137" ht="15.0" customHeight="1">
      <c r="A137" s="47"/>
      <c r="B137" s="196"/>
      <c r="C137" s="191"/>
      <c r="D137" s="191"/>
      <c r="E137" s="192"/>
      <c r="F137" s="193"/>
      <c r="G137" s="194">
        <f t="shared" si="32"/>
        <v>0</v>
      </c>
      <c r="H137" s="193"/>
      <c r="I137" s="195"/>
      <c r="J137" s="194">
        <f t="shared" si="33"/>
        <v>0</v>
      </c>
    </row>
    <row r="138" ht="15.0" customHeight="1">
      <c r="A138" s="47"/>
      <c r="B138" s="196"/>
      <c r="C138" s="191"/>
      <c r="D138" s="191"/>
      <c r="E138" s="192"/>
      <c r="F138" s="193"/>
      <c r="G138" s="194">
        <f t="shared" si="32"/>
        <v>0</v>
      </c>
      <c r="H138" s="193"/>
      <c r="I138" s="195"/>
      <c r="J138" s="194">
        <f t="shared" si="33"/>
        <v>0</v>
      </c>
    </row>
    <row r="139" ht="15.75" customHeight="1">
      <c r="A139" s="197"/>
      <c r="B139" s="198" t="s">
        <v>94</v>
      </c>
      <c r="C139" s="187"/>
      <c r="D139" s="187"/>
      <c r="E139" s="187"/>
      <c r="F139" s="188"/>
      <c r="G139" s="194"/>
      <c r="H139" s="188"/>
      <c r="I139" s="188"/>
      <c r="J139" s="194"/>
    </row>
    <row r="140" ht="15.75" customHeight="1">
      <c r="A140" s="199"/>
      <c r="B140" s="200" t="s">
        <v>95</v>
      </c>
      <c r="C140" s="201" t="s">
        <v>41</v>
      </c>
      <c r="D140" s="202"/>
      <c r="E140" s="202">
        <f>E136+E133</f>
        <v>50.58</v>
      </c>
      <c r="F140" s="203"/>
      <c r="G140" s="194">
        <f>E140*F140</f>
        <v>0</v>
      </c>
      <c r="H140" s="204"/>
      <c r="I140" s="205"/>
      <c r="J140" s="194">
        <f t="shared" ref="J140:J146" si="34">G140+I140</f>
        <v>0</v>
      </c>
    </row>
    <row r="141" ht="15.75" customHeight="1">
      <c r="A141" s="199"/>
      <c r="B141" s="206" t="s">
        <v>96</v>
      </c>
      <c r="C141" s="207" t="s">
        <v>50</v>
      </c>
      <c r="D141" s="208">
        <v>0.4</v>
      </c>
      <c r="E141" s="208">
        <f>E140*D141</f>
        <v>20.232</v>
      </c>
      <c r="F141" s="209"/>
      <c r="G141" s="210"/>
      <c r="H141" s="209"/>
      <c r="I141" s="211">
        <f t="shared" ref="I141:I146" si="35">ROUND(H141*E141,2)</f>
        <v>0</v>
      </c>
      <c r="J141" s="211">
        <f t="shared" si="34"/>
        <v>0</v>
      </c>
    </row>
    <row r="142" ht="15.75" customHeight="1">
      <c r="A142" s="199"/>
      <c r="B142" s="206" t="s">
        <v>97</v>
      </c>
      <c r="C142" s="207" t="s">
        <v>50</v>
      </c>
      <c r="D142" s="208">
        <v>3.0</v>
      </c>
      <c r="E142" s="208">
        <f>E140*D142</f>
        <v>151.74</v>
      </c>
      <c r="F142" s="209"/>
      <c r="G142" s="210"/>
      <c r="H142" s="209"/>
      <c r="I142" s="211">
        <f t="shared" si="35"/>
        <v>0</v>
      </c>
      <c r="J142" s="211">
        <f t="shared" si="34"/>
        <v>0</v>
      </c>
    </row>
    <row r="143" ht="15.75" customHeight="1">
      <c r="A143" s="212"/>
      <c r="B143" s="206" t="s">
        <v>98</v>
      </c>
      <c r="C143" s="207" t="s">
        <v>50</v>
      </c>
      <c r="D143" s="208">
        <v>1.5</v>
      </c>
      <c r="E143" s="208">
        <f>E140*D143</f>
        <v>75.87</v>
      </c>
      <c r="F143" s="209"/>
      <c r="G143" s="210"/>
      <c r="H143" s="209"/>
      <c r="I143" s="211">
        <f t="shared" si="35"/>
        <v>0</v>
      </c>
      <c r="J143" s="211">
        <f t="shared" si="34"/>
        <v>0</v>
      </c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</row>
    <row r="144" ht="15.75" customHeight="1">
      <c r="A144" s="199"/>
      <c r="B144" s="206" t="s">
        <v>99</v>
      </c>
      <c r="C144" s="207" t="s">
        <v>100</v>
      </c>
      <c r="D144" s="207">
        <f>0.2</f>
        <v>0.2</v>
      </c>
      <c r="E144" s="208">
        <f>E140*D144</f>
        <v>10.116</v>
      </c>
      <c r="F144" s="209"/>
      <c r="G144" s="210"/>
      <c r="H144" s="209"/>
      <c r="I144" s="211">
        <f t="shared" si="35"/>
        <v>0</v>
      </c>
      <c r="J144" s="211">
        <f t="shared" si="34"/>
        <v>0</v>
      </c>
    </row>
    <row r="145" ht="15.75" customHeight="1">
      <c r="A145" s="199"/>
      <c r="B145" s="206" t="s">
        <v>101</v>
      </c>
      <c r="C145" s="207" t="s">
        <v>100</v>
      </c>
      <c r="D145" s="208"/>
      <c r="E145" s="208"/>
      <c r="F145" s="209"/>
      <c r="G145" s="210"/>
      <c r="H145" s="209"/>
      <c r="I145" s="211">
        <f t="shared" si="35"/>
        <v>0</v>
      </c>
      <c r="J145" s="211">
        <f t="shared" si="34"/>
        <v>0</v>
      </c>
    </row>
    <row r="146" ht="15.75" customHeight="1">
      <c r="A146" s="199"/>
      <c r="B146" s="206" t="s">
        <v>102</v>
      </c>
      <c r="C146" s="207" t="s">
        <v>17</v>
      </c>
      <c r="D146" s="208">
        <v>1.1</v>
      </c>
      <c r="E146" s="208">
        <f>E140*D146</f>
        <v>55.638</v>
      </c>
      <c r="F146" s="209"/>
      <c r="G146" s="210"/>
      <c r="H146" s="209"/>
      <c r="I146" s="211">
        <f t="shared" si="35"/>
        <v>0</v>
      </c>
      <c r="J146" s="211">
        <f t="shared" si="34"/>
        <v>0</v>
      </c>
    </row>
    <row r="147" ht="15.75" customHeight="1">
      <c r="A147" s="199"/>
      <c r="B147" s="206"/>
      <c r="C147" s="207"/>
      <c r="D147" s="208"/>
      <c r="E147" s="208"/>
      <c r="F147" s="209"/>
      <c r="G147" s="210"/>
      <c r="H147" s="209"/>
      <c r="I147" s="211"/>
      <c r="J147" s="211"/>
    </row>
    <row r="148" ht="15.75" customHeight="1">
      <c r="A148" s="199"/>
      <c r="B148" s="200" t="s">
        <v>103</v>
      </c>
      <c r="C148" s="201" t="s">
        <v>100</v>
      </c>
      <c r="D148" s="202"/>
      <c r="E148" s="202">
        <v>7.0</v>
      </c>
      <c r="F148" s="203"/>
      <c r="G148" s="194">
        <f>E148*F148</f>
        <v>0</v>
      </c>
      <c r="H148" s="204"/>
      <c r="I148" s="205"/>
      <c r="J148" s="194">
        <f t="shared" ref="J148:J168" si="36">G148+I148</f>
        <v>0</v>
      </c>
    </row>
    <row r="149" ht="15.75" customHeight="1">
      <c r="A149" s="199"/>
      <c r="B149" s="206" t="s">
        <v>104</v>
      </c>
      <c r="C149" s="207" t="s">
        <v>56</v>
      </c>
      <c r="D149" s="208">
        <f>0.2*0.15</f>
        <v>0.03</v>
      </c>
      <c r="E149" s="208">
        <f>E148*D149</f>
        <v>0.21</v>
      </c>
      <c r="F149" s="209"/>
      <c r="G149" s="210"/>
      <c r="H149" s="209"/>
      <c r="I149" s="211">
        <f t="shared" ref="I149:I153" si="37">ROUND(H149*E149,2)</f>
        <v>0</v>
      </c>
      <c r="J149" s="211">
        <f t="shared" si="36"/>
        <v>0</v>
      </c>
    </row>
    <row r="150" ht="15.75" customHeight="1">
      <c r="A150" s="199"/>
      <c r="B150" s="206" t="s">
        <v>97</v>
      </c>
      <c r="C150" s="207" t="s">
        <v>50</v>
      </c>
      <c r="D150" s="208">
        <f>0.2*3</f>
        <v>0.6</v>
      </c>
      <c r="E150" s="208">
        <f>E148*D150</f>
        <v>4.2</v>
      </c>
      <c r="F150" s="209"/>
      <c r="G150" s="210"/>
      <c r="H150" s="209"/>
      <c r="I150" s="211">
        <f t="shared" si="37"/>
        <v>0</v>
      </c>
      <c r="J150" s="211">
        <f t="shared" si="36"/>
        <v>0</v>
      </c>
    </row>
    <row r="151" ht="15.75" customHeight="1">
      <c r="A151" s="212"/>
      <c r="B151" s="206" t="s">
        <v>98</v>
      </c>
      <c r="C151" s="207" t="s">
        <v>50</v>
      </c>
      <c r="D151" s="208">
        <f>0.2*1.5</f>
        <v>0.3</v>
      </c>
      <c r="E151" s="208">
        <f>E148*D151</f>
        <v>2.1</v>
      </c>
      <c r="F151" s="209"/>
      <c r="G151" s="210"/>
      <c r="H151" s="209"/>
      <c r="I151" s="211">
        <f t="shared" si="37"/>
        <v>0</v>
      </c>
      <c r="J151" s="211">
        <f t="shared" si="36"/>
        <v>0</v>
      </c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</row>
    <row r="152" ht="15.75" customHeight="1">
      <c r="A152" s="199"/>
      <c r="B152" s="206" t="s">
        <v>99</v>
      </c>
      <c r="C152" s="207" t="s">
        <v>100</v>
      </c>
      <c r="D152" s="207">
        <f>0.2*0.2</f>
        <v>0.04</v>
      </c>
      <c r="E152" s="208">
        <f>E148*D152</f>
        <v>0.28</v>
      </c>
      <c r="F152" s="209"/>
      <c r="G152" s="210"/>
      <c r="H152" s="209"/>
      <c r="I152" s="211">
        <f t="shared" si="37"/>
        <v>0</v>
      </c>
      <c r="J152" s="211">
        <f t="shared" si="36"/>
        <v>0</v>
      </c>
    </row>
    <row r="153" ht="15.75" customHeight="1">
      <c r="A153" s="199"/>
      <c r="B153" s="206" t="s">
        <v>101</v>
      </c>
      <c r="C153" s="207" t="s">
        <v>21</v>
      </c>
      <c r="D153" s="208"/>
      <c r="E153" s="208">
        <f>ROUNDUP(E148/3,0)</f>
        <v>3</v>
      </c>
      <c r="F153" s="209"/>
      <c r="G153" s="210"/>
      <c r="H153" s="209"/>
      <c r="I153" s="211">
        <f t="shared" si="37"/>
        <v>0</v>
      </c>
      <c r="J153" s="211">
        <f t="shared" si="36"/>
        <v>0</v>
      </c>
    </row>
    <row r="154" ht="15.75" customHeight="1">
      <c r="A154" s="199"/>
      <c r="B154" s="200" t="s">
        <v>105</v>
      </c>
      <c r="C154" s="201" t="s">
        <v>100</v>
      </c>
      <c r="D154" s="202"/>
      <c r="E154" s="202">
        <f>1.7*2+4.78</f>
        <v>8.18</v>
      </c>
      <c r="F154" s="203"/>
      <c r="G154" s="194">
        <f>E154*F154</f>
        <v>0</v>
      </c>
      <c r="H154" s="204"/>
      <c r="I154" s="205"/>
      <c r="J154" s="194">
        <f t="shared" si="36"/>
        <v>0</v>
      </c>
    </row>
    <row r="155" ht="15.75" customHeight="1">
      <c r="A155" s="199"/>
      <c r="B155" s="206" t="s">
        <v>104</v>
      </c>
      <c r="C155" s="207" t="s">
        <v>56</v>
      </c>
      <c r="D155" s="208">
        <f>0.4*0.15</f>
        <v>0.06</v>
      </c>
      <c r="E155" s="208">
        <f>E154*D155</f>
        <v>0.4908</v>
      </c>
      <c r="F155" s="209"/>
      <c r="G155" s="210"/>
      <c r="H155" s="209"/>
      <c r="I155" s="211">
        <f t="shared" ref="I155:I159" si="38">ROUND(H155*E155,2)</f>
        <v>0</v>
      </c>
      <c r="J155" s="211">
        <f t="shared" si="36"/>
        <v>0</v>
      </c>
    </row>
    <row r="156" ht="15.75" customHeight="1">
      <c r="A156" s="199"/>
      <c r="B156" s="206" t="s">
        <v>97</v>
      </c>
      <c r="C156" s="207" t="s">
        <v>50</v>
      </c>
      <c r="D156" s="208">
        <f>0.4*3</f>
        <v>1.2</v>
      </c>
      <c r="E156" s="208">
        <f>E154*D156</f>
        <v>9.816</v>
      </c>
      <c r="F156" s="209"/>
      <c r="G156" s="210"/>
      <c r="H156" s="209"/>
      <c r="I156" s="211">
        <f t="shared" si="38"/>
        <v>0</v>
      </c>
      <c r="J156" s="211">
        <f t="shared" si="36"/>
        <v>0</v>
      </c>
    </row>
    <row r="157" ht="15.75" customHeight="1">
      <c r="A157" s="212"/>
      <c r="B157" s="206" t="s">
        <v>98</v>
      </c>
      <c r="C157" s="207" t="s">
        <v>50</v>
      </c>
      <c r="D157" s="208">
        <f>0.4*1.5</f>
        <v>0.6</v>
      </c>
      <c r="E157" s="208">
        <f>E154*D157</f>
        <v>4.908</v>
      </c>
      <c r="F157" s="209"/>
      <c r="G157" s="210"/>
      <c r="H157" s="209"/>
      <c r="I157" s="211">
        <f t="shared" si="38"/>
        <v>0</v>
      </c>
      <c r="J157" s="211">
        <f t="shared" si="36"/>
        <v>0</v>
      </c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</row>
    <row r="158" ht="15.75" customHeight="1">
      <c r="A158" s="199"/>
      <c r="B158" s="206" t="s">
        <v>99</v>
      </c>
      <c r="C158" s="207" t="s">
        <v>100</v>
      </c>
      <c r="D158" s="207">
        <f>0.4*0.2</f>
        <v>0.08</v>
      </c>
      <c r="E158" s="208">
        <f>E154*D158</f>
        <v>0.6544</v>
      </c>
      <c r="F158" s="209"/>
      <c r="G158" s="210"/>
      <c r="H158" s="209"/>
      <c r="I158" s="211">
        <f t="shared" si="38"/>
        <v>0</v>
      </c>
      <c r="J158" s="211">
        <f t="shared" si="36"/>
        <v>0</v>
      </c>
    </row>
    <row r="159" ht="15.75" customHeight="1">
      <c r="A159" s="199"/>
      <c r="B159" s="206" t="s">
        <v>101</v>
      </c>
      <c r="C159" s="207" t="s">
        <v>21</v>
      </c>
      <c r="D159" s="208"/>
      <c r="E159" s="208">
        <f>ROUNDUP(E154/3,0)</f>
        <v>3</v>
      </c>
      <c r="F159" s="209"/>
      <c r="G159" s="210"/>
      <c r="H159" s="209"/>
      <c r="I159" s="211">
        <f t="shared" si="38"/>
        <v>0</v>
      </c>
      <c r="J159" s="211">
        <f t="shared" si="36"/>
        <v>0</v>
      </c>
    </row>
    <row r="160" ht="15.75" customHeight="1">
      <c r="A160" s="212"/>
      <c r="B160" s="200" t="s">
        <v>106</v>
      </c>
      <c r="C160" s="201" t="s">
        <v>41</v>
      </c>
      <c r="D160" s="202"/>
      <c r="E160" s="202">
        <f>E140</f>
        <v>50.58</v>
      </c>
      <c r="F160" s="203"/>
      <c r="G160" s="194">
        <f>E160*F160</f>
        <v>0</v>
      </c>
      <c r="H160" s="204"/>
      <c r="I160" s="205"/>
      <c r="J160" s="194">
        <f t="shared" si="36"/>
        <v>0</v>
      </c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</row>
    <row r="161" ht="15.75" customHeight="1">
      <c r="A161" s="199"/>
      <c r="B161" s="206" t="s">
        <v>104</v>
      </c>
      <c r="C161" s="207" t="s">
        <v>56</v>
      </c>
      <c r="D161" s="208">
        <v>0.2</v>
      </c>
      <c r="E161" s="208">
        <f>E160*D161</f>
        <v>10.116</v>
      </c>
      <c r="F161" s="209"/>
      <c r="G161" s="210"/>
      <c r="H161" s="209"/>
      <c r="I161" s="211">
        <f t="shared" ref="I161:I162" si="39">ROUND(H161*E161,2)</f>
        <v>0</v>
      </c>
      <c r="J161" s="211">
        <f t="shared" si="36"/>
        <v>0</v>
      </c>
    </row>
    <row r="162" ht="15.75" customHeight="1">
      <c r="A162" s="199"/>
      <c r="B162" s="213" t="s">
        <v>107</v>
      </c>
      <c r="C162" s="207" t="s">
        <v>56</v>
      </c>
      <c r="D162" s="208">
        <v>0.3</v>
      </c>
      <c r="E162" s="208">
        <f>E160*D162</f>
        <v>15.174</v>
      </c>
      <c r="F162" s="209"/>
      <c r="G162" s="210"/>
      <c r="H162" s="209"/>
      <c r="I162" s="211">
        <f t="shared" si="39"/>
        <v>0</v>
      </c>
      <c r="J162" s="211">
        <f t="shared" si="36"/>
        <v>0</v>
      </c>
    </row>
    <row r="163" ht="15.75" customHeight="1">
      <c r="A163" s="212"/>
      <c r="B163" s="200" t="s">
        <v>108</v>
      </c>
      <c r="C163" s="201" t="s">
        <v>100</v>
      </c>
      <c r="D163" s="202"/>
      <c r="E163" s="202">
        <f>E148</f>
        <v>7</v>
      </c>
      <c r="F163" s="203"/>
      <c r="G163" s="194">
        <f>E163*F163</f>
        <v>0</v>
      </c>
      <c r="H163" s="204"/>
      <c r="I163" s="205"/>
      <c r="J163" s="194">
        <f t="shared" si="36"/>
        <v>0</v>
      </c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</row>
    <row r="164" ht="15.75" customHeight="1">
      <c r="A164" s="199"/>
      <c r="B164" s="206" t="s">
        <v>104</v>
      </c>
      <c r="C164" s="207" t="s">
        <v>56</v>
      </c>
      <c r="D164" s="208">
        <f>0.2*0.15</f>
        <v>0.03</v>
      </c>
      <c r="E164" s="208">
        <f>E163*D164</f>
        <v>0.21</v>
      </c>
      <c r="F164" s="209"/>
      <c r="G164" s="210"/>
      <c r="H164" s="209"/>
      <c r="I164" s="211">
        <f t="shared" ref="I164:I165" si="40">ROUND(H164*E164,2)</f>
        <v>0</v>
      </c>
      <c r="J164" s="211">
        <f t="shared" si="36"/>
        <v>0</v>
      </c>
    </row>
    <row r="165" ht="15.75" customHeight="1">
      <c r="A165" s="199"/>
      <c r="B165" s="213" t="s">
        <v>107</v>
      </c>
      <c r="C165" s="207" t="s">
        <v>56</v>
      </c>
      <c r="D165" s="208">
        <f>0.2*0.3</f>
        <v>0.06</v>
      </c>
      <c r="E165" s="208">
        <f>E163*D165</f>
        <v>0.42</v>
      </c>
      <c r="F165" s="209"/>
      <c r="G165" s="210"/>
      <c r="H165" s="209"/>
      <c r="I165" s="211">
        <f t="shared" si="40"/>
        <v>0</v>
      </c>
      <c r="J165" s="211">
        <f t="shared" si="36"/>
        <v>0</v>
      </c>
    </row>
    <row r="166" ht="15.75" customHeight="1">
      <c r="A166" s="212"/>
      <c r="B166" s="200" t="s">
        <v>109</v>
      </c>
      <c r="C166" s="201" t="s">
        <v>100</v>
      </c>
      <c r="D166" s="202"/>
      <c r="E166" s="202">
        <f>E154</f>
        <v>8.18</v>
      </c>
      <c r="F166" s="203"/>
      <c r="G166" s="194">
        <f>E166*F166</f>
        <v>0</v>
      </c>
      <c r="H166" s="204"/>
      <c r="I166" s="205"/>
      <c r="J166" s="194">
        <f t="shared" si="36"/>
        <v>0</v>
      </c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</row>
    <row r="167" ht="15.75" customHeight="1">
      <c r="A167" s="199"/>
      <c r="B167" s="206" t="s">
        <v>104</v>
      </c>
      <c r="C167" s="207" t="s">
        <v>56</v>
      </c>
      <c r="D167" s="208">
        <f>0.4*0.15</f>
        <v>0.06</v>
      </c>
      <c r="E167" s="208">
        <f>E166*D167</f>
        <v>0.4908</v>
      </c>
      <c r="F167" s="209"/>
      <c r="G167" s="210"/>
      <c r="H167" s="209"/>
      <c r="I167" s="211">
        <f t="shared" ref="I167:I168" si="41">ROUND(H167*E167,2)</f>
        <v>0</v>
      </c>
      <c r="J167" s="211">
        <f t="shared" si="36"/>
        <v>0</v>
      </c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</row>
    <row r="168" ht="15.75" customHeight="1">
      <c r="A168" s="199"/>
      <c r="B168" s="213" t="s">
        <v>107</v>
      </c>
      <c r="C168" s="207" t="s">
        <v>56</v>
      </c>
      <c r="D168" s="208">
        <f>0.4*0.3</f>
        <v>0.12</v>
      </c>
      <c r="E168" s="208">
        <f>E166*D168</f>
        <v>0.9816</v>
      </c>
      <c r="F168" s="209"/>
      <c r="G168" s="210"/>
      <c r="H168" s="209"/>
      <c r="I168" s="211">
        <f t="shared" si="41"/>
        <v>0</v>
      </c>
      <c r="J168" s="211">
        <f t="shared" si="36"/>
        <v>0</v>
      </c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</row>
    <row r="169" ht="15.75" customHeight="1">
      <c r="A169" s="199"/>
      <c r="B169" s="213"/>
      <c r="C169" s="207"/>
      <c r="D169" s="208"/>
      <c r="E169" s="208"/>
      <c r="F169" s="209"/>
      <c r="G169" s="210"/>
      <c r="H169" s="209"/>
      <c r="I169" s="211"/>
      <c r="J169" s="21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</row>
    <row r="170" ht="15.0" customHeight="1">
      <c r="A170" s="189" t="s">
        <v>118</v>
      </c>
      <c r="B170" s="190"/>
      <c r="C170" s="190"/>
      <c r="D170" s="190"/>
      <c r="E170" s="190"/>
      <c r="F170" s="190"/>
      <c r="G170" s="190"/>
      <c r="H170" s="190"/>
      <c r="I170" s="190"/>
      <c r="J170" s="185"/>
    </row>
    <row r="171" ht="15.0" customHeight="1">
      <c r="A171" s="191"/>
      <c r="B171" s="191" t="s">
        <v>12</v>
      </c>
      <c r="C171" s="191"/>
      <c r="D171" s="191"/>
      <c r="E171" s="192"/>
      <c r="F171" s="193"/>
      <c r="G171" s="194">
        <f t="shared" ref="G171:G177" si="42">E171*F171</f>
        <v>0</v>
      </c>
      <c r="H171" s="193"/>
      <c r="I171" s="195"/>
      <c r="J171" s="194">
        <f t="shared" ref="J171:J177" si="43">G171+I171</f>
        <v>0</v>
      </c>
    </row>
    <row r="172" ht="15.0" customHeight="1">
      <c r="A172" s="47"/>
      <c r="B172" s="196" t="s">
        <v>91</v>
      </c>
      <c r="C172" s="191" t="s">
        <v>17</v>
      </c>
      <c r="D172" s="191"/>
      <c r="E172" s="192">
        <v>60.11</v>
      </c>
      <c r="F172" s="193"/>
      <c r="G172" s="194">
        <f t="shared" si="42"/>
        <v>0</v>
      </c>
      <c r="H172" s="193"/>
      <c r="I172" s="195"/>
      <c r="J172" s="194">
        <f t="shared" si="43"/>
        <v>0</v>
      </c>
    </row>
    <row r="173" ht="15.0" customHeight="1">
      <c r="A173" s="47"/>
      <c r="B173" s="196" t="s">
        <v>92</v>
      </c>
      <c r="C173" s="191" t="s">
        <v>24</v>
      </c>
      <c r="D173" s="191"/>
      <c r="E173" s="192"/>
      <c r="F173" s="193"/>
      <c r="G173" s="194">
        <f t="shared" si="42"/>
        <v>0</v>
      </c>
      <c r="H173" s="193"/>
      <c r="I173" s="195"/>
      <c r="J173" s="194">
        <f t="shared" si="43"/>
        <v>0</v>
      </c>
    </row>
    <row r="174" ht="15.0" customHeight="1">
      <c r="A174" s="47"/>
      <c r="B174" s="196" t="s">
        <v>93</v>
      </c>
      <c r="C174" s="191" t="s">
        <v>24</v>
      </c>
      <c r="D174" s="191"/>
      <c r="E174" s="192"/>
      <c r="F174" s="193"/>
      <c r="G174" s="194">
        <f t="shared" si="42"/>
        <v>0</v>
      </c>
      <c r="H174" s="193"/>
      <c r="I174" s="195"/>
      <c r="J174" s="194">
        <f t="shared" si="43"/>
        <v>0</v>
      </c>
    </row>
    <row r="175" ht="15.0" customHeight="1">
      <c r="A175" s="47"/>
      <c r="B175" s="196" t="s">
        <v>119</v>
      </c>
      <c r="C175" s="191" t="s">
        <v>17</v>
      </c>
      <c r="D175" s="191"/>
      <c r="E175" s="192">
        <v>33.0</v>
      </c>
      <c r="F175" s="193"/>
      <c r="G175" s="194">
        <f t="shared" si="42"/>
        <v>0</v>
      </c>
      <c r="H175" s="193"/>
      <c r="I175" s="195"/>
      <c r="J175" s="194">
        <f t="shared" si="43"/>
        <v>0</v>
      </c>
    </row>
    <row r="176" ht="15.0" customHeight="1">
      <c r="A176" s="47"/>
      <c r="B176" s="196"/>
      <c r="C176" s="191"/>
      <c r="D176" s="191"/>
      <c r="E176" s="192"/>
      <c r="F176" s="193"/>
      <c r="G176" s="194">
        <f t="shared" si="42"/>
        <v>0</v>
      </c>
      <c r="H176" s="193"/>
      <c r="I176" s="195"/>
      <c r="J176" s="194">
        <f t="shared" si="43"/>
        <v>0</v>
      </c>
    </row>
    <row r="177" ht="15.0" customHeight="1">
      <c r="A177" s="47"/>
      <c r="B177" s="196"/>
      <c r="C177" s="191"/>
      <c r="D177" s="191"/>
      <c r="E177" s="192"/>
      <c r="F177" s="193"/>
      <c r="G177" s="194">
        <f t="shared" si="42"/>
        <v>0</v>
      </c>
      <c r="H177" s="193"/>
      <c r="I177" s="195"/>
      <c r="J177" s="194">
        <f t="shared" si="43"/>
        <v>0</v>
      </c>
    </row>
    <row r="178" ht="15.75" customHeight="1">
      <c r="A178" s="197"/>
      <c r="B178" s="198" t="s">
        <v>94</v>
      </c>
      <c r="C178" s="187"/>
      <c r="D178" s="187"/>
      <c r="E178" s="187"/>
      <c r="F178" s="188"/>
      <c r="G178" s="194"/>
      <c r="H178" s="188"/>
      <c r="I178" s="188"/>
      <c r="J178" s="194"/>
    </row>
    <row r="179" ht="15.75" customHeight="1">
      <c r="A179" s="199"/>
      <c r="B179" s="200" t="s">
        <v>95</v>
      </c>
      <c r="C179" s="201" t="s">
        <v>41</v>
      </c>
      <c r="D179" s="202"/>
      <c r="E179" s="202">
        <f>60.11+E208*2</f>
        <v>89.75</v>
      </c>
      <c r="F179" s="203"/>
      <c r="G179" s="194">
        <f>E179*F179</f>
        <v>0</v>
      </c>
      <c r="H179" s="204"/>
      <c r="I179" s="205"/>
      <c r="J179" s="194">
        <f t="shared" ref="J179:J185" si="44">G179+I179</f>
        <v>0</v>
      </c>
    </row>
    <row r="180" ht="15.75" customHeight="1">
      <c r="A180" s="199"/>
      <c r="B180" s="206" t="s">
        <v>96</v>
      </c>
      <c r="C180" s="207" t="s">
        <v>50</v>
      </c>
      <c r="D180" s="208">
        <v>0.4</v>
      </c>
      <c r="E180" s="208">
        <f>E179*D180</f>
        <v>35.9</v>
      </c>
      <c r="F180" s="209"/>
      <c r="G180" s="210"/>
      <c r="H180" s="209"/>
      <c r="I180" s="211">
        <f t="shared" ref="I180:I185" si="45">ROUND(H180*E180,2)</f>
        <v>0</v>
      </c>
      <c r="J180" s="211">
        <f t="shared" si="44"/>
        <v>0</v>
      </c>
    </row>
    <row r="181" ht="15.75" customHeight="1">
      <c r="A181" s="199"/>
      <c r="B181" s="206" t="s">
        <v>97</v>
      </c>
      <c r="C181" s="207" t="s">
        <v>50</v>
      </c>
      <c r="D181" s="208">
        <v>3.0</v>
      </c>
      <c r="E181" s="208">
        <f>E179*D181</f>
        <v>269.25</v>
      </c>
      <c r="F181" s="209"/>
      <c r="G181" s="210"/>
      <c r="H181" s="209"/>
      <c r="I181" s="211">
        <f t="shared" si="45"/>
        <v>0</v>
      </c>
      <c r="J181" s="211">
        <f t="shared" si="44"/>
        <v>0</v>
      </c>
    </row>
    <row r="182" ht="15.75" customHeight="1">
      <c r="A182" s="212"/>
      <c r="B182" s="206" t="s">
        <v>98</v>
      </c>
      <c r="C182" s="207" t="s">
        <v>50</v>
      </c>
      <c r="D182" s="208">
        <v>1.5</v>
      </c>
      <c r="E182" s="208">
        <f>E179*D182</f>
        <v>134.625</v>
      </c>
      <c r="F182" s="209"/>
      <c r="G182" s="210"/>
      <c r="H182" s="209"/>
      <c r="I182" s="211">
        <f t="shared" si="45"/>
        <v>0</v>
      </c>
      <c r="J182" s="211">
        <f t="shared" si="44"/>
        <v>0</v>
      </c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</row>
    <row r="183" ht="15.75" customHeight="1">
      <c r="A183" s="199"/>
      <c r="B183" s="206" t="s">
        <v>99</v>
      </c>
      <c r="C183" s="207" t="s">
        <v>100</v>
      </c>
      <c r="D183" s="207">
        <f>0.2</f>
        <v>0.2</v>
      </c>
      <c r="E183" s="208">
        <f>E179*D183</f>
        <v>17.95</v>
      </c>
      <c r="F183" s="209"/>
      <c r="G183" s="210"/>
      <c r="H183" s="209"/>
      <c r="I183" s="211">
        <f t="shared" si="45"/>
        <v>0</v>
      </c>
      <c r="J183" s="211">
        <f t="shared" si="44"/>
        <v>0</v>
      </c>
    </row>
    <row r="184" ht="15.75" customHeight="1">
      <c r="A184" s="199"/>
      <c r="B184" s="206" t="s">
        <v>101</v>
      </c>
      <c r="C184" s="207" t="s">
        <v>100</v>
      </c>
      <c r="D184" s="208"/>
      <c r="E184" s="208"/>
      <c r="F184" s="209"/>
      <c r="G184" s="210"/>
      <c r="H184" s="209"/>
      <c r="I184" s="211">
        <f t="shared" si="45"/>
        <v>0</v>
      </c>
      <c r="J184" s="211">
        <f t="shared" si="44"/>
        <v>0</v>
      </c>
    </row>
    <row r="185" ht="15.75" customHeight="1">
      <c r="A185" s="199"/>
      <c r="B185" s="206" t="s">
        <v>102</v>
      </c>
      <c r="C185" s="207" t="s">
        <v>17</v>
      </c>
      <c r="D185" s="208">
        <v>1.1</v>
      </c>
      <c r="E185" s="208">
        <f>E179*D185</f>
        <v>98.725</v>
      </c>
      <c r="F185" s="209"/>
      <c r="G185" s="210"/>
      <c r="H185" s="209"/>
      <c r="I185" s="211">
        <f t="shared" si="45"/>
        <v>0</v>
      </c>
      <c r="J185" s="211">
        <f t="shared" si="44"/>
        <v>0</v>
      </c>
    </row>
    <row r="186" ht="15.75" customHeight="1">
      <c r="A186" s="199"/>
      <c r="B186" s="206"/>
      <c r="C186" s="207"/>
      <c r="D186" s="208"/>
      <c r="E186" s="208"/>
      <c r="F186" s="209"/>
      <c r="G186" s="210"/>
      <c r="H186" s="209"/>
      <c r="I186" s="211"/>
      <c r="J186" s="211"/>
    </row>
    <row r="187" ht="15.75" customHeight="1">
      <c r="A187" s="199"/>
      <c r="B187" s="200" t="s">
        <v>103</v>
      </c>
      <c r="C187" s="201" t="s">
        <v>100</v>
      </c>
      <c r="D187" s="202"/>
      <c r="E187" s="202">
        <v>5.1</v>
      </c>
      <c r="F187" s="203"/>
      <c r="G187" s="194">
        <f>E187*F187</f>
        <v>0</v>
      </c>
      <c r="H187" s="204"/>
      <c r="I187" s="205"/>
      <c r="J187" s="194">
        <f t="shared" ref="J187:J207" si="46">G187+I187</f>
        <v>0</v>
      </c>
    </row>
    <row r="188" ht="15.75" customHeight="1">
      <c r="A188" s="199"/>
      <c r="B188" s="206" t="s">
        <v>104</v>
      </c>
      <c r="C188" s="207" t="s">
        <v>56</v>
      </c>
      <c r="D188" s="208">
        <f>0.2*0.15</f>
        <v>0.03</v>
      </c>
      <c r="E188" s="208">
        <f>E187*D188</f>
        <v>0.153</v>
      </c>
      <c r="F188" s="209"/>
      <c r="G188" s="210"/>
      <c r="H188" s="209"/>
      <c r="I188" s="211">
        <f t="shared" ref="I188:I192" si="47">ROUND(H188*E188,2)</f>
        <v>0</v>
      </c>
      <c r="J188" s="211">
        <f t="shared" si="46"/>
        <v>0</v>
      </c>
    </row>
    <row r="189" ht="15.75" customHeight="1">
      <c r="A189" s="199"/>
      <c r="B189" s="206" t="s">
        <v>97</v>
      </c>
      <c r="C189" s="207" t="s">
        <v>50</v>
      </c>
      <c r="D189" s="208">
        <f>0.2*3</f>
        <v>0.6</v>
      </c>
      <c r="E189" s="208">
        <f>E187*D189</f>
        <v>3.06</v>
      </c>
      <c r="F189" s="209"/>
      <c r="G189" s="210"/>
      <c r="H189" s="209"/>
      <c r="I189" s="211">
        <f t="shared" si="47"/>
        <v>0</v>
      </c>
      <c r="J189" s="211">
        <f t="shared" si="46"/>
        <v>0</v>
      </c>
    </row>
    <row r="190" ht="15.75" customHeight="1">
      <c r="A190" s="212"/>
      <c r="B190" s="206" t="s">
        <v>98</v>
      </c>
      <c r="C190" s="207" t="s">
        <v>50</v>
      </c>
      <c r="D190" s="208">
        <f>0.2*1.5</f>
        <v>0.3</v>
      </c>
      <c r="E190" s="208">
        <f>E187*D190</f>
        <v>1.53</v>
      </c>
      <c r="F190" s="209"/>
      <c r="G190" s="210"/>
      <c r="H190" s="209"/>
      <c r="I190" s="211">
        <f t="shared" si="47"/>
        <v>0</v>
      </c>
      <c r="J190" s="211">
        <f t="shared" si="46"/>
        <v>0</v>
      </c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</row>
    <row r="191" ht="15.75" customHeight="1">
      <c r="A191" s="199"/>
      <c r="B191" s="206" t="s">
        <v>99</v>
      </c>
      <c r="C191" s="207" t="s">
        <v>100</v>
      </c>
      <c r="D191" s="207">
        <f>0.2*0.2</f>
        <v>0.04</v>
      </c>
      <c r="E191" s="208">
        <f>E187*D191</f>
        <v>0.204</v>
      </c>
      <c r="F191" s="209"/>
      <c r="G191" s="210"/>
      <c r="H191" s="209"/>
      <c r="I191" s="211">
        <f t="shared" si="47"/>
        <v>0</v>
      </c>
      <c r="J191" s="211">
        <f t="shared" si="46"/>
        <v>0</v>
      </c>
    </row>
    <row r="192" ht="15.75" customHeight="1">
      <c r="A192" s="199"/>
      <c r="B192" s="206" t="s">
        <v>101</v>
      </c>
      <c r="C192" s="207" t="s">
        <v>21</v>
      </c>
      <c r="D192" s="208"/>
      <c r="E192" s="208">
        <f>ROUNDUP(E187/3,0)</f>
        <v>2</v>
      </c>
      <c r="F192" s="209"/>
      <c r="G192" s="210"/>
      <c r="H192" s="209"/>
      <c r="I192" s="211">
        <f t="shared" si="47"/>
        <v>0</v>
      </c>
      <c r="J192" s="211">
        <f t="shared" si="46"/>
        <v>0</v>
      </c>
    </row>
    <row r="193" ht="15.75" customHeight="1">
      <c r="A193" s="199"/>
      <c r="B193" s="200" t="s">
        <v>105</v>
      </c>
      <c r="C193" s="201" t="s">
        <v>100</v>
      </c>
      <c r="D193" s="202"/>
      <c r="E193" s="202">
        <f>2.348+1.7*2</f>
        <v>5.748</v>
      </c>
      <c r="F193" s="203"/>
      <c r="G193" s="194">
        <f>E193*F193</f>
        <v>0</v>
      </c>
      <c r="H193" s="204"/>
      <c r="I193" s="205"/>
      <c r="J193" s="194">
        <f t="shared" si="46"/>
        <v>0</v>
      </c>
    </row>
    <row r="194" ht="15.75" customHeight="1">
      <c r="A194" s="199"/>
      <c r="B194" s="206" t="s">
        <v>104</v>
      </c>
      <c r="C194" s="207" t="s">
        <v>56</v>
      </c>
      <c r="D194" s="208">
        <f>0.4*0.15</f>
        <v>0.06</v>
      </c>
      <c r="E194" s="208">
        <f>E193*D194</f>
        <v>0.34488</v>
      </c>
      <c r="F194" s="209"/>
      <c r="G194" s="210"/>
      <c r="H194" s="209"/>
      <c r="I194" s="211">
        <f t="shared" ref="I194:I198" si="48">ROUND(H194*E194,2)</f>
        <v>0</v>
      </c>
      <c r="J194" s="211">
        <f t="shared" si="46"/>
        <v>0</v>
      </c>
    </row>
    <row r="195" ht="15.75" customHeight="1">
      <c r="A195" s="199"/>
      <c r="B195" s="206" t="s">
        <v>97</v>
      </c>
      <c r="C195" s="207" t="s">
        <v>50</v>
      </c>
      <c r="D195" s="208">
        <f>0.4*3</f>
        <v>1.2</v>
      </c>
      <c r="E195" s="208">
        <f>E193*D195</f>
        <v>6.8976</v>
      </c>
      <c r="F195" s="209"/>
      <c r="G195" s="210"/>
      <c r="H195" s="209"/>
      <c r="I195" s="211">
        <f t="shared" si="48"/>
        <v>0</v>
      </c>
      <c r="J195" s="211">
        <f t="shared" si="46"/>
        <v>0</v>
      </c>
    </row>
    <row r="196" ht="15.75" customHeight="1">
      <c r="A196" s="212"/>
      <c r="B196" s="206" t="s">
        <v>98</v>
      </c>
      <c r="C196" s="207" t="s">
        <v>50</v>
      </c>
      <c r="D196" s="208">
        <f>0.4*1.5</f>
        <v>0.6</v>
      </c>
      <c r="E196" s="208">
        <f>E193*D196</f>
        <v>3.4488</v>
      </c>
      <c r="F196" s="209"/>
      <c r="G196" s="210"/>
      <c r="H196" s="209"/>
      <c r="I196" s="211">
        <f t="shared" si="48"/>
        <v>0</v>
      </c>
      <c r="J196" s="211">
        <f t="shared" si="46"/>
        <v>0</v>
      </c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</row>
    <row r="197" ht="15.75" customHeight="1">
      <c r="A197" s="199"/>
      <c r="B197" s="206" t="s">
        <v>99</v>
      </c>
      <c r="C197" s="207" t="s">
        <v>100</v>
      </c>
      <c r="D197" s="207">
        <f>0.4*0.2</f>
        <v>0.08</v>
      </c>
      <c r="E197" s="208">
        <f>E193*D197</f>
        <v>0.45984</v>
      </c>
      <c r="F197" s="209"/>
      <c r="G197" s="210"/>
      <c r="H197" s="209"/>
      <c r="I197" s="211">
        <f t="shared" si="48"/>
        <v>0</v>
      </c>
      <c r="J197" s="211">
        <f t="shared" si="46"/>
        <v>0</v>
      </c>
    </row>
    <row r="198" ht="15.75" customHeight="1">
      <c r="A198" s="199"/>
      <c r="B198" s="206" t="s">
        <v>101</v>
      </c>
      <c r="C198" s="207" t="s">
        <v>21</v>
      </c>
      <c r="D198" s="208"/>
      <c r="E198" s="208">
        <f>ROUNDUP(E193/3,0)</f>
        <v>2</v>
      </c>
      <c r="F198" s="209"/>
      <c r="G198" s="210"/>
      <c r="H198" s="209"/>
      <c r="I198" s="211">
        <f t="shared" si="48"/>
        <v>0</v>
      </c>
      <c r="J198" s="211">
        <f t="shared" si="46"/>
        <v>0</v>
      </c>
    </row>
    <row r="199" ht="15.75" customHeight="1">
      <c r="A199" s="212"/>
      <c r="B199" s="200" t="s">
        <v>106</v>
      </c>
      <c r="C199" s="201" t="s">
        <v>41</v>
      </c>
      <c r="D199" s="202"/>
      <c r="E199" s="202">
        <f>E179</f>
        <v>89.75</v>
      </c>
      <c r="F199" s="203"/>
      <c r="G199" s="194">
        <f>E199*F199</f>
        <v>0</v>
      </c>
      <c r="H199" s="204"/>
      <c r="I199" s="205"/>
      <c r="J199" s="194">
        <f t="shared" si="46"/>
        <v>0</v>
      </c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</row>
    <row r="200" ht="15.75" customHeight="1">
      <c r="A200" s="199"/>
      <c r="B200" s="206" t="s">
        <v>104</v>
      </c>
      <c r="C200" s="207" t="s">
        <v>56</v>
      </c>
      <c r="D200" s="208">
        <v>0.2</v>
      </c>
      <c r="E200" s="208">
        <f>E199*D200</f>
        <v>17.95</v>
      </c>
      <c r="F200" s="209"/>
      <c r="G200" s="210"/>
      <c r="H200" s="209"/>
      <c r="I200" s="211">
        <f t="shared" ref="I200:I201" si="49">ROUND(H200*E200,2)</f>
        <v>0</v>
      </c>
      <c r="J200" s="211">
        <f t="shared" si="46"/>
        <v>0</v>
      </c>
    </row>
    <row r="201" ht="15.75" customHeight="1">
      <c r="A201" s="199"/>
      <c r="B201" s="213" t="s">
        <v>107</v>
      </c>
      <c r="C201" s="207" t="s">
        <v>56</v>
      </c>
      <c r="D201" s="208">
        <v>0.3</v>
      </c>
      <c r="E201" s="208">
        <f>E199*D201</f>
        <v>26.925</v>
      </c>
      <c r="F201" s="209"/>
      <c r="G201" s="210"/>
      <c r="H201" s="209"/>
      <c r="I201" s="211">
        <f t="shared" si="49"/>
        <v>0</v>
      </c>
      <c r="J201" s="211">
        <f t="shared" si="46"/>
        <v>0</v>
      </c>
    </row>
    <row r="202" ht="15.75" customHeight="1">
      <c r="A202" s="212"/>
      <c r="B202" s="200" t="s">
        <v>108</v>
      </c>
      <c r="C202" s="201" t="s">
        <v>100</v>
      </c>
      <c r="D202" s="202"/>
      <c r="E202" s="202">
        <f>E187</f>
        <v>5.1</v>
      </c>
      <c r="F202" s="203"/>
      <c r="G202" s="194">
        <f>E202*F202</f>
        <v>0</v>
      </c>
      <c r="H202" s="204"/>
      <c r="I202" s="205"/>
      <c r="J202" s="194">
        <f t="shared" si="46"/>
        <v>0</v>
      </c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</row>
    <row r="203" ht="15.75" customHeight="1">
      <c r="A203" s="199"/>
      <c r="B203" s="206" t="s">
        <v>104</v>
      </c>
      <c r="C203" s="207" t="s">
        <v>56</v>
      </c>
      <c r="D203" s="208">
        <f>0.2*0.15</f>
        <v>0.03</v>
      </c>
      <c r="E203" s="208">
        <f>E202*D203</f>
        <v>0.153</v>
      </c>
      <c r="F203" s="209"/>
      <c r="G203" s="210"/>
      <c r="H203" s="209"/>
      <c r="I203" s="211">
        <f t="shared" ref="I203:I204" si="50">ROUND(H203*E203,2)</f>
        <v>0</v>
      </c>
      <c r="J203" s="211">
        <f t="shared" si="46"/>
        <v>0</v>
      </c>
    </row>
    <row r="204" ht="15.75" customHeight="1">
      <c r="A204" s="199"/>
      <c r="B204" s="213" t="s">
        <v>107</v>
      </c>
      <c r="C204" s="207" t="s">
        <v>56</v>
      </c>
      <c r="D204" s="208">
        <f>0.2*0.3</f>
        <v>0.06</v>
      </c>
      <c r="E204" s="208">
        <f>E202*D204</f>
        <v>0.306</v>
      </c>
      <c r="F204" s="209"/>
      <c r="G204" s="210"/>
      <c r="H204" s="209"/>
      <c r="I204" s="211">
        <f t="shared" si="50"/>
        <v>0</v>
      </c>
      <c r="J204" s="211">
        <f t="shared" si="46"/>
        <v>0</v>
      </c>
    </row>
    <row r="205" ht="15.75" customHeight="1">
      <c r="A205" s="212"/>
      <c r="B205" s="200" t="s">
        <v>109</v>
      </c>
      <c r="C205" s="201" t="s">
        <v>100</v>
      </c>
      <c r="D205" s="202"/>
      <c r="E205" s="202">
        <f>E193</f>
        <v>5.748</v>
      </c>
      <c r="F205" s="203"/>
      <c r="G205" s="194">
        <f>E205*F205</f>
        <v>0</v>
      </c>
      <c r="H205" s="204"/>
      <c r="I205" s="205"/>
      <c r="J205" s="194">
        <f t="shared" si="46"/>
        <v>0</v>
      </c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</row>
    <row r="206" ht="15.75" customHeight="1">
      <c r="A206" s="199"/>
      <c r="B206" s="206" t="s">
        <v>104</v>
      </c>
      <c r="C206" s="207" t="s">
        <v>56</v>
      </c>
      <c r="D206" s="208">
        <f>0.4*0.15</f>
        <v>0.06</v>
      </c>
      <c r="E206" s="208">
        <f>E205*D206</f>
        <v>0.34488</v>
      </c>
      <c r="F206" s="209"/>
      <c r="G206" s="210"/>
      <c r="H206" s="209"/>
      <c r="I206" s="211">
        <f t="shared" ref="I206:I207" si="51">ROUND(H206*E206,2)</f>
        <v>0</v>
      </c>
      <c r="J206" s="211">
        <f t="shared" si="46"/>
        <v>0</v>
      </c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</row>
    <row r="207" ht="15.75" customHeight="1">
      <c r="A207" s="199"/>
      <c r="B207" s="213" t="s">
        <v>107</v>
      </c>
      <c r="C207" s="207" t="s">
        <v>56</v>
      </c>
      <c r="D207" s="208">
        <f>0.4*0.3</f>
        <v>0.12</v>
      </c>
      <c r="E207" s="208">
        <f>E205*D207</f>
        <v>0.68976</v>
      </c>
      <c r="F207" s="209"/>
      <c r="G207" s="210"/>
      <c r="H207" s="209"/>
      <c r="I207" s="211">
        <f t="shared" si="51"/>
        <v>0</v>
      </c>
      <c r="J207" s="211">
        <f t="shared" si="46"/>
        <v>0</v>
      </c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</row>
    <row r="208" ht="15.75" customHeight="1">
      <c r="A208" s="199"/>
      <c r="B208" s="219" t="s">
        <v>120</v>
      </c>
      <c r="C208" s="220" t="s">
        <v>41</v>
      </c>
      <c r="D208" s="202"/>
      <c r="E208" s="202">
        <f>5.5*3-0.8*2.1</f>
        <v>14.82</v>
      </c>
      <c r="F208" s="203"/>
      <c r="G208" s="221"/>
      <c r="H208" s="203"/>
      <c r="I208" s="222"/>
      <c r="J208" s="222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</row>
    <row r="209" ht="15.75" customHeight="1">
      <c r="A209" s="199"/>
      <c r="B209" s="206" t="s">
        <v>121</v>
      </c>
      <c r="C209" s="207" t="s">
        <v>122</v>
      </c>
      <c r="D209" s="208"/>
      <c r="E209" s="208">
        <v>18.0</v>
      </c>
      <c r="F209" s="209"/>
      <c r="G209" s="210"/>
      <c r="H209" s="209"/>
      <c r="I209" s="211"/>
      <c r="J209" s="21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</row>
    <row r="210" ht="15.75" customHeight="1">
      <c r="A210" s="199"/>
      <c r="B210" s="223" t="s">
        <v>123</v>
      </c>
      <c r="C210" s="207" t="s">
        <v>122</v>
      </c>
      <c r="D210" s="208"/>
      <c r="E210" s="208">
        <v>33.0</v>
      </c>
      <c r="F210" s="209"/>
      <c r="G210" s="210"/>
      <c r="H210" s="209"/>
      <c r="I210" s="211"/>
      <c r="J210" s="21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</row>
    <row r="211" ht="15.75" customHeight="1">
      <c r="A211" s="199"/>
      <c r="B211" s="206" t="s">
        <v>124</v>
      </c>
      <c r="C211" s="207" t="s">
        <v>21</v>
      </c>
      <c r="D211" s="208"/>
      <c r="E211" s="208">
        <v>30.0</v>
      </c>
      <c r="F211" s="209"/>
      <c r="G211" s="210"/>
      <c r="H211" s="209"/>
      <c r="I211" s="211"/>
      <c r="J211" s="21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</row>
    <row r="212" ht="15.75" customHeight="1">
      <c r="A212" s="199"/>
      <c r="B212" s="213" t="s">
        <v>125</v>
      </c>
      <c r="C212" s="207" t="s">
        <v>17</v>
      </c>
      <c r="D212" s="208">
        <v>4.2</v>
      </c>
      <c r="E212" s="208">
        <v>63.0</v>
      </c>
      <c r="F212" s="209"/>
      <c r="G212" s="210"/>
      <c r="H212" s="209"/>
      <c r="I212" s="211"/>
      <c r="J212" s="21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</row>
    <row r="213" ht="15.75" customHeight="1">
      <c r="A213" s="199"/>
      <c r="B213" s="213" t="s">
        <v>126</v>
      </c>
      <c r="C213" s="207" t="s">
        <v>21</v>
      </c>
      <c r="D213" s="208"/>
      <c r="E213" s="208">
        <v>60.0</v>
      </c>
      <c r="F213" s="209"/>
      <c r="G213" s="210"/>
      <c r="H213" s="209"/>
      <c r="I213" s="211"/>
      <c r="J213" s="21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</row>
    <row r="214" ht="15.75" customHeight="1">
      <c r="A214" s="199"/>
      <c r="B214" s="206" t="s">
        <v>127</v>
      </c>
      <c r="C214" s="207" t="s">
        <v>21</v>
      </c>
      <c r="D214" s="208"/>
      <c r="E214" s="208">
        <v>100.0</v>
      </c>
      <c r="F214" s="209"/>
      <c r="G214" s="210"/>
      <c r="H214" s="209"/>
      <c r="I214" s="211"/>
      <c r="J214" s="21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</row>
    <row r="215" ht="15.75" customHeight="1">
      <c r="A215" s="199"/>
      <c r="B215" s="206" t="s">
        <v>128</v>
      </c>
      <c r="C215" s="207" t="s">
        <v>21</v>
      </c>
      <c r="D215" s="208"/>
      <c r="E215" s="208">
        <v>250.0</v>
      </c>
      <c r="F215" s="209"/>
      <c r="G215" s="210"/>
      <c r="H215" s="209"/>
      <c r="I215" s="211"/>
      <c r="J215" s="21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</row>
    <row r="216" ht="15.0" customHeight="1">
      <c r="A216" s="189" t="s">
        <v>129</v>
      </c>
      <c r="B216" s="190"/>
      <c r="C216" s="190"/>
      <c r="D216" s="190"/>
      <c r="E216" s="190"/>
      <c r="F216" s="190"/>
      <c r="G216" s="190"/>
      <c r="H216" s="190"/>
      <c r="I216" s="190"/>
      <c r="J216" s="185"/>
    </row>
    <row r="217" ht="15.0" customHeight="1">
      <c r="A217" s="191"/>
      <c r="B217" s="191" t="s">
        <v>12</v>
      </c>
      <c r="C217" s="191"/>
      <c r="D217" s="191"/>
      <c r="E217" s="192"/>
      <c r="F217" s="193"/>
      <c r="G217" s="194">
        <f t="shared" ref="G217:G223" si="52">E217*F217</f>
        <v>0</v>
      </c>
      <c r="H217" s="193"/>
      <c r="I217" s="195"/>
      <c r="J217" s="194">
        <f t="shared" ref="J217:J223" si="53">G217+I217</f>
        <v>0</v>
      </c>
    </row>
    <row r="218" ht="15.0" customHeight="1">
      <c r="A218" s="47"/>
      <c r="B218" s="196" t="s">
        <v>91</v>
      </c>
      <c r="C218" s="191" t="s">
        <v>17</v>
      </c>
      <c r="D218" s="191"/>
      <c r="E218" s="192">
        <v>39.96</v>
      </c>
      <c r="F218" s="193"/>
      <c r="G218" s="194">
        <f t="shared" si="52"/>
        <v>0</v>
      </c>
      <c r="H218" s="193"/>
      <c r="I218" s="195"/>
      <c r="J218" s="194">
        <f t="shared" si="53"/>
        <v>0</v>
      </c>
    </row>
    <row r="219" ht="15.0" customHeight="1">
      <c r="A219" s="47"/>
      <c r="B219" s="196" t="s">
        <v>92</v>
      </c>
      <c r="C219" s="191" t="s">
        <v>24</v>
      </c>
      <c r="D219" s="191"/>
      <c r="E219" s="192"/>
      <c r="F219" s="193"/>
      <c r="G219" s="194">
        <f t="shared" si="52"/>
        <v>0</v>
      </c>
      <c r="H219" s="193"/>
      <c r="I219" s="195"/>
      <c r="J219" s="194">
        <f t="shared" si="53"/>
        <v>0</v>
      </c>
    </row>
    <row r="220" ht="15.0" customHeight="1">
      <c r="A220" s="47"/>
      <c r="B220" s="196" t="s">
        <v>93</v>
      </c>
      <c r="C220" s="191" t="s">
        <v>24</v>
      </c>
      <c r="D220" s="191"/>
      <c r="E220" s="192"/>
      <c r="F220" s="193"/>
      <c r="G220" s="194">
        <f t="shared" si="52"/>
        <v>0</v>
      </c>
      <c r="H220" s="193"/>
      <c r="I220" s="195"/>
      <c r="J220" s="194">
        <f t="shared" si="53"/>
        <v>0</v>
      </c>
    </row>
    <row r="221" ht="15.0" customHeight="1">
      <c r="A221" s="47"/>
      <c r="B221" s="196" t="s">
        <v>19</v>
      </c>
      <c r="C221" s="191" t="s">
        <v>17</v>
      </c>
      <c r="D221" s="191"/>
      <c r="E221" s="192">
        <v>2.0</v>
      </c>
      <c r="F221" s="193"/>
      <c r="G221" s="194">
        <f t="shared" si="52"/>
        <v>0</v>
      </c>
      <c r="H221" s="193"/>
      <c r="I221" s="195"/>
      <c r="J221" s="194">
        <f t="shared" si="53"/>
        <v>0</v>
      </c>
    </row>
    <row r="222" ht="15.0" customHeight="1">
      <c r="A222" s="47"/>
      <c r="B222" s="196" t="s">
        <v>130</v>
      </c>
      <c r="C222" s="191" t="s">
        <v>21</v>
      </c>
      <c r="D222" s="191"/>
      <c r="E222" s="192">
        <v>1.0</v>
      </c>
      <c r="F222" s="193"/>
      <c r="G222" s="194">
        <f t="shared" si="52"/>
        <v>0</v>
      </c>
      <c r="H222" s="193"/>
      <c r="I222" s="195"/>
      <c r="J222" s="194">
        <f t="shared" si="53"/>
        <v>0</v>
      </c>
    </row>
    <row r="223" ht="15.0" customHeight="1">
      <c r="A223" s="47"/>
      <c r="B223" s="196"/>
      <c r="C223" s="191"/>
      <c r="D223" s="191"/>
      <c r="E223" s="192"/>
      <c r="F223" s="193"/>
      <c r="G223" s="194">
        <f t="shared" si="52"/>
        <v>0</v>
      </c>
      <c r="H223" s="193"/>
      <c r="I223" s="195"/>
      <c r="J223" s="194">
        <f t="shared" si="53"/>
        <v>0</v>
      </c>
    </row>
    <row r="224" ht="15.75" customHeight="1">
      <c r="A224" s="197"/>
      <c r="B224" s="198" t="s">
        <v>94</v>
      </c>
      <c r="C224" s="187"/>
      <c r="D224" s="187"/>
      <c r="E224" s="187"/>
      <c r="F224" s="188"/>
      <c r="G224" s="194"/>
      <c r="H224" s="188"/>
      <c r="I224" s="188"/>
      <c r="J224" s="194"/>
    </row>
    <row r="225" ht="15.75" customHeight="1">
      <c r="A225" s="199"/>
      <c r="B225" s="200" t="s">
        <v>95</v>
      </c>
      <c r="C225" s="201" t="s">
        <v>41</v>
      </c>
      <c r="D225" s="202"/>
      <c r="E225" s="202">
        <f>E218</f>
        <v>39.96</v>
      </c>
      <c r="F225" s="203"/>
      <c r="G225" s="194">
        <f>E225*F225</f>
        <v>0</v>
      </c>
      <c r="H225" s="204"/>
      <c r="I225" s="205"/>
      <c r="J225" s="194">
        <f t="shared" ref="J225:J231" si="54">G225+I225</f>
        <v>0</v>
      </c>
    </row>
    <row r="226" ht="15.75" customHeight="1">
      <c r="A226" s="199"/>
      <c r="B226" s="206" t="s">
        <v>96</v>
      </c>
      <c r="C226" s="207" t="s">
        <v>50</v>
      </c>
      <c r="D226" s="208">
        <v>0.4</v>
      </c>
      <c r="E226" s="208">
        <f>E225*D226</f>
        <v>15.984</v>
      </c>
      <c r="F226" s="209"/>
      <c r="G226" s="210"/>
      <c r="H226" s="209"/>
      <c r="I226" s="211">
        <f t="shared" ref="I226:I231" si="55">ROUND(H226*E226,2)</f>
        <v>0</v>
      </c>
      <c r="J226" s="211">
        <f t="shared" si="54"/>
        <v>0</v>
      </c>
    </row>
    <row r="227" ht="15.75" customHeight="1">
      <c r="A227" s="199"/>
      <c r="B227" s="206" t="s">
        <v>97</v>
      </c>
      <c r="C227" s="207" t="s">
        <v>50</v>
      </c>
      <c r="D227" s="208">
        <v>3.0</v>
      </c>
      <c r="E227" s="208">
        <f>E225*D227</f>
        <v>119.88</v>
      </c>
      <c r="F227" s="209"/>
      <c r="G227" s="210"/>
      <c r="H227" s="209"/>
      <c r="I227" s="211">
        <f t="shared" si="55"/>
        <v>0</v>
      </c>
      <c r="J227" s="211">
        <f t="shared" si="54"/>
        <v>0</v>
      </c>
    </row>
    <row r="228" ht="15.75" customHeight="1">
      <c r="A228" s="212"/>
      <c r="B228" s="206" t="s">
        <v>98</v>
      </c>
      <c r="C228" s="207" t="s">
        <v>50</v>
      </c>
      <c r="D228" s="208">
        <v>1.5</v>
      </c>
      <c r="E228" s="208">
        <f>E225*D228</f>
        <v>59.94</v>
      </c>
      <c r="F228" s="209"/>
      <c r="G228" s="210"/>
      <c r="H228" s="209"/>
      <c r="I228" s="211">
        <f t="shared" si="55"/>
        <v>0</v>
      </c>
      <c r="J228" s="211">
        <f t="shared" si="54"/>
        <v>0</v>
      </c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</row>
    <row r="229" ht="15.75" customHeight="1">
      <c r="A229" s="199"/>
      <c r="B229" s="206" t="s">
        <v>99</v>
      </c>
      <c r="C229" s="207" t="s">
        <v>100</v>
      </c>
      <c r="D229" s="207">
        <f>0.2</f>
        <v>0.2</v>
      </c>
      <c r="E229" s="208">
        <f>E225*D229</f>
        <v>7.992</v>
      </c>
      <c r="F229" s="209"/>
      <c r="G229" s="210"/>
      <c r="H229" s="209"/>
      <c r="I229" s="211">
        <f t="shared" si="55"/>
        <v>0</v>
      </c>
      <c r="J229" s="211">
        <f t="shared" si="54"/>
        <v>0</v>
      </c>
    </row>
    <row r="230" ht="15.75" customHeight="1">
      <c r="A230" s="199"/>
      <c r="B230" s="206" t="s">
        <v>101</v>
      </c>
      <c r="C230" s="207" t="s">
        <v>100</v>
      </c>
      <c r="D230" s="208"/>
      <c r="E230" s="208"/>
      <c r="F230" s="209"/>
      <c r="G230" s="210"/>
      <c r="H230" s="209"/>
      <c r="I230" s="211">
        <f t="shared" si="55"/>
        <v>0</v>
      </c>
      <c r="J230" s="211">
        <f t="shared" si="54"/>
        <v>0</v>
      </c>
    </row>
    <row r="231" ht="15.75" customHeight="1">
      <c r="A231" s="199"/>
      <c r="B231" s="206" t="s">
        <v>102</v>
      </c>
      <c r="C231" s="207" t="s">
        <v>17</v>
      </c>
      <c r="D231" s="208">
        <v>1.1</v>
      </c>
      <c r="E231" s="208">
        <f>E225*D231</f>
        <v>43.956</v>
      </c>
      <c r="F231" s="209"/>
      <c r="G231" s="210"/>
      <c r="H231" s="209"/>
      <c r="I231" s="211">
        <f t="shared" si="55"/>
        <v>0</v>
      </c>
      <c r="J231" s="211">
        <f t="shared" si="54"/>
        <v>0</v>
      </c>
    </row>
    <row r="232" ht="15.75" customHeight="1">
      <c r="A232" s="199"/>
      <c r="B232" s="206"/>
      <c r="C232" s="207"/>
      <c r="D232" s="208"/>
      <c r="E232" s="208"/>
      <c r="F232" s="209"/>
      <c r="G232" s="210"/>
      <c r="H232" s="209"/>
      <c r="I232" s="211"/>
      <c r="J232" s="211"/>
    </row>
    <row r="233" ht="15.75" customHeight="1">
      <c r="A233" s="199"/>
      <c r="B233" s="200" t="s">
        <v>103</v>
      </c>
      <c r="C233" s="201" t="s">
        <v>100</v>
      </c>
      <c r="D233" s="202"/>
      <c r="E233" s="202">
        <v>5.2</v>
      </c>
      <c r="F233" s="203"/>
      <c r="G233" s="194">
        <f>E233*F233</f>
        <v>0</v>
      </c>
      <c r="H233" s="204"/>
      <c r="I233" s="205"/>
      <c r="J233" s="194">
        <f t="shared" ref="J233:J253" si="56">G233+I233</f>
        <v>0</v>
      </c>
    </row>
    <row r="234" ht="15.75" customHeight="1">
      <c r="A234" s="199"/>
      <c r="B234" s="206" t="s">
        <v>104</v>
      </c>
      <c r="C234" s="207" t="s">
        <v>56</v>
      </c>
      <c r="D234" s="208">
        <f>0.2*0.15</f>
        <v>0.03</v>
      </c>
      <c r="E234" s="208">
        <f>E233*D234</f>
        <v>0.156</v>
      </c>
      <c r="F234" s="209"/>
      <c r="G234" s="210"/>
      <c r="H234" s="209"/>
      <c r="I234" s="211">
        <f t="shared" ref="I234:I238" si="57">ROUND(H234*E234,2)</f>
        <v>0</v>
      </c>
      <c r="J234" s="211">
        <f t="shared" si="56"/>
        <v>0</v>
      </c>
    </row>
    <row r="235" ht="15.75" customHeight="1">
      <c r="A235" s="199"/>
      <c r="B235" s="206" t="s">
        <v>97</v>
      </c>
      <c r="C235" s="207" t="s">
        <v>50</v>
      </c>
      <c r="D235" s="208">
        <f>0.2*3</f>
        <v>0.6</v>
      </c>
      <c r="E235" s="208">
        <f>E233*D235</f>
        <v>3.12</v>
      </c>
      <c r="F235" s="209"/>
      <c r="G235" s="210"/>
      <c r="H235" s="209"/>
      <c r="I235" s="211">
        <f t="shared" si="57"/>
        <v>0</v>
      </c>
      <c r="J235" s="211">
        <f t="shared" si="56"/>
        <v>0</v>
      </c>
    </row>
    <row r="236" ht="15.75" customHeight="1">
      <c r="A236" s="212"/>
      <c r="B236" s="206" t="s">
        <v>98</v>
      </c>
      <c r="C236" s="207" t="s">
        <v>50</v>
      </c>
      <c r="D236" s="208">
        <f>0.2*1.5</f>
        <v>0.3</v>
      </c>
      <c r="E236" s="208">
        <f>E233*D236</f>
        <v>1.56</v>
      </c>
      <c r="F236" s="209"/>
      <c r="G236" s="210"/>
      <c r="H236" s="209"/>
      <c r="I236" s="211">
        <f t="shared" si="57"/>
        <v>0</v>
      </c>
      <c r="J236" s="211">
        <f t="shared" si="56"/>
        <v>0</v>
      </c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</row>
    <row r="237" ht="15.75" customHeight="1">
      <c r="A237" s="199"/>
      <c r="B237" s="206" t="s">
        <v>99</v>
      </c>
      <c r="C237" s="207" t="s">
        <v>100</v>
      </c>
      <c r="D237" s="207">
        <f>0.2*0.2</f>
        <v>0.04</v>
      </c>
      <c r="E237" s="208">
        <f>E233*D237</f>
        <v>0.208</v>
      </c>
      <c r="F237" s="209"/>
      <c r="G237" s="210"/>
      <c r="H237" s="209"/>
      <c r="I237" s="211">
        <f t="shared" si="57"/>
        <v>0</v>
      </c>
      <c r="J237" s="211">
        <f t="shared" si="56"/>
        <v>0</v>
      </c>
    </row>
    <row r="238" ht="15.75" customHeight="1">
      <c r="A238" s="199"/>
      <c r="B238" s="206" t="s">
        <v>101</v>
      </c>
      <c r="C238" s="207" t="s">
        <v>21</v>
      </c>
      <c r="D238" s="208"/>
      <c r="E238" s="208">
        <f>ROUNDUP(E233/3,0)</f>
        <v>2</v>
      </c>
      <c r="F238" s="209"/>
      <c r="G238" s="210"/>
      <c r="H238" s="209"/>
      <c r="I238" s="211">
        <f t="shared" si="57"/>
        <v>0</v>
      </c>
      <c r="J238" s="211">
        <f t="shared" si="56"/>
        <v>0</v>
      </c>
    </row>
    <row r="239" ht="15.75" customHeight="1">
      <c r="A239" s="199"/>
      <c r="B239" s="200" t="s">
        <v>105</v>
      </c>
      <c r="C239" s="201" t="s">
        <v>100</v>
      </c>
      <c r="D239" s="202"/>
      <c r="E239" s="202">
        <f>2.1+1.7*2</f>
        <v>5.5</v>
      </c>
      <c r="F239" s="203"/>
      <c r="G239" s="194">
        <f>E239*F239</f>
        <v>0</v>
      </c>
      <c r="H239" s="204"/>
      <c r="I239" s="205"/>
      <c r="J239" s="194">
        <f t="shared" si="56"/>
        <v>0</v>
      </c>
    </row>
    <row r="240" ht="15.75" customHeight="1">
      <c r="A240" s="199"/>
      <c r="B240" s="206" t="s">
        <v>104</v>
      </c>
      <c r="C240" s="207" t="s">
        <v>56</v>
      </c>
      <c r="D240" s="208">
        <f>0.4*0.15</f>
        <v>0.06</v>
      </c>
      <c r="E240" s="208">
        <f>E239*D240</f>
        <v>0.33</v>
      </c>
      <c r="F240" s="209"/>
      <c r="G240" s="210"/>
      <c r="H240" s="209"/>
      <c r="I240" s="211">
        <f t="shared" ref="I240:I244" si="58">ROUND(H240*E240,2)</f>
        <v>0</v>
      </c>
      <c r="J240" s="211">
        <f t="shared" si="56"/>
        <v>0</v>
      </c>
    </row>
    <row r="241" ht="15.75" customHeight="1">
      <c r="A241" s="199"/>
      <c r="B241" s="206" t="s">
        <v>97</v>
      </c>
      <c r="C241" s="207" t="s">
        <v>50</v>
      </c>
      <c r="D241" s="208">
        <f>0.4*3</f>
        <v>1.2</v>
      </c>
      <c r="E241" s="208">
        <f>E239*D241</f>
        <v>6.6</v>
      </c>
      <c r="F241" s="209"/>
      <c r="G241" s="210"/>
      <c r="H241" s="209"/>
      <c r="I241" s="211">
        <f t="shared" si="58"/>
        <v>0</v>
      </c>
      <c r="J241" s="211">
        <f t="shared" si="56"/>
        <v>0</v>
      </c>
    </row>
    <row r="242" ht="15.75" customHeight="1">
      <c r="A242" s="212"/>
      <c r="B242" s="206" t="s">
        <v>98</v>
      </c>
      <c r="C242" s="207" t="s">
        <v>50</v>
      </c>
      <c r="D242" s="208">
        <f>0.4*1.5</f>
        <v>0.6</v>
      </c>
      <c r="E242" s="208">
        <f>E239*D242</f>
        <v>3.3</v>
      </c>
      <c r="F242" s="209"/>
      <c r="G242" s="210"/>
      <c r="H242" s="209"/>
      <c r="I242" s="211">
        <f t="shared" si="58"/>
        <v>0</v>
      </c>
      <c r="J242" s="211">
        <f t="shared" si="56"/>
        <v>0</v>
      </c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</row>
    <row r="243" ht="15.75" customHeight="1">
      <c r="A243" s="199"/>
      <c r="B243" s="206" t="s">
        <v>99</v>
      </c>
      <c r="C243" s="207" t="s">
        <v>100</v>
      </c>
      <c r="D243" s="207">
        <f>0.4*0.2</f>
        <v>0.08</v>
      </c>
      <c r="E243" s="208">
        <f>E239*D243</f>
        <v>0.44</v>
      </c>
      <c r="F243" s="209"/>
      <c r="G243" s="210"/>
      <c r="H243" s="209"/>
      <c r="I243" s="211">
        <f t="shared" si="58"/>
        <v>0</v>
      </c>
      <c r="J243" s="211">
        <f t="shared" si="56"/>
        <v>0</v>
      </c>
    </row>
    <row r="244" ht="15.75" customHeight="1">
      <c r="A244" s="199"/>
      <c r="B244" s="206" t="s">
        <v>101</v>
      </c>
      <c r="C244" s="207" t="s">
        <v>21</v>
      </c>
      <c r="D244" s="208"/>
      <c r="E244" s="208">
        <f>ROUNDUP(E239/3,0)</f>
        <v>2</v>
      </c>
      <c r="F244" s="209"/>
      <c r="G244" s="210"/>
      <c r="H244" s="209"/>
      <c r="I244" s="211">
        <f t="shared" si="58"/>
        <v>0</v>
      </c>
      <c r="J244" s="211">
        <f t="shared" si="56"/>
        <v>0</v>
      </c>
    </row>
    <row r="245" ht="15.75" customHeight="1">
      <c r="A245" s="212"/>
      <c r="B245" s="200" t="s">
        <v>106</v>
      </c>
      <c r="C245" s="201" t="s">
        <v>41</v>
      </c>
      <c r="D245" s="202"/>
      <c r="E245" s="202">
        <f>E225</f>
        <v>39.96</v>
      </c>
      <c r="F245" s="203"/>
      <c r="G245" s="194">
        <f>E245*F245</f>
        <v>0</v>
      </c>
      <c r="H245" s="204"/>
      <c r="I245" s="205"/>
      <c r="J245" s="194">
        <f t="shared" si="56"/>
        <v>0</v>
      </c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</row>
    <row r="246" ht="15.75" customHeight="1">
      <c r="A246" s="199"/>
      <c r="B246" s="206" t="s">
        <v>104</v>
      </c>
      <c r="C246" s="207" t="s">
        <v>56</v>
      </c>
      <c r="D246" s="208">
        <v>0.2</v>
      </c>
      <c r="E246" s="208">
        <f>E245*D246</f>
        <v>7.992</v>
      </c>
      <c r="F246" s="209"/>
      <c r="G246" s="210"/>
      <c r="H246" s="209"/>
      <c r="I246" s="211">
        <f t="shared" ref="I246:I247" si="59">ROUND(H246*E246,2)</f>
        <v>0</v>
      </c>
      <c r="J246" s="211">
        <f t="shared" si="56"/>
        <v>0</v>
      </c>
    </row>
    <row r="247" ht="15.75" customHeight="1">
      <c r="A247" s="199"/>
      <c r="B247" s="213" t="s">
        <v>107</v>
      </c>
      <c r="C247" s="207" t="s">
        <v>56</v>
      </c>
      <c r="D247" s="208">
        <v>0.3</v>
      </c>
      <c r="E247" s="208">
        <f>E245*D247</f>
        <v>11.988</v>
      </c>
      <c r="F247" s="209"/>
      <c r="G247" s="210"/>
      <c r="H247" s="209"/>
      <c r="I247" s="211">
        <f t="shared" si="59"/>
        <v>0</v>
      </c>
      <c r="J247" s="211">
        <f t="shared" si="56"/>
        <v>0</v>
      </c>
    </row>
    <row r="248" ht="15.75" customHeight="1">
      <c r="A248" s="212"/>
      <c r="B248" s="200" t="s">
        <v>108</v>
      </c>
      <c r="C248" s="201" t="s">
        <v>100</v>
      </c>
      <c r="D248" s="202"/>
      <c r="E248" s="202">
        <f>E233</f>
        <v>5.2</v>
      </c>
      <c r="F248" s="203"/>
      <c r="G248" s="194">
        <f>E248*F248</f>
        <v>0</v>
      </c>
      <c r="H248" s="204"/>
      <c r="I248" s="205"/>
      <c r="J248" s="194">
        <f t="shared" si="56"/>
        <v>0</v>
      </c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</row>
    <row r="249" ht="15.75" customHeight="1">
      <c r="A249" s="199"/>
      <c r="B249" s="206" t="s">
        <v>104</v>
      </c>
      <c r="C249" s="207" t="s">
        <v>56</v>
      </c>
      <c r="D249" s="208">
        <f>0.2*0.15</f>
        <v>0.03</v>
      </c>
      <c r="E249" s="208">
        <f>E248*D249</f>
        <v>0.156</v>
      </c>
      <c r="F249" s="209"/>
      <c r="G249" s="210"/>
      <c r="H249" s="209"/>
      <c r="I249" s="211">
        <f t="shared" ref="I249:I250" si="60">ROUND(H249*E249,2)</f>
        <v>0</v>
      </c>
      <c r="J249" s="211">
        <f t="shared" si="56"/>
        <v>0</v>
      </c>
    </row>
    <row r="250" ht="15.75" customHeight="1">
      <c r="A250" s="199"/>
      <c r="B250" s="213" t="s">
        <v>107</v>
      </c>
      <c r="C250" s="207" t="s">
        <v>56</v>
      </c>
      <c r="D250" s="208">
        <f>0.2*0.3</f>
        <v>0.06</v>
      </c>
      <c r="E250" s="208">
        <f>E248*D250</f>
        <v>0.312</v>
      </c>
      <c r="F250" s="209"/>
      <c r="G250" s="210"/>
      <c r="H250" s="209"/>
      <c r="I250" s="211">
        <f t="shared" si="60"/>
        <v>0</v>
      </c>
      <c r="J250" s="211">
        <f t="shared" si="56"/>
        <v>0</v>
      </c>
    </row>
    <row r="251" ht="15.75" customHeight="1">
      <c r="A251" s="212"/>
      <c r="B251" s="200" t="s">
        <v>109</v>
      </c>
      <c r="C251" s="201" t="s">
        <v>100</v>
      </c>
      <c r="D251" s="202"/>
      <c r="E251" s="202">
        <f>E239</f>
        <v>5.5</v>
      </c>
      <c r="F251" s="203"/>
      <c r="G251" s="194">
        <f>E251*F251</f>
        <v>0</v>
      </c>
      <c r="H251" s="204"/>
      <c r="I251" s="205"/>
      <c r="J251" s="194">
        <f t="shared" si="56"/>
        <v>0</v>
      </c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</row>
    <row r="252" ht="15.75" customHeight="1">
      <c r="A252" s="199"/>
      <c r="B252" s="206" t="s">
        <v>104</v>
      </c>
      <c r="C252" s="207" t="s">
        <v>56</v>
      </c>
      <c r="D252" s="208">
        <f>0.4*0.15</f>
        <v>0.06</v>
      </c>
      <c r="E252" s="208">
        <f>E251*D252</f>
        <v>0.33</v>
      </c>
      <c r="F252" s="209"/>
      <c r="G252" s="210"/>
      <c r="H252" s="209"/>
      <c r="I252" s="211">
        <f t="shared" ref="I252:I253" si="61">ROUND(H252*E252,2)</f>
        <v>0</v>
      </c>
      <c r="J252" s="211">
        <f t="shared" si="56"/>
        <v>0</v>
      </c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</row>
    <row r="253" ht="15.75" customHeight="1">
      <c r="A253" s="199"/>
      <c r="B253" s="213" t="s">
        <v>107</v>
      </c>
      <c r="C253" s="207" t="s">
        <v>56</v>
      </c>
      <c r="D253" s="208">
        <f>0.4*0.3</f>
        <v>0.12</v>
      </c>
      <c r="E253" s="208">
        <f>E251*D253</f>
        <v>0.66</v>
      </c>
      <c r="F253" s="209"/>
      <c r="G253" s="210"/>
      <c r="H253" s="209"/>
      <c r="I253" s="211">
        <f t="shared" si="61"/>
        <v>0</v>
      </c>
      <c r="J253" s="211">
        <f t="shared" si="56"/>
        <v>0</v>
      </c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</row>
    <row r="254" ht="15.75" customHeight="1">
      <c r="A254" s="199"/>
      <c r="B254" s="213"/>
      <c r="C254" s="207"/>
      <c r="D254" s="208"/>
      <c r="E254" s="208"/>
      <c r="F254" s="209"/>
      <c r="G254" s="210"/>
      <c r="H254" s="209"/>
      <c r="I254" s="211"/>
      <c r="J254" s="21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</row>
    <row r="255" ht="15.75" customHeight="1">
      <c r="B255" s="214" t="s">
        <v>111</v>
      </c>
      <c r="C255" s="201" t="s">
        <v>17</v>
      </c>
      <c r="D255" s="202"/>
      <c r="E255" s="202">
        <f>E221</f>
        <v>2</v>
      </c>
      <c r="F255" s="209"/>
      <c r="G255" s="215">
        <f>E255*F255</f>
        <v>0</v>
      </c>
      <c r="H255" s="216"/>
      <c r="I255" s="206"/>
      <c r="J255" s="215">
        <f t="shared" ref="J255:J262" si="62">G255+I255</f>
        <v>0</v>
      </c>
    </row>
    <row r="256" ht="15.75" customHeight="1">
      <c r="B256" s="206" t="s">
        <v>104</v>
      </c>
      <c r="C256" s="207" t="s">
        <v>56</v>
      </c>
      <c r="D256" s="208">
        <v>0.2</v>
      </c>
      <c r="E256" s="208">
        <f>D256*E255</f>
        <v>0.4</v>
      </c>
      <c r="F256" s="209"/>
      <c r="G256" s="210"/>
      <c r="H256" s="209"/>
      <c r="I256" s="211">
        <f t="shared" ref="I256:I260" si="63">ROUND(H256*E256,2)</f>
        <v>0</v>
      </c>
      <c r="J256" s="211">
        <f t="shared" si="62"/>
        <v>0</v>
      </c>
    </row>
    <row r="257" ht="15.75" customHeight="1">
      <c r="B257" s="213" t="s">
        <v>112</v>
      </c>
      <c r="C257" s="207" t="s">
        <v>17</v>
      </c>
      <c r="D257" s="208">
        <v>1.1</v>
      </c>
      <c r="E257" s="208">
        <f>D257*E255</f>
        <v>2.2</v>
      </c>
      <c r="F257" s="209"/>
      <c r="G257" s="210"/>
      <c r="H257" s="209"/>
      <c r="I257" s="211">
        <f t="shared" si="63"/>
        <v>0</v>
      </c>
      <c r="J257" s="211">
        <f t="shared" si="62"/>
        <v>0</v>
      </c>
    </row>
    <row r="258" ht="15.75" customHeight="1">
      <c r="B258" s="206" t="s">
        <v>68</v>
      </c>
      <c r="C258" s="207" t="s">
        <v>50</v>
      </c>
      <c r="D258" s="208">
        <v>8.0</v>
      </c>
      <c r="E258" s="208">
        <f>D258*E255</f>
        <v>16</v>
      </c>
      <c r="F258" s="217"/>
      <c r="G258" s="218"/>
      <c r="H258" s="209"/>
      <c r="I258" s="211">
        <f t="shared" si="63"/>
        <v>0</v>
      </c>
      <c r="J258" s="211">
        <f t="shared" si="62"/>
        <v>0</v>
      </c>
    </row>
    <row r="259" ht="15.75" customHeight="1">
      <c r="B259" s="213" t="s">
        <v>113</v>
      </c>
      <c r="C259" s="207" t="s">
        <v>50</v>
      </c>
      <c r="D259" s="208">
        <v>0.35</v>
      </c>
      <c r="E259" s="208">
        <f>D259*E255</f>
        <v>0.7</v>
      </c>
      <c r="F259" s="217"/>
      <c r="G259" s="218"/>
      <c r="H259" s="209"/>
      <c r="I259" s="211">
        <f t="shared" si="63"/>
        <v>0</v>
      </c>
      <c r="J259" s="211">
        <f t="shared" si="62"/>
        <v>0</v>
      </c>
    </row>
    <row r="260" ht="15.75" customHeight="1">
      <c r="B260" s="206" t="s">
        <v>114</v>
      </c>
      <c r="C260" s="207" t="s">
        <v>21</v>
      </c>
      <c r="D260" s="208"/>
      <c r="E260" s="208"/>
      <c r="F260" s="217"/>
      <c r="G260" s="218"/>
      <c r="H260" s="209"/>
      <c r="I260" s="211">
        <f t="shared" si="63"/>
        <v>0</v>
      </c>
      <c r="J260" s="211">
        <f t="shared" si="62"/>
        <v>0</v>
      </c>
    </row>
    <row r="261" ht="15.75" customHeight="1">
      <c r="B261" s="224" t="s">
        <v>131</v>
      </c>
      <c r="C261" s="225" t="s">
        <v>21</v>
      </c>
      <c r="D261" s="191"/>
      <c r="E261" s="192"/>
      <c r="F261" s="203"/>
      <c r="G261" s="221">
        <f>E261*F261</f>
        <v>0</v>
      </c>
      <c r="H261" s="203"/>
      <c r="I261" s="222"/>
      <c r="J261" s="222">
        <f t="shared" si="62"/>
        <v>0</v>
      </c>
    </row>
    <row r="262" ht="15.75" customHeight="1">
      <c r="B262" s="226" t="s">
        <v>132</v>
      </c>
      <c r="C262" s="225" t="s">
        <v>21</v>
      </c>
      <c r="D262" s="191"/>
      <c r="E262" s="227">
        <v>1.0</v>
      </c>
      <c r="F262" s="209"/>
      <c r="G262" s="210"/>
      <c r="H262" s="209"/>
      <c r="I262" s="211">
        <f>ROUND(H262*E262,2)</f>
        <v>0</v>
      </c>
      <c r="J262" s="211">
        <f t="shared" si="62"/>
        <v>0</v>
      </c>
    </row>
    <row r="263" ht="15.0" customHeight="1">
      <c r="A263" s="189" t="s">
        <v>133</v>
      </c>
      <c r="B263" s="190"/>
      <c r="C263" s="190"/>
      <c r="D263" s="190"/>
      <c r="E263" s="190"/>
      <c r="F263" s="190"/>
      <c r="G263" s="190"/>
      <c r="H263" s="190"/>
      <c r="I263" s="190"/>
      <c r="J263" s="185"/>
    </row>
    <row r="264" ht="15.0" customHeight="1">
      <c r="A264" s="191"/>
      <c r="B264" s="191" t="s">
        <v>12</v>
      </c>
      <c r="C264" s="191"/>
      <c r="D264" s="191"/>
      <c r="E264" s="192"/>
      <c r="F264" s="193"/>
      <c r="G264" s="194">
        <f t="shared" ref="G264:G270" si="64">E264*F264</f>
        <v>0</v>
      </c>
      <c r="H264" s="193"/>
      <c r="I264" s="195"/>
      <c r="J264" s="194">
        <f t="shared" ref="J264:J270" si="65">G264+I264</f>
        <v>0</v>
      </c>
    </row>
    <row r="265" ht="15.0" customHeight="1">
      <c r="A265" s="47"/>
      <c r="B265" s="196" t="s">
        <v>91</v>
      </c>
      <c r="C265" s="191" t="s">
        <v>17</v>
      </c>
      <c r="D265" s="191"/>
      <c r="E265" s="192">
        <v>28.2</v>
      </c>
      <c r="F265" s="193"/>
      <c r="G265" s="194">
        <f t="shared" si="64"/>
        <v>0</v>
      </c>
      <c r="H265" s="193"/>
      <c r="I265" s="195"/>
      <c r="J265" s="194">
        <f t="shared" si="65"/>
        <v>0</v>
      </c>
    </row>
    <row r="266" ht="15.0" customHeight="1">
      <c r="A266" s="47"/>
      <c r="B266" s="196" t="s">
        <v>92</v>
      </c>
      <c r="C266" s="191" t="s">
        <v>24</v>
      </c>
      <c r="D266" s="191"/>
      <c r="E266" s="192"/>
      <c r="F266" s="193"/>
      <c r="G266" s="194">
        <f t="shared" si="64"/>
        <v>0</v>
      </c>
      <c r="H266" s="193"/>
      <c r="I266" s="195"/>
      <c r="J266" s="194">
        <f t="shared" si="65"/>
        <v>0</v>
      </c>
    </row>
    <row r="267" ht="15.0" customHeight="1">
      <c r="A267" s="47"/>
      <c r="B267" s="196" t="s">
        <v>93</v>
      </c>
      <c r="C267" s="191" t="s">
        <v>24</v>
      </c>
      <c r="D267" s="191"/>
      <c r="E267" s="192"/>
      <c r="F267" s="193"/>
      <c r="G267" s="194">
        <f t="shared" si="64"/>
        <v>0</v>
      </c>
      <c r="H267" s="193"/>
      <c r="I267" s="195"/>
      <c r="J267" s="194">
        <f t="shared" si="65"/>
        <v>0</v>
      </c>
    </row>
    <row r="268" ht="15.0" customHeight="1">
      <c r="A268" s="47"/>
      <c r="B268" s="196" t="s">
        <v>19</v>
      </c>
      <c r="C268" s="191" t="s">
        <v>17</v>
      </c>
      <c r="D268" s="191"/>
      <c r="E268" s="192"/>
      <c r="F268" s="193"/>
      <c r="G268" s="194">
        <f t="shared" si="64"/>
        <v>0</v>
      </c>
      <c r="H268" s="193"/>
      <c r="I268" s="195"/>
      <c r="J268" s="194">
        <f t="shared" si="65"/>
        <v>0</v>
      </c>
    </row>
    <row r="269" ht="15.0" customHeight="1">
      <c r="A269" s="47"/>
      <c r="B269" s="196"/>
      <c r="C269" s="191"/>
      <c r="D269" s="191"/>
      <c r="E269" s="192"/>
      <c r="F269" s="193"/>
      <c r="G269" s="194">
        <f t="shared" si="64"/>
        <v>0</v>
      </c>
      <c r="H269" s="193"/>
      <c r="I269" s="195"/>
      <c r="J269" s="194">
        <f t="shared" si="65"/>
        <v>0</v>
      </c>
    </row>
    <row r="270" ht="15.0" customHeight="1">
      <c r="A270" s="47"/>
      <c r="B270" s="196"/>
      <c r="C270" s="191"/>
      <c r="D270" s="191"/>
      <c r="E270" s="192"/>
      <c r="F270" s="193"/>
      <c r="G270" s="194">
        <f t="shared" si="64"/>
        <v>0</v>
      </c>
      <c r="H270" s="193"/>
      <c r="I270" s="195"/>
      <c r="J270" s="194">
        <f t="shared" si="65"/>
        <v>0</v>
      </c>
    </row>
    <row r="271" ht="15.75" customHeight="1">
      <c r="A271" s="197"/>
      <c r="B271" s="198" t="s">
        <v>94</v>
      </c>
      <c r="C271" s="187"/>
      <c r="D271" s="187"/>
      <c r="E271" s="187"/>
      <c r="F271" s="188"/>
      <c r="G271" s="194"/>
      <c r="H271" s="188"/>
      <c r="I271" s="188"/>
      <c r="J271" s="194"/>
    </row>
    <row r="272" ht="15.75" customHeight="1">
      <c r="A272" s="199"/>
      <c r="B272" s="200" t="s">
        <v>95</v>
      </c>
      <c r="C272" s="201" t="s">
        <v>41</v>
      </c>
      <c r="D272" s="202"/>
      <c r="E272" s="202">
        <f>E268+E265</f>
        <v>28.2</v>
      </c>
      <c r="F272" s="203"/>
      <c r="G272" s="194">
        <f>E272*F272</f>
        <v>0</v>
      </c>
      <c r="H272" s="204"/>
      <c r="I272" s="205"/>
      <c r="J272" s="194">
        <f t="shared" ref="J272:J278" si="66">G272+I272</f>
        <v>0</v>
      </c>
    </row>
    <row r="273" ht="15.75" customHeight="1">
      <c r="A273" s="199"/>
      <c r="B273" s="206" t="s">
        <v>96</v>
      </c>
      <c r="C273" s="207" t="s">
        <v>50</v>
      </c>
      <c r="D273" s="208">
        <v>0.4</v>
      </c>
      <c r="E273" s="208">
        <f>E272*D273</f>
        <v>11.28</v>
      </c>
      <c r="F273" s="209"/>
      <c r="G273" s="210"/>
      <c r="H273" s="209"/>
      <c r="I273" s="211">
        <f t="shared" ref="I273:I278" si="67">ROUND(H273*E273,2)</f>
        <v>0</v>
      </c>
      <c r="J273" s="211">
        <f t="shared" si="66"/>
        <v>0</v>
      </c>
    </row>
    <row r="274" ht="15.75" customHeight="1">
      <c r="A274" s="199"/>
      <c r="B274" s="206" t="s">
        <v>97</v>
      </c>
      <c r="C274" s="207" t="s">
        <v>50</v>
      </c>
      <c r="D274" s="208">
        <v>3.0</v>
      </c>
      <c r="E274" s="208">
        <f>E272*D274</f>
        <v>84.6</v>
      </c>
      <c r="F274" s="209"/>
      <c r="G274" s="210"/>
      <c r="H274" s="209"/>
      <c r="I274" s="211">
        <f t="shared" si="67"/>
        <v>0</v>
      </c>
      <c r="J274" s="211">
        <f t="shared" si="66"/>
        <v>0</v>
      </c>
    </row>
    <row r="275" ht="15.75" customHeight="1">
      <c r="A275" s="212"/>
      <c r="B275" s="206" t="s">
        <v>98</v>
      </c>
      <c r="C275" s="207" t="s">
        <v>50</v>
      </c>
      <c r="D275" s="208">
        <v>1.5</v>
      </c>
      <c r="E275" s="208">
        <f>E272*D275</f>
        <v>42.3</v>
      </c>
      <c r="F275" s="209"/>
      <c r="G275" s="210"/>
      <c r="H275" s="209"/>
      <c r="I275" s="211">
        <f t="shared" si="67"/>
        <v>0</v>
      </c>
      <c r="J275" s="211">
        <f t="shared" si="66"/>
        <v>0</v>
      </c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</row>
    <row r="276" ht="15.75" customHeight="1">
      <c r="A276" s="199"/>
      <c r="B276" s="206" t="s">
        <v>99</v>
      </c>
      <c r="C276" s="207" t="s">
        <v>100</v>
      </c>
      <c r="D276" s="207">
        <f>0.2</f>
        <v>0.2</v>
      </c>
      <c r="E276" s="208">
        <f>E272*D276</f>
        <v>5.64</v>
      </c>
      <c r="F276" s="209"/>
      <c r="G276" s="210"/>
      <c r="H276" s="209"/>
      <c r="I276" s="211">
        <f t="shared" si="67"/>
        <v>0</v>
      </c>
      <c r="J276" s="211">
        <f t="shared" si="66"/>
        <v>0</v>
      </c>
    </row>
    <row r="277" ht="15.75" customHeight="1">
      <c r="A277" s="199"/>
      <c r="B277" s="206" t="s">
        <v>101</v>
      </c>
      <c r="C277" s="207" t="s">
        <v>100</v>
      </c>
      <c r="D277" s="208"/>
      <c r="E277" s="208"/>
      <c r="F277" s="209"/>
      <c r="G277" s="210"/>
      <c r="H277" s="209"/>
      <c r="I277" s="211">
        <f t="shared" si="67"/>
        <v>0</v>
      </c>
      <c r="J277" s="211">
        <f t="shared" si="66"/>
        <v>0</v>
      </c>
    </row>
    <row r="278" ht="15.75" customHeight="1">
      <c r="A278" s="199"/>
      <c r="B278" s="206" t="s">
        <v>102</v>
      </c>
      <c r="C278" s="207" t="s">
        <v>17</v>
      </c>
      <c r="D278" s="208">
        <v>1.1</v>
      </c>
      <c r="E278" s="208">
        <f>E272*D278</f>
        <v>31.02</v>
      </c>
      <c r="F278" s="209"/>
      <c r="G278" s="210"/>
      <c r="H278" s="209"/>
      <c r="I278" s="211">
        <f t="shared" si="67"/>
        <v>0</v>
      </c>
      <c r="J278" s="211">
        <f t="shared" si="66"/>
        <v>0</v>
      </c>
    </row>
    <row r="279" ht="15.75" customHeight="1">
      <c r="A279" s="199"/>
      <c r="B279" s="206"/>
      <c r="C279" s="207"/>
      <c r="D279" s="208"/>
      <c r="E279" s="208"/>
      <c r="F279" s="209"/>
      <c r="G279" s="210"/>
      <c r="H279" s="209"/>
      <c r="I279" s="211"/>
      <c r="J279" s="211"/>
    </row>
    <row r="280" ht="15.75" customHeight="1">
      <c r="A280" s="199"/>
      <c r="B280" s="200" t="s">
        <v>103</v>
      </c>
      <c r="C280" s="201" t="s">
        <v>100</v>
      </c>
      <c r="D280" s="202"/>
      <c r="E280" s="202">
        <v>0.0</v>
      </c>
      <c r="F280" s="203"/>
      <c r="G280" s="194">
        <f>E280*F280</f>
        <v>0</v>
      </c>
      <c r="H280" s="204"/>
      <c r="I280" s="205"/>
      <c r="J280" s="194">
        <f t="shared" ref="J280:J300" si="68">G280+I280</f>
        <v>0</v>
      </c>
    </row>
    <row r="281" ht="15.75" customHeight="1">
      <c r="A281" s="199"/>
      <c r="B281" s="206" t="s">
        <v>104</v>
      </c>
      <c r="C281" s="207" t="s">
        <v>56</v>
      </c>
      <c r="D281" s="208">
        <f>0.2*0.15</f>
        <v>0.03</v>
      </c>
      <c r="E281" s="208">
        <f>E280*D281</f>
        <v>0</v>
      </c>
      <c r="F281" s="209"/>
      <c r="G281" s="210"/>
      <c r="H281" s="209"/>
      <c r="I281" s="211">
        <f t="shared" ref="I281:I285" si="69">ROUND(H281*E281,2)</f>
        <v>0</v>
      </c>
      <c r="J281" s="211">
        <f t="shared" si="68"/>
        <v>0</v>
      </c>
    </row>
    <row r="282" ht="15.75" customHeight="1">
      <c r="A282" s="199"/>
      <c r="B282" s="206" t="s">
        <v>97</v>
      </c>
      <c r="C282" s="207" t="s">
        <v>50</v>
      </c>
      <c r="D282" s="208">
        <f>0.2*3</f>
        <v>0.6</v>
      </c>
      <c r="E282" s="208">
        <f>E280*D282</f>
        <v>0</v>
      </c>
      <c r="F282" s="209"/>
      <c r="G282" s="210"/>
      <c r="H282" s="209"/>
      <c r="I282" s="211">
        <f t="shared" si="69"/>
        <v>0</v>
      </c>
      <c r="J282" s="211">
        <f t="shared" si="68"/>
        <v>0</v>
      </c>
    </row>
    <row r="283" ht="15.75" customHeight="1">
      <c r="A283" s="212"/>
      <c r="B283" s="206" t="s">
        <v>98</v>
      </c>
      <c r="C283" s="207" t="s">
        <v>50</v>
      </c>
      <c r="D283" s="208">
        <f>0.2*1.5</f>
        <v>0.3</v>
      </c>
      <c r="E283" s="208">
        <f>E280*D283</f>
        <v>0</v>
      </c>
      <c r="F283" s="209"/>
      <c r="G283" s="210"/>
      <c r="H283" s="209"/>
      <c r="I283" s="211">
        <f t="shared" si="69"/>
        <v>0</v>
      </c>
      <c r="J283" s="211">
        <f t="shared" si="68"/>
        <v>0</v>
      </c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</row>
    <row r="284" ht="15.75" customHeight="1">
      <c r="A284" s="199"/>
      <c r="B284" s="206" t="s">
        <v>99</v>
      </c>
      <c r="C284" s="207" t="s">
        <v>100</v>
      </c>
      <c r="D284" s="207">
        <f>0.2*0.2</f>
        <v>0.04</v>
      </c>
      <c r="E284" s="208">
        <f>E280*D284</f>
        <v>0</v>
      </c>
      <c r="F284" s="209"/>
      <c r="G284" s="210"/>
      <c r="H284" s="209"/>
      <c r="I284" s="211">
        <f t="shared" si="69"/>
        <v>0</v>
      </c>
      <c r="J284" s="211">
        <f t="shared" si="68"/>
        <v>0</v>
      </c>
    </row>
    <row r="285" ht="15.75" customHeight="1">
      <c r="A285" s="199"/>
      <c r="B285" s="206" t="s">
        <v>101</v>
      </c>
      <c r="C285" s="207" t="s">
        <v>21</v>
      </c>
      <c r="D285" s="208"/>
      <c r="E285" s="208">
        <f>ROUNDUP(E280/3,0)</f>
        <v>0</v>
      </c>
      <c r="F285" s="209"/>
      <c r="G285" s="210"/>
      <c r="H285" s="209"/>
      <c r="I285" s="211">
        <f t="shared" si="69"/>
        <v>0</v>
      </c>
      <c r="J285" s="211">
        <f t="shared" si="68"/>
        <v>0</v>
      </c>
    </row>
    <row r="286" ht="15.75" customHeight="1">
      <c r="A286" s="199"/>
      <c r="B286" s="200" t="s">
        <v>105</v>
      </c>
      <c r="C286" s="201" t="s">
        <v>100</v>
      </c>
      <c r="D286" s="202"/>
      <c r="E286" s="202">
        <v>6.0</v>
      </c>
      <c r="F286" s="203"/>
      <c r="G286" s="194">
        <f>E286*F286</f>
        <v>0</v>
      </c>
      <c r="H286" s="204"/>
      <c r="I286" s="205"/>
      <c r="J286" s="194">
        <f t="shared" si="68"/>
        <v>0</v>
      </c>
    </row>
    <row r="287" ht="15.75" customHeight="1">
      <c r="A287" s="199"/>
      <c r="B287" s="206" t="s">
        <v>104</v>
      </c>
      <c r="C287" s="207" t="s">
        <v>56</v>
      </c>
      <c r="D287" s="208">
        <f>0.4*0.15</f>
        <v>0.06</v>
      </c>
      <c r="E287" s="208">
        <f>E286*D287</f>
        <v>0.36</v>
      </c>
      <c r="F287" s="209"/>
      <c r="G287" s="210"/>
      <c r="H287" s="209"/>
      <c r="I287" s="211">
        <f t="shared" ref="I287:I291" si="70">ROUND(H287*E287,2)</f>
        <v>0</v>
      </c>
      <c r="J287" s="211">
        <f t="shared" si="68"/>
        <v>0</v>
      </c>
    </row>
    <row r="288" ht="15.75" customHeight="1">
      <c r="A288" s="199"/>
      <c r="B288" s="206" t="s">
        <v>97</v>
      </c>
      <c r="C288" s="207" t="s">
        <v>50</v>
      </c>
      <c r="D288" s="208">
        <f>0.4*3</f>
        <v>1.2</v>
      </c>
      <c r="E288" s="208">
        <f>E286*D288</f>
        <v>7.2</v>
      </c>
      <c r="F288" s="209"/>
      <c r="G288" s="210"/>
      <c r="H288" s="209"/>
      <c r="I288" s="211">
        <f t="shared" si="70"/>
        <v>0</v>
      </c>
      <c r="J288" s="211">
        <f t="shared" si="68"/>
        <v>0</v>
      </c>
    </row>
    <row r="289" ht="15.75" customHeight="1">
      <c r="A289" s="212"/>
      <c r="B289" s="206" t="s">
        <v>98</v>
      </c>
      <c r="C289" s="207" t="s">
        <v>50</v>
      </c>
      <c r="D289" s="208">
        <f>0.4*1.5</f>
        <v>0.6</v>
      </c>
      <c r="E289" s="208">
        <f>E286*D289</f>
        <v>3.6</v>
      </c>
      <c r="F289" s="209"/>
      <c r="G289" s="210"/>
      <c r="H289" s="209"/>
      <c r="I289" s="211">
        <f t="shared" si="70"/>
        <v>0</v>
      </c>
      <c r="J289" s="211">
        <f t="shared" si="68"/>
        <v>0</v>
      </c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</row>
    <row r="290" ht="15.75" customHeight="1">
      <c r="A290" s="199"/>
      <c r="B290" s="206" t="s">
        <v>99</v>
      </c>
      <c r="C290" s="207" t="s">
        <v>100</v>
      </c>
      <c r="D290" s="207">
        <f>0.4*0.2</f>
        <v>0.08</v>
      </c>
      <c r="E290" s="208">
        <f>E286*D290</f>
        <v>0.48</v>
      </c>
      <c r="F290" s="209"/>
      <c r="G290" s="210"/>
      <c r="H290" s="209"/>
      <c r="I290" s="211">
        <f t="shared" si="70"/>
        <v>0</v>
      </c>
      <c r="J290" s="211">
        <f t="shared" si="68"/>
        <v>0</v>
      </c>
    </row>
    <row r="291" ht="15.75" customHeight="1">
      <c r="A291" s="199"/>
      <c r="B291" s="206" t="s">
        <v>101</v>
      </c>
      <c r="C291" s="207" t="s">
        <v>21</v>
      </c>
      <c r="D291" s="208"/>
      <c r="E291" s="208">
        <f>ROUNDUP(E286/3,0)</f>
        <v>2</v>
      </c>
      <c r="F291" s="209"/>
      <c r="G291" s="210"/>
      <c r="H291" s="209"/>
      <c r="I291" s="211">
        <f t="shared" si="70"/>
        <v>0</v>
      </c>
      <c r="J291" s="211">
        <f t="shared" si="68"/>
        <v>0</v>
      </c>
    </row>
    <row r="292" ht="15.75" customHeight="1">
      <c r="A292" s="212"/>
      <c r="B292" s="200" t="s">
        <v>106</v>
      </c>
      <c r="C292" s="201" t="s">
        <v>41</v>
      </c>
      <c r="D292" s="202"/>
      <c r="E292" s="202">
        <f>E272</f>
        <v>28.2</v>
      </c>
      <c r="F292" s="203"/>
      <c r="G292" s="194">
        <f>E292*F292</f>
        <v>0</v>
      </c>
      <c r="H292" s="204"/>
      <c r="I292" s="205"/>
      <c r="J292" s="194">
        <f t="shared" si="68"/>
        <v>0</v>
      </c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</row>
    <row r="293" ht="15.75" customHeight="1">
      <c r="A293" s="199"/>
      <c r="B293" s="206" t="s">
        <v>104</v>
      </c>
      <c r="C293" s="207" t="s">
        <v>56</v>
      </c>
      <c r="D293" s="208">
        <v>0.2</v>
      </c>
      <c r="E293" s="208">
        <f>E292*D293</f>
        <v>5.64</v>
      </c>
      <c r="F293" s="209"/>
      <c r="G293" s="210"/>
      <c r="H293" s="209"/>
      <c r="I293" s="211">
        <f t="shared" ref="I293:I294" si="71">ROUND(H293*E293,2)</f>
        <v>0</v>
      </c>
      <c r="J293" s="211">
        <f t="shared" si="68"/>
        <v>0</v>
      </c>
    </row>
    <row r="294" ht="15.75" customHeight="1">
      <c r="A294" s="199"/>
      <c r="B294" s="213" t="s">
        <v>107</v>
      </c>
      <c r="C294" s="207" t="s">
        <v>56</v>
      </c>
      <c r="D294" s="208">
        <v>0.3</v>
      </c>
      <c r="E294" s="208">
        <f>E292*D294</f>
        <v>8.46</v>
      </c>
      <c r="F294" s="209"/>
      <c r="G294" s="210"/>
      <c r="H294" s="209"/>
      <c r="I294" s="211">
        <f t="shared" si="71"/>
        <v>0</v>
      </c>
      <c r="J294" s="211">
        <f t="shared" si="68"/>
        <v>0</v>
      </c>
    </row>
    <row r="295" ht="15.75" customHeight="1">
      <c r="A295" s="212"/>
      <c r="B295" s="200" t="s">
        <v>108</v>
      </c>
      <c r="C295" s="201" t="s">
        <v>100</v>
      </c>
      <c r="D295" s="202"/>
      <c r="E295" s="202">
        <f>E280</f>
        <v>0</v>
      </c>
      <c r="F295" s="203"/>
      <c r="G295" s="194">
        <f>E295*F295</f>
        <v>0</v>
      </c>
      <c r="H295" s="204"/>
      <c r="I295" s="205"/>
      <c r="J295" s="194">
        <f t="shared" si="68"/>
        <v>0</v>
      </c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</row>
    <row r="296" ht="15.75" customHeight="1">
      <c r="A296" s="199"/>
      <c r="B296" s="206" t="s">
        <v>104</v>
      </c>
      <c r="C296" s="207" t="s">
        <v>56</v>
      </c>
      <c r="D296" s="208">
        <f>0.2*0.15</f>
        <v>0.03</v>
      </c>
      <c r="E296" s="208">
        <f>E295*D296</f>
        <v>0</v>
      </c>
      <c r="F296" s="209"/>
      <c r="G296" s="210"/>
      <c r="H296" s="209"/>
      <c r="I296" s="211">
        <f t="shared" ref="I296:I297" si="72">ROUND(H296*E296,2)</f>
        <v>0</v>
      </c>
      <c r="J296" s="211">
        <f t="shared" si="68"/>
        <v>0</v>
      </c>
    </row>
    <row r="297" ht="15.75" customHeight="1">
      <c r="A297" s="199"/>
      <c r="B297" s="213" t="s">
        <v>107</v>
      </c>
      <c r="C297" s="207" t="s">
        <v>56</v>
      </c>
      <c r="D297" s="208">
        <f>0.2*0.3</f>
        <v>0.06</v>
      </c>
      <c r="E297" s="208">
        <f>E295*D297</f>
        <v>0</v>
      </c>
      <c r="F297" s="209"/>
      <c r="G297" s="210"/>
      <c r="H297" s="209"/>
      <c r="I297" s="211">
        <f t="shared" si="72"/>
        <v>0</v>
      </c>
      <c r="J297" s="211">
        <f t="shared" si="68"/>
        <v>0</v>
      </c>
    </row>
    <row r="298" ht="15.75" customHeight="1">
      <c r="A298" s="212"/>
      <c r="B298" s="200" t="s">
        <v>109</v>
      </c>
      <c r="C298" s="201" t="s">
        <v>100</v>
      </c>
      <c r="D298" s="202"/>
      <c r="E298" s="202">
        <f>E286</f>
        <v>6</v>
      </c>
      <c r="F298" s="203"/>
      <c r="G298" s="194">
        <f>E298*F298</f>
        <v>0</v>
      </c>
      <c r="H298" s="204"/>
      <c r="I298" s="205"/>
      <c r="J298" s="194">
        <f t="shared" si="68"/>
        <v>0</v>
      </c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</row>
    <row r="299" ht="15.75" customHeight="1">
      <c r="A299" s="199"/>
      <c r="B299" s="206" t="s">
        <v>104</v>
      </c>
      <c r="C299" s="207" t="s">
        <v>56</v>
      </c>
      <c r="D299" s="208">
        <f>0.4*0.15</f>
        <v>0.06</v>
      </c>
      <c r="E299" s="208">
        <f>E298*D299</f>
        <v>0.36</v>
      </c>
      <c r="F299" s="209"/>
      <c r="G299" s="210"/>
      <c r="H299" s="209"/>
      <c r="I299" s="211">
        <f t="shared" ref="I299:I300" si="73">ROUND(H299*E299,2)</f>
        <v>0</v>
      </c>
      <c r="J299" s="211">
        <f t="shared" si="68"/>
        <v>0</v>
      </c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</row>
    <row r="300" ht="15.75" customHeight="1">
      <c r="A300" s="199"/>
      <c r="B300" s="213" t="s">
        <v>107</v>
      </c>
      <c r="C300" s="207" t="s">
        <v>56</v>
      </c>
      <c r="D300" s="208">
        <f>0.4*0.3</f>
        <v>0.12</v>
      </c>
      <c r="E300" s="208">
        <f>E298*D300</f>
        <v>0.72</v>
      </c>
      <c r="F300" s="209"/>
      <c r="G300" s="210"/>
      <c r="H300" s="209"/>
      <c r="I300" s="211">
        <f t="shared" si="73"/>
        <v>0</v>
      </c>
      <c r="J300" s="211">
        <f t="shared" si="68"/>
        <v>0</v>
      </c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</row>
    <row r="301" ht="15.75" customHeight="1">
      <c r="A301" s="199"/>
      <c r="B301" s="213"/>
      <c r="C301" s="207"/>
      <c r="D301" s="208"/>
      <c r="E301" s="208"/>
      <c r="F301" s="209"/>
      <c r="G301" s="210"/>
      <c r="H301" s="209"/>
      <c r="I301" s="211"/>
      <c r="J301" s="21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</row>
    <row r="302" ht="15.0" customHeight="1">
      <c r="A302" s="189" t="s">
        <v>134</v>
      </c>
      <c r="B302" s="190"/>
      <c r="C302" s="190"/>
      <c r="D302" s="190"/>
      <c r="E302" s="190"/>
      <c r="F302" s="190"/>
      <c r="G302" s="190"/>
      <c r="H302" s="190"/>
      <c r="I302" s="190"/>
      <c r="J302" s="185"/>
    </row>
    <row r="303" ht="15.0" customHeight="1">
      <c r="A303" s="191"/>
      <c r="B303" s="191" t="s">
        <v>12</v>
      </c>
      <c r="C303" s="191"/>
      <c r="D303" s="191"/>
      <c r="E303" s="192"/>
      <c r="F303" s="193"/>
      <c r="G303" s="194">
        <f t="shared" ref="G303:G309" si="74">E303*F303</f>
        <v>0</v>
      </c>
      <c r="H303" s="193"/>
      <c r="I303" s="195"/>
      <c r="J303" s="194">
        <f t="shared" ref="J303:J309" si="75">G303+I303</f>
        <v>0</v>
      </c>
    </row>
    <row r="304" ht="15.0" customHeight="1">
      <c r="A304" s="47"/>
      <c r="B304" s="196" t="s">
        <v>91</v>
      </c>
      <c r="C304" s="191" t="s">
        <v>17</v>
      </c>
      <c r="D304" s="191"/>
      <c r="E304" s="192">
        <v>22.55</v>
      </c>
      <c r="F304" s="193"/>
      <c r="G304" s="194">
        <f t="shared" si="74"/>
        <v>0</v>
      </c>
      <c r="H304" s="193"/>
      <c r="I304" s="195"/>
      <c r="J304" s="194">
        <f t="shared" si="75"/>
        <v>0</v>
      </c>
    </row>
    <row r="305" ht="15.0" customHeight="1">
      <c r="A305" s="47"/>
      <c r="B305" s="196" t="s">
        <v>92</v>
      </c>
      <c r="C305" s="191" t="s">
        <v>24</v>
      </c>
      <c r="D305" s="191"/>
      <c r="E305" s="192"/>
      <c r="F305" s="193"/>
      <c r="G305" s="194">
        <f t="shared" si="74"/>
        <v>0</v>
      </c>
      <c r="H305" s="193"/>
      <c r="I305" s="195"/>
      <c r="J305" s="194">
        <f t="shared" si="75"/>
        <v>0</v>
      </c>
    </row>
    <row r="306" ht="15.0" customHeight="1">
      <c r="A306" s="47"/>
      <c r="B306" s="196" t="s">
        <v>93</v>
      </c>
      <c r="C306" s="191" t="s">
        <v>24</v>
      </c>
      <c r="D306" s="191"/>
      <c r="E306" s="192"/>
      <c r="F306" s="193"/>
      <c r="G306" s="194">
        <f t="shared" si="74"/>
        <v>0</v>
      </c>
      <c r="H306" s="193"/>
      <c r="I306" s="195"/>
      <c r="J306" s="194">
        <f t="shared" si="75"/>
        <v>0</v>
      </c>
    </row>
    <row r="307" ht="15.0" customHeight="1">
      <c r="A307" s="47"/>
      <c r="B307" s="196" t="s">
        <v>135</v>
      </c>
      <c r="C307" s="191" t="s">
        <v>17</v>
      </c>
      <c r="D307" s="191"/>
      <c r="E307" s="192">
        <v>3.54</v>
      </c>
      <c r="F307" s="193"/>
      <c r="G307" s="194">
        <f t="shared" si="74"/>
        <v>0</v>
      </c>
      <c r="H307" s="193"/>
      <c r="I307" s="195"/>
      <c r="J307" s="194">
        <f t="shared" si="75"/>
        <v>0</v>
      </c>
    </row>
    <row r="308" ht="15.0" customHeight="1">
      <c r="A308" s="47"/>
      <c r="B308" s="196"/>
      <c r="C308" s="191"/>
      <c r="D308" s="191"/>
      <c r="E308" s="192"/>
      <c r="F308" s="193"/>
      <c r="G308" s="194">
        <f t="shared" si="74"/>
        <v>0</v>
      </c>
      <c r="H308" s="193"/>
      <c r="I308" s="195"/>
      <c r="J308" s="194">
        <f t="shared" si="75"/>
        <v>0</v>
      </c>
    </row>
    <row r="309" ht="15.0" customHeight="1">
      <c r="A309" s="47"/>
      <c r="B309" s="196"/>
      <c r="C309" s="191"/>
      <c r="D309" s="191"/>
      <c r="E309" s="192"/>
      <c r="F309" s="193"/>
      <c r="G309" s="194">
        <f t="shared" si="74"/>
        <v>0</v>
      </c>
      <c r="H309" s="193"/>
      <c r="I309" s="195"/>
      <c r="J309" s="194">
        <f t="shared" si="75"/>
        <v>0</v>
      </c>
    </row>
    <row r="310" ht="15.75" customHeight="1">
      <c r="A310" s="197"/>
      <c r="B310" s="198" t="s">
        <v>94</v>
      </c>
      <c r="C310" s="187"/>
      <c r="D310" s="187"/>
      <c r="E310" s="187"/>
      <c r="F310" s="188"/>
      <c r="G310" s="194"/>
      <c r="H310" s="188"/>
      <c r="I310" s="188"/>
      <c r="J310" s="194"/>
    </row>
    <row r="311" ht="15.75" customHeight="1">
      <c r="A311" s="199"/>
      <c r="B311" s="200" t="s">
        <v>95</v>
      </c>
      <c r="C311" s="201" t="s">
        <v>41</v>
      </c>
      <c r="D311" s="202"/>
      <c r="E311" s="202">
        <f>E304</f>
        <v>22.55</v>
      </c>
      <c r="F311" s="203"/>
      <c r="G311" s="194">
        <f>E311*F311</f>
        <v>0</v>
      </c>
      <c r="H311" s="204"/>
      <c r="I311" s="205"/>
      <c r="J311" s="194">
        <f t="shared" ref="J311:J317" si="76">G311+I311</f>
        <v>0</v>
      </c>
    </row>
    <row r="312" ht="15.75" customHeight="1">
      <c r="A312" s="199"/>
      <c r="B312" s="206" t="s">
        <v>96</v>
      </c>
      <c r="C312" s="207" t="s">
        <v>50</v>
      </c>
      <c r="D312" s="208">
        <v>0.4</v>
      </c>
      <c r="E312" s="208">
        <f>E311*D312</f>
        <v>9.02</v>
      </c>
      <c r="F312" s="209"/>
      <c r="G312" s="210"/>
      <c r="H312" s="209"/>
      <c r="I312" s="211">
        <f t="shared" ref="I312:I317" si="77">ROUND(H312*E312,2)</f>
        <v>0</v>
      </c>
      <c r="J312" s="211">
        <f t="shared" si="76"/>
        <v>0</v>
      </c>
    </row>
    <row r="313" ht="15.75" customHeight="1">
      <c r="A313" s="199"/>
      <c r="B313" s="206" t="s">
        <v>97</v>
      </c>
      <c r="C313" s="207" t="s">
        <v>50</v>
      </c>
      <c r="D313" s="208">
        <v>3.0</v>
      </c>
      <c r="E313" s="208">
        <f>E311*D313</f>
        <v>67.65</v>
      </c>
      <c r="F313" s="209"/>
      <c r="G313" s="210"/>
      <c r="H313" s="209"/>
      <c r="I313" s="211">
        <f t="shared" si="77"/>
        <v>0</v>
      </c>
      <c r="J313" s="211">
        <f t="shared" si="76"/>
        <v>0</v>
      </c>
    </row>
    <row r="314" ht="15.75" customHeight="1">
      <c r="A314" s="212"/>
      <c r="B314" s="206" t="s">
        <v>98</v>
      </c>
      <c r="C314" s="207" t="s">
        <v>50</v>
      </c>
      <c r="D314" s="208">
        <v>1.5</v>
      </c>
      <c r="E314" s="208">
        <f>E311*D314</f>
        <v>33.825</v>
      </c>
      <c r="F314" s="209"/>
      <c r="G314" s="210"/>
      <c r="H314" s="209"/>
      <c r="I314" s="211">
        <f t="shared" si="77"/>
        <v>0</v>
      </c>
      <c r="J314" s="211">
        <f t="shared" si="76"/>
        <v>0</v>
      </c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</row>
    <row r="315" ht="15.75" customHeight="1">
      <c r="A315" s="199"/>
      <c r="B315" s="206" t="s">
        <v>99</v>
      </c>
      <c r="C315" s="207" t="s">
        <v>100</v>
      </c>
      <c r="D315" s="207">
        <f>0.2</f>
        <v>0.2</v>
      </c>
      <c r="E315" s="208">
        <f>E311*D315</f>
        <v>4.51</v>
      </c>
      <c r="F315" s="209"/>
      <c r="G315" s="210"/>
      <c r="H315" s="209"/>
      <c r="I315" s="211">
        <f t="shared" si="77"/>
        <v>0</v>
      </c>
      <c r="J315" s="211">
        <f t="shared" si="76"/>
        <v>0</v>
      </c>
    </row>
    <row r="316" ht="15.75" customHeight="1">
      <c r="A316" s="199"/>
      <c r="B316" s="206" t="s">
        <v>101</v>
      </c>
      <c r="C316" s="207" t="s">
        <v>100</v>
      </c>
      <c r="D316" s="208"/>
      <c r="E316" s="208"/>
      <c r="F316" s="209"/>
      <c r="G316" s="210"/>
      <c r="H316" s="209"/>
      <c r="I316" s="211">
        <f t="shared" si="77"/>
        <v>0</v>
      </c>
      <c r="J316" s="211">
        <f t="shared" si="76"/>
        <v>0</v>
      </c>
    </row>
    <row r="317" ht="15.75" customHeight="1">
      <c r="A317" s="199"/>
      <c r="B317" s="206" t="s">
        <v>102</v>
      </c>
      <c r="C317" s="207" t="s">
        <v>17</v>
      </c>
      <c r="D317" s="208">
        <v>1.1</v>
      </c>
      <c r="E317" s="208">
        <f>E311*D317</f>
        <v>24.805</v>
      </c>
      <c r="F317" s="209"/>
      <c r="G317" s="210"/>
      <c r="H317" s="209"/>
      <c r="I317" s="211">
        <f t="shared" si="77"/>
        <v>0</v>
      </c>
      <c r="J317" s="211">
        <f t="shared" si="76"/>
        <v>0</v>
      </c>
    </row>
    <row r="318" ht="15.75" customHeight="1">
      <c r="A318" s="199"/>
      <c r="B318" s="206"/>
      <c r="C318" s="207"/>
      <c r="D318" s="208"/>
      <c r="E318" s="208"/>
      <c r="F318" s="209"/>
      <c r="G318" s="210"/>
      <c r="H318" s="209"/>
      <c r="I318" s="211"/>
      <c r="J318" s="211"/>
    </row>
    <row r="319" ht="15.75" customHeight="1">
      <c r="A319" s="199"/>
      <c r="B319" s="200" t="s">
        <v>103</v>
      </c>
      <c r="C319" s="201" t="s">
        <v>100</v>
      </c>
      <c r="D319" s="202"/>
      <c r="E319" s="202">
        <v>0.0</v>
      </c>
      <c r="F319" s="203"/>
      <c r="G319" s="194">
        <f>E319*F319</f>
        <v>0</v>
      </c>
      <c r="H319" s="204"/>
      <c r="I319" s="205"/>
      <c r="J319" s="194">
        <f t="shared" ref="J319:J339" si="78">G319+I319</f>
        <v>0</v>
      </c>
    </row>
    <row r="320" ht="15.75" customHeight="1">
      <c r="A320" s="199"/>
      <c r="B320" s="206" t="s">
        <v>104</v>
      </c>
      <c r="C320" s="207" t="s">
        <v>56</v>
      </c>
      <c r="D320" s="208">
        <f>0.2*0.15</f>
        <v>0.03</v>
      </c>
      <c r="E320" s="208">
        <f>E319*D320</f>
        <v>0</v>
      </c>
      <c r="F320" s="209"/>
      <c r="G320" s="210"/>
      <c r="H320" s="209"/>
      <c r="I320" s="211">
        <f t="shared" ref="I320:I324" si="79">ROUND(H320*E320,2)</f>
        <v>0</v>
      </c>
      <c r="J320" s="211">
        <f t="shared" si="78"/>
        <v>0</v>
      </c>
    </row>
    <row r="321" ht="15.75" customHeight="1">
      <c r="A321" s="199"/>
      <c r="B321" s="206" t="s">
        <v>97</v>
      </c>
      <c r="C321" s="207" t="s">
        <v>50</v>
      </c>
      <c r="D321" s="208">
        <f>0.2*3</f>
        <v>0.6</v>
      </c>
      <c r="E321" s="208">
        <f>E319*D321</f>
        <v>0</v>
      </c>
      <c r="F321" s="209"/>
      <c r="G321" s="210"/>
      <c r="H321" s="209"/>
      <c r="I321" s="211">
        <f t="shared" si="79"/>
        <v>0</v>
      </c>
      <c r="J321" s="211">
        <f t="shared" si="78"/>
        <v>0</v>
      </c>
    </row>
    <row r="322" ht="15.75" customHeight="1">
      <c r="A322" s="212"/>
      <c r="B322" s="206" t="s">
        <v>98</v>
      </c>
      <c r="C322" s="207" t="s">
        <v>50</v>
      </c>
      <c r="D322" s="208">
        <f>0.2*1.5</f>
        <v>0.3</v>
      </c>
      <c r="E322" s="208">
        <f>E319*D322</f>
        <v>0</v>
      </c>
      <c r="F322" s="209"/>
      <c r="G322" s="210"/>
      <c r="H322" s="209"/>
      <c r="I322" s="211">
        <f t="shared" si="79"/>
        <v>0</v>
      </c>
      <c r="J322" s="211">
        <f t="shared" si="78"/>
        <v>0</v>
      </c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</row>
    <row r="323" ht="15.75" customHeight="1">
      <c r="A323" s="199"/>
      <c r="B323" s="206" t="s">
        <v>99</v>
      </c>
      <c r="C323" s="207" t="s">
        <v>100</v>
      </c>
      <c r="D323" s="207">
        <f>0.2*0.2</f>
        <v>0.04</v>
      </c>
      <c r="E323" s="208">
        <f>E319*D323</f>
        <v>0</v>
      </c>
      <c r="F323" s="209"/>
      <c r="G323" s="210"/>
      <c r="H323" s="209"/>
      <c r="I323" s="211">
        <f t="shared" si="79"/>
        <v>0</v>
      </c>
      <c r="J323" s="211">
        <f t="shared" si="78"/>
        <v>0</v>
      </c>
    </row>
    <row r="324" ht="15.75" customHeight="1">
      <c r="A324" s="199"/>
      <c r="B324" s="206" t="s">
        <v>101</v>
      </c>
      <c r="C324" s="207" t="s">
        <v>21</v>
      </c>
      <c r="D324" s="208"/>
      <c r="E324" s="208">
        <f>ROUNDUP(E319/3,0)</f>
        <v>0</v>
      </c>
      <c r="F324" s="209"/>
      <c r="G324" s="210"/>
      <c r="H324" s="209"/>
      <c r="I324" s="211">
        <f t="shared" si="79"/>
        <v>0</v>
      </c>
      <c r="J324" s="211">
        <f t="shared" si="78"/>
        <v>0</v>
      </c>
    </row>
    <row r="325" ht="15.75" customHeight="1">
      <c r="A325" s="199"/>
      <c r="B325" s="200" t="s">
        <v>105</v>
      </c>
      <c r="C325" s="201" t="s">
        <v>100</v>
      </c>
      <c r="D325" s="202"/>
      <c r="E325" s="202"/>
      <c r="F325" s="203"/>
      <c r="G325" s="194">
        <f>E325*F325</f>
        <v>0</v>
      </c>
      <c r="H325" s="204"/>
      <c r="I325" s="205"/>
      <c r="J325" s="194">
        <f t="shared" si="78"/>
        <v>0</v>
      </c>
    </row>
    <row r="326" ht="15.75" customHeight="1">
      <c r="A326" s="199"/>
      <c r="B326" s="206" t="s">
        <v>104</v>
      </c>
      <c r="C326" s="207" t="s">
        <v>56</v>
      </c>
      <c r="D326" s="208">
        <f>0.4*0.15</f>
        <v>0.06</v>
      </c>
      <c r="E326" s="208">
        <f>E325*D326</f>
        <v>0</v>
      </c>
      <c r="F326" s="209"/>
      <c r="G326" s="210"/>
      <c r="H326" s="209"/>
      <c r="I326" s="211">
        <f t="shared" ref="I326:I330" si="80">ROUND(H326*E326,2)</f>
        <v>0</v>
      </c>
      <c r="J326" s="211">
        <f t="shared" si="78"/>
        <v>0</v>
      </c>
    </row>
    <row r="327" ht="15.75" customHeight="1">
      <c r="A327" s="199"/>
      <c r="B327" s="206" t="s">
        <v>97</v>
      </c>
      <c r="C327" s="207" t="s">
        <v>50</v>
      </c>
      <c r="D327" s="208">
        <f>0.4*3</f>
        <v>1.2</v>
      </c>
      <c r="E327" s="208">
        <f>E325*D327</f>
        <v>0</v>
      </c>
      <c r="F327" s="209"/>
      <c r="G327" s="210"/>
      <c r="H327" s="209"/>
      <c r="I327" s="211">
        <f t="shared" si="80"/>
        <v>0</v>
      </c>
      <c r="J327" s="211">
        <f t="shared" si="78"/>
        <v>0</v>
      </c>
    </row>
    <row r="328" ht="15.75" customHeight="1">
      <c r="A328" s="212"/>
      <c r="B328" s="206" t="s">
        <v>98</v>
      </c>
      <c r="C328" s="207" t="s">
        <v>50</v>
      </c>
      <c r="D328" s="208">
        <f>0.4*1.5</f>
        <v>0.6</v>
      </c>
      <c r="E328" s="208">
        <f>E325*D328</f>
        <v>0</v>
      </c>
      <c r="F328" s="209"/>
      <c r="G328" s="210"/>
      <c r="H328" s="209"/>
      <c r="I328" s="211">
        <f t="shared" si="80"/>
        <v>0</v>
      </c>
      <c r="J328" s="211">
        <f t="shared" si="78"/>
        <v>0</v>
      </c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</row>
    <row r="329" ht="15.75" customHeight="1">
      <c r="A329" s="199"/>
      <c r="B329" s="206" t="s">
        <v>99</v>
      </c>
      <c r="C329" s="207" t="s">
        <v>100</v>
      </c>
      <c r="D329" s="207">
        <f>0.4*0.2</f>
        <v>0.08</v>
      </c>
      <c r="E329" s="208">
        <f>E325*D329</f>
        <v>0</v>
      </c>
      <c r="F329" s="209"/>
      <c r="G329" s="210"/>
      <c r="H329" s="209"/>
      <c r="I329" s="211">
        <f t="shared" si="80"/>
        <v>0</v>
      </c>
      <c r="J329" s="211">
        <f t="shared" si="78"/>
        <v>0</v>
      </c>
    </row>
    <row r="330" ht="15.75" customHeight="1">
      <c r="A330" s="199"/>
      <c r="B330" s="206" t="s">
        <v>101</v>
      </c>
      <c r="C330" s="207" t="s">
        <v>21</v>
      </c>
      <c r="D330" s="208"/>
      <c r="E330" s="208">
        <f>ROUNDUP(E325/3,0)</f>
        <v>0</v>
      </c>
      <c r="F330" s="209"/>
      <c r="G330" s="210"/>
      <c r="H330" s="209"/>
      <c r="I330" s="211">
        <f t="shared" si="80"/>
        <v>0</v>
      </c>
      <c r="J330" s="211">
        <f t="shared" si="78"/>
        <v>0</v>
      </c>
    </row>
    <row r="331" ht="15.75" customHeight="1">
      <c r="A331" s="212"/>
      <c r="B331" s="200" t="s">
        <v>106</v>
      </c>
      <c r="C331" s="201" t="s">
        <v>41</v>
      </c>
      <c r="D331" s="202"/>
      <c r="E331" s="202">
        <f>E311</f>
        <v>22.55</v>
      </c>
      <c r="F331" s="203"/>
      <c r="G331" s="194">
        <f>E331*F331</f>
        <v>0</v>
      </c>
      <c r="H331" s="204"/>
      <c r="I331" s="205"/>
      <c r="J331" s="194">
        <f t="shared" si="78"/>
        <v>0</v>
      </c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</row>
    <row r="332" ht="15.75" customHeight="1">
      <c r="A332" s="199"/>
      <c r="B332" s="206" t="s">
        <v>104</v>
      </c>
      <c r="C332" s="207" t="s">
        <v>56</v>
      </c>
      <c r="D332" s="208">
        <v>0.2</v>
      </c>
      <c r="E332" s="208">
        <f>E331*D332</f>
        <v>4.51</v>
      </c>
      <c r="F332" s="209"/>
      <c r="G332" s="210"/>
      <c r="H332" s="209"/>
      <c r="I332" s="211">
        <f t="shared" ref="I332:I333" si="81">ROUND(H332*E332,2)</f>
        <v>0</v>
      </c>
      <c r="J332" s="211">
        <f t="shared" si="78"/>
        <v>0</v>
      </c>
    </row>
    <row r="333" ht="15.75" customHeight="1">
      <c r="A333" s="199"/>
      <c r="B333" s="213" t="s">
        <v>107</v>
      </c>
      <c r="C333" s="207" t="s">
        <v>56</v>
      </c>
      <c r="D333" s="208">
        <v>0.3</v>
      </c>
      <c r="E333" s="208">
        <f>E331*D333</f>
        <v>6.765</v>
      </c>
      <c r="F333" s="209"/>
      <c r="G333" s="210"/>
      <c r="H333" s="209"/>
      <c r="I333" s="211">
        <f t="shared" si="81"/>
        <v>0</v>
      </c>
      <c r="J333" s="211">
        <f t="shared" si="78"/>
        <v>0</v>
      </c>
    </row>
    <row r="334" ht="15.75" customHeight="1">
      <c r="A334" s="212"/>
      <c r="B334" s="200" t="s">
        <v>108</v>
      </c>
      <c r="C334" s="201" t="s">
        <v>100</v>
      </c>
      <c r="D334" s="202"/>
      <c r="E334" s="202">
        <f>E319</f>
        <v>0</v>
      </c>
      <c r="F334" s="203"/>
      <c r="G334" s="194">
        <f>E334*F334</f>
        <v>0</v>
      </c>
      <c r="H334" s="204"/>
      <c r="I334" s="205"/>
      <c r="J334" s="194">
        <f t="shared" si="78"/>
        <v>0</v>
      </c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</row>
    <row r="335" ht="15.75" customHeight="1">
      <c r="A335" s="199"/>
      <c r="B335" s="206" t="s">
        <v>104</v>
      </c>
      <c r="C335" s="207" t="s">
        <v>56</v>
      </c>
      <c r="D335" s="208">
        <f>0.2*0.15</f>
        <v>0.03</v>
      </c>
      <c r="E335" s="208">
        <f>E334*D335</f>
        <v>0</v>
      </c>
      <c r="F335" s="209"/>
      <c r="G335" s="210"/>
      <c r="H335" s="209"/>
      <c r="I335" s="211">
        <f t="shared" ref="I335:I336" si="82">ROUND(H335*E335,2)</f>
        <v>0</v>
      </c>
      <c r="J335" s="211">
        <f t="shared" si="78"/>
        <v>0</v>
      </c>
    </row>
    <row r="336" ht="15.75" customHeight="1">
      <c r="A336" s="199"/>
      <c r="B336" s="213" t="s">
        <v>107</v>
      </c>
      <c r="C336" s="207" t="s">
        <v>56</v>
      </c>
      <c r="D336" s="208">
        <f>0.2*0.3</f>
        <v>0.06</v>
      </c>
      <c r="E336" s="208">
        <f>E334*D336</f>
        <v>0</v>
      </c>
      <c r="F336" s="209"/>
      <c r="G336" s="210"/>
      <c r="H336" s="209"/>
      <c r="I336" s="211">
        <f t="shared" si="82"/>
        <v>0</v>
      </c>
      <c r="J336" s="211">
        <f t="shared" si="78"/>
        <v>0</v>
      </c>
    </row>
    <row r="337" ht="15.75" customHeight="1">
      <c r="A337" s="212"/>
      <c r="B337" s="200" t="s">
        <v>109</v>
      </c>
      <c r="C337" s="201" t="s">
        <v>100</v>
      </c>
      <c r="D337" s="202"/>
      <c r="E337" s="202" t="str">
        <f>E325</f>
        <v/>
      </c>
      <c r="F337" s="203"/>
      <c r="G337" s="194">
        <f>E337*F337</f>
        <v>0</v>
      </c>
      <c r="H337" s="204"/>
      <c r="I337" s="205"/>
      <c r="J337" s="194">
        <f t="shared" si="78"/>
        <v>0</v>
      </c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</row>
    <row r="338" ht="15.75" customHeight="1">
      <c r="A338" s="199"/>
      <c r="B338" s="206" t="s">
        <v>104</v>
      </c>
      <c r="C338" s="207" t="s">
        <v>56</v>
      </c>
      <c r="D338" s="208">
        <f>0.4*0.15</f>
        <v>0.06</v>
      </c>
      <c r="E338" s="208">
        <f>E337*D338</f>
        <v>0</v>
      </c>
      <c r="F338" s="209"/>
      <c r="G338" s="210"/>
      <c r="H338" s="209"/>
      <c r="I338" s="211">
        <f t="shared" ref="I338:I339" si="83">ROUND(H338*E338,2)</f>
        <v>0</v>
      </c>
      <c r="J338" s="211">
        <f t="shared" si="78"/>
        <v>0</v>
      </c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</row>
    <row r="339" ht="15.75" customHeight="1">
      <c r="A339" s="199"/>
      <c r="B339" s="213" t="s">
        <v>107</v>
      </c>
      <c r="C339" s="207" t="s">
        <v>56</v>
      </c>
      <c r="D339" s="208">
        <f>0.4*0.3</f>
        <v>0.12</v>
      </c>
      <c r="E339" s="208">
        <f>E337*D339</f>
        <v>0</v>
      </c>
      <c r="F339" s="209"/>
      <c r="G339" s="210"/>
      <c r="H339" s="209"/>
      <c r="I339" s="211">
        <f t="shared" si="83"/>
        <v>0</v>
      </c>
      <c r="J339" s="211">
        <f t="shared" si="78"/>
        <v>0</v>
      </c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</row>
    <row r="340" ht="15.75" customHeight="1">
      <c r="A340" s="199"/>
      <c r="B340" s="213"/>
      <c r="C340" s="207"/>
      <c r="D340" s="208"/>
      <c r="E340" s="208"/>
      <c r="F340" s="209"/>
      <c r="G340" s="210"/>
      <c r="H340" s="209"/>
      <c r="I340" s="211"/>
      <c r="J340" s="21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</row>
    <row r="341" ht="15.75" customHeight="1">
      <c r="B341" s="224" t="s">
        <v>136</v>
      </c>
      <c r="C341" s="225" t="s">
        <v>21</v>
      </c>
      <c r="D341" s="191"/>
      <c r="E341" s="192"/>
      <c r="F341" s="203"/>
      <c r="G341" s="221">
        <f>E341*F341</f>
        <v>0</v>
      </c>
      <c r="H341" s="203"/>
      <c r="I341" s="222"/>
      <c r="J341" s="222">
        <f t="shared" ref="J341:J342" si="84">G341+I341</f>
        <v>0</v>
      </c>
    </row>
    <row r="342" ht="15.75" customHeight="1">
      <c r="B342" s="226" t="s">
        <v>132</v>
      </c>
      <c r="C342" s="225" t="s">
        <v>21</v>
      </c>
      <c r="D342" s="191"/>
      <c r="E342" s="227">
        <v>2.0</v>
      </c>
      <c r="F342" s="209"/>
      <c r="G342" s="210"/>
      <c r="H342" s="209"/>
      <c r="I342" s="211">
        <f>ROUND(H342*E342,2)</f>
        <v>0</v>
      </c>
      <c r="J342" s="211">
        <f t="shared" si="84"/>
        <v>0</v>
      </c>
    </row>
    <row r="343" ht="15.75" customHeight="1">
      <c r="B343" s="226" t="s">
        <v>137</v>
      </c>
      <c r="C343" s="225" t="s">
        <v>21</v>
      </c>
      <c r="D343" s="191"/>
      <c r="E343" s="227">
        <v>1.0</v>
      </c>
      <c r="F343" s="209"/>
      <c r="G343" s="210"/>
      <c r="H343" s="209"/>
      <c r="I343" s="211"/>
      <c r="J343" s="211"/>
    </row>
    <row r="344" ht="17.25" customHeight="1">
      <c r="B344" s="214" t="s">
        <v>138</v>
      </c>
      <c r="C344" s="201" t="s">
        <v>24</v>
      </c>
      <c r="D344" s="202"/>
      <c r="E344" s="202">
        <v>3.0</v>
      </c>
      <c r="F344" s="209"/>
      <c r="G344" s="215">
        <f>E344*F344</f>
        <v>0</v>
      </c>
      <c r="H344" s="216"/>
      <c r="I344" s="206"/>
      <c r="J344" s="215">
        <f t="shared" ref="J344:J348" si="85">G344+I344</f>
        <v>0</v>
      </c>
    </row>
    <row r="345" ht="15.75" customHeight="1">
      <c r="B345" s="206" t="s">
        <v>139</v>
      </c>
      <c r="C345" s="207" t="s">
        <v>122</v>
      </c>
      <c r="D345" s="208"/>
      <c r="E345" s="208">
        <v>4.0</v>
      </c>
      <c r="F345" s="209"/>
      <c r="G345" s="210"/>
      <c r="H345" s="209"/>
      <c r="I345" s="211">
        <f t="shared" ref="I345:I348" si="86">ROUND(H345*E345,2)</f>
        <v>0</v>
      </c>
      <c r="J345" s="211">
        <f t="shared" si="85"/>
        <v>0</v>
      </c>
    </row>
    <row r="346" ht="15.75" customHeight="1">
      <c r="B346" s="206" t="s">
        <v>140</v>
      </c>
      <c r="C346" s="207" t="s">
        <v>122</v>
      </c>
      <c r="D346" s="208"/>
      <c r="E346" s="208">
        <v>9.0</v>
      </c>
      <c r="F346" s="209"/>
      <c r="G346" s="210"/>
      <c r="H346" s="209"/>
      <c r="I346" s="211">
        <f t="shared" si="86"/>
        <v>0</v>
      </c>
      <c r="J346" s="211">
        <f t="shared" si="85"/>
        <v>0</v>
      </c>
    </row>
    <row r="347" ht="15.75" customHeight="1">
      <c r="B347" s="206" t="s">
        <v>124</v>
      </c>
      <c r="C347" s="207" t="s">
        <v>21</v>
      </c>
      <c r="D347" s="208"/>
      <c r="E347" s="208">
        <v>20.0</v>
      </c>
      <c r="F347" s="217"/>
      <c r="G347" s="218"/>
      <c r="H347" s="209"/>
      <c r="I347" s="211">
        <f t="shared" si="86"/>
        <v>0</v>
      </c>
      <c r="J347" s="211">
        <f t="shared" si="85"/>
        <v>0</v>
      </c>
    </row>
    <row r="348" ht="15.75" customHeight="1">
      <c r="B348" s="213" t="s">
        <v>125</v>
      </c>
      <c r="C348" s="207" t="s">
        <v>17</v>
      </c>
      <c r="D348" s="208"/>
      <c r="E348" s="208">
        <v>2.0</v>
      </c>
      <c r="F348" s="217"/>
      <c r="G348" s="218"/>
      <c r="H348" s="209"/>
      <c r="I348" s="211">
        <f t="shared" si="86"/>
        <v>0</v>
      </c>
      <c r="J348" s="211">
        <f t="shared" si="85"/>
        <v>0</v>
      </c>
    </row>
    <row r="349" ht="15.75" customHeight="1">
      <c r="B349" s="213" t="s">
        <v>126</v>
      </c>
      <c r="C349" s="207" t="s">
        <v>21</v>
      </c>
      <c r="D349" s="208"/>
      <c r="E349" s="208">
        <v>20.0</v>
      </c>
      <c r="F349" s="217"/>
      <c r="G349" s="218"/>
      <c r="H349" s="209"/>
      <c r="I349" s="211"/>
      <c r="J349" s="211"/>
    </row>
    <row r="350" ht="15.75" customHeight="1">
      <c r="B350" s="206" t="s">
        <v>127</v>
      </c>
      <c r="C350" s="207" t="s">
        <v>21</v>
      </c>
      <c r="D350" s="208"/>
      <c r="E350" s="208">
        <v>10.0</v>
      </c>
      <c r="F350" s="217"/>
      <c r="G350" s="218"/>
      <c r="H350" s="209"/>
      <c r="I350" s="211"/>
      <c r="J350" s="211"/>
    </row>
    <row r="351" ht="15.75" customHeight="1">
      <c r="B351" s="206" t="s">
        <v>128</v>
      </c>
      <c r="C351" s="207" t="s">
        <v>21</v>
      </c>
      <c r="D351" s="208"/>
      <c r="E351" s="208">
        <v>35.0</v>
      </c>
      <c r="F351" s="217"/>
      <c r="G351" s="218"/>
      <c r="H351" s="209"/>
      <c r="I351" s="211">
        <f>ROUND(H351*E351,2)</f>
        <v>0</v>
      </c>
      <c r="J351" s="211">
        <f>G351+I351</f>
        <v>0</v>
      </c>
    </row>
    <row r="352" ht="15.0" customHeight="1">
      <c r="A352" s="189" t="s">
        <v>141</v>
      </c>
      <c r="B352" s="190"/>
      <c r="C352" s="190"/>
      <c r="D352" s="190"/>
      <c r="E352" s="190"/>
      <c r="F352" s="190"/>
      <c r="G352" s="190"/>
      <c r="H352" s="190"/>
      <c r="I352" s="190"/>
      <c r="J352" s="185"/>
    </row>
    <row r="353" ht="15.0" customHeight="1">
      <c r="A353" s="191"/>
      <c r="B353" s="191" t="s">
        <v>12</v>
      </c>
      <c r="C353" s="191"/>
      <c r="D353" s="191"/>
      <c r="E353" s="192"/>
      <c r="F353" s="193"/>
      <c r="G353" s="194">
        <f t="shared" ref="G353:G359" si="87">E353*F353</f>
        <v>0</v>
      </c>
      <c r="H353" s="193"/>
      <c r="I353" s="195"/>
      <c r="J353" s="194">
        <f t="shared" ref="J353:J359" si="88">G353+I353</f>
        <v>0</v>
      </c>
    </row>
    <row r="354" ht="15.0" customHeight="1">
      <c r="A354" s="47"/>
      <c r="B354" s="196" t="s">
        <v>91</v>
      </c>
      <c r="C354" s="191" t="s">
        <v>17</v>
      </c>
      <c r="D354" s="191"/>
      <c r="E354" s="192">
        <v>45.06</v>
      </c>
      <c r="F354" s="193"/>
      <c r="G354" s="194">
        <f t="shared" si="87"/>
        <v>0</v>
      </c>
      <c r="H354" s="193"/>
      <c r="I354" s="195"/>
      <c r="J354" s="194">
        <f t="shared" si="88"/>
        <v>0</v>
      </c>
    </row>
    <row r="355" ht="15.0" customHeight="1">
      <c r="A355" s="47"/>
      <c r="B355" s="196" t="s">
        <v>92</v>
      </c>
      <c r="C355" s="191" t="s">
        <v>24</v>
      </c>
      <c r="D355" s="191"/>
      <c r="E355" s="192"/>
      <c r="F355" s="193"/>
      <c r="G355" s="194">
        <f t="shared" si="87"/>
        <v>0</v>
      </c>
      <c r="H355" s="193"/>
      <c r="I355" s="195"/>
      <c r="J355" s="194">
        <f t="shared" si="88"/>
        <v>0</v>
      </c>
    </row>
    <row r="356" ht="15.0" customHeight="1">
      <c r="A356" s="47"/>
      <c r="B356" s="196" t="s">
        <v>93</v>
      </c>
      <c r="C356" s="191" t="s">
        <v>24</v>
      </c>
      <c r="D356" s="191"/>
      <c r="E356" s="192"/>
      <c r="F356" s="193"/>
      <c r="G356" s="194">
        <f t="shared" si="87"/>
        <v>0</v>
      </c>
      <c r="H356" s="193"/>
      <c r="I356" s="195"/>
      <c r="J356" s="194">
        <f t="shared" si="88"/>
        <v>0</v>
      </c>
    </row>
    <row r="357" ht="15.0" customHeight="1">
      <c r="A357" s="47"/>
      <c r="B357" s="196" t="s">
        <v>19</v>
      </c>
      <c r="C357" s="191" t="s">
        <v>17</v>
      </c>
      <c r="D357" s="191"/>
      <c r="E357" s="192"/>
      <c r="F357" s="193"/>
      <c r="G357" s="194">
        <f t="shared" si="87"/>
        <v>0</v>
      </c>
      <c r="H357" s="193"/>
      <c r="I357" s="195"/>
      <c r="J357" s="194">
        <f t="shared" si="88"/>
        <v>0</v>
      </c>
    </row>
    <row r="358" ht="15.0" customHeight="1">
      <c r="A358" s="47"/>
      <c r="B358" s="196"/>
      <c r="C358" s="191"/>
      <c r="D358" s="191"/>
      <c r="E358" s="192"/>
      <c r="F358" s="193"/>
      <c r="G358" s="194">
        <f t="shared" si="87"/>
        <v>0</v>
      </c>
      <c r="H358" s="193"/>
      <c r="I358" s="195"/>
      <c r="J358" s="194">
        <f t="shared" si="88"/>
        <v>0</v>
      </c>
    </row>
    <row r="359" ht="15.0" customHeight="1">
      <c r="A359" s="47"/>
      <c r="B359" s="196"/>
      <c r="C359" s="191"/>
      <c r="D359" s="191"/>
      <c r="E359" s="192"/>
      <c r="F359" s="193"/>
      <c r="G359" s="194">
        <f t="shared" si="87"/>
        <v>0</v>
      </c>
      <c r="H359" s="193"/>
      <c r="I359" s="195"/>
      <c r="J359" s="194">
        <f t="shared" si="88"/>
        <v>0</v>
      </c>
    </row>
    <row r="360" ht="15.75" customHeight="1">
      <c r="A360" s="197"/>
      <c r="B360" s="198" t="s">
        <v>94</v>
      </c>
      <c r="C360" s="187"/>
      <c r="D360" s="187"/>
      <c r="E360" s="187"/>
      <c r="F360" s="188"/>
      <c r="G360" s="194"/>
      <c r="H360" s="188"/>
      <c r="I360" s="188"/>
      <c r="J360" s="194"/>
    </row>
    <row r="361" ht="15.75" customHeight="1">
      <c r="A361" s="199"/>
      <c r="B361" s="200" t="s">
        <v>95</v>
      </c>
      <c r="C361" s="201" t="s">
        <v>41</v>
      </c>
      <c r="D361" s="202"/>
      <c r="E361" s="202">
        <f>E357+E354</f>
        <v>45.06</v>
      </c>
      <c r="F361" s="203"/>
      <c r="G361" s="194">
        <f>E361*F361</f>
        <v>0</v>
      </c>
      <c r="H361" s="204"/>
      <c r="I361" s="205"/>
      <c r="J361" s="194">
        <f t="shared" ref="J361:J367" si="89">G361+I361</f>
        <v>0</v>
      </c>
    </row>
    <row r="362" ht="15.75" customHeight="1">
      <c r="A362" s="199"/>
      <c r="B362" s="206" t="s">
        <v>96</v>
      </c>
      <c r="C362" s="207" t="s">
        <v>50</v>
      </c>
      <c r="D362" s="208">
        <v>0.4</v>
      </c>
      <c r="E362" s="208">
        <f>E361*D362</f>
        <v>18.024</v>
      </c>
      <c r="F362" s="209"/>
      <c r="G362" s="210"/>
      <c r="H362" s="209"/>
      <c r="I362" s="211">
        <f t="shared" ref="I362:I367" si="90">ROUND(H362*E362,2)</f>
        <v>0</v>
      </c>
      <c r="J362" s="211">
        <f t="shared" si="89"/>
        <v>0</v>
      </c>
    </row>
    <row r="363" ht="15.75" customHeight="1">
      <c r="A363" s="199"/>
      <c r="B363" s="206" t="s">
        <v>97</v>
      </c>
      <c r="C363" s="207" t="s">
        <v>50</v>
      </c>
      <c r="D363" s="208">
        <v>3.0</v>
      </c>
      <c r="E363" s="208">
        <f>E361*D363</f>
        <v>135.18</v>
      </c>
      <c r="F363" s="209"/>
      <c r="G363" s="210"/>
      <c r="H363" s="209"/>
      <c r="I363" s="211">
        <f t="shared" si="90"/>
        <v>0</v>
      </c>
      <c r="J363" s="211">
        <f t="shared" si="89"/>
        <v>0</v>
      </c>
    </row>
    <row r="364" ht="15.75" customHeight="1">
      <c r="A364" s="212"/>
      <c r="B364" s="206" t="s">
        <v>98</v>
      </c>
      <c r="C364" s="207" t="s">
        <v>50</v>
      </c>
      <c r="D364" s="208">
        <v>1.5</v>
      </c>
      <c r="E364" s="208">
        <f>E361*D364</f>
        <v>67.59</v>
      </c>
      <c r="F364" s="209"/>
      <c r="G364" s="210"/>
      <c r="H364" s="209"/>
      <c r="I364" s="211">
        <f t="shared" si="90"/>
        <v>0</v>
      </c>
      <c r="J364" s="211">
        <f t="shared" si="89"/>
        <v>0</v>
      </c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</row>
    <row r="365" ht="15.75" customHeight="1">
      <c r="A365" s="199"/>
      <c r="B365" s="206" t="s">
        <v>99</v>
      </c>
      <c r="C365" s="207" t="s">
        <v>100</v>
      </c>
      <c r="D365" s="207">
        <f>0.2</f>
        <v>0.2</v>
      </c>
      <c r="E365" s="208">
        <f>E361*D365</f>
        <v>9.012</v>
      </c>
      <c r="F365" s="209"/>
      <c r="G365" s="210"/>
      <c r="H365" s="209"/>
      <c r="I365" s="211">
        <f t="shared" si="90"/>
        <v>0</v>
      </c>
      <c r="J365" s="211">
        <f t="shared" si="89"/>
        <v>0</v>
      </c>
    </row>
    <row r="366" ht="15.75" customHeight="1">
      <c r="A366" s="199"/>
      <c r="B366" s="206" t="s">
        <v>101</v>
      </c>
      <c r="C366" s="207" t="s">
        <v>100</v>
      </c>
      <c r="D366" s="208"/>
      <c r="E366" s="208"/>
      <c r="F366" s="209"/>
      <c r="G366" s="210"/>
      <c r="H366" s="209"/>
      <c r="I366" s="211">
        <f t="shared" si="90"/>
        <v>0</v>
      </c>
      <c r="J366" s="211">
        <f t="shared" si="89"/>
        <v>0</v>
      </c>
    </row>
    <row r="367" ht="15.75" customHeight="1">
      <c r="A367" s="199"/>
      <c r="B367" s="206" t="s">
        <v>102</v>
      </c>
      <c r="C367" s="207" t="s">
        <v>17</v>
      </c>
      <c r="D367" s="208">
        <v>1.1</v>
      </c>
      <c r="E367" s="208">
        <f>E361*D367</f>
        <v>49.566</v>
      </c>
      <c r="F367" s="209"/>
      <c r="G367" s="210"/>
      <c r="H367" s="209"/>
      <c r="I367" s="211">
        <f t="shared" si="90"/>
        <v>0</v>
      </c>
      <c r="J367" s="211">
        <f t="shared" si="89"/>
        <v>0</v>
      </c>
    </row>
    <row r="368" ht="15.75" customHeight="1">
      <c r="A368" s="199"/>
      <c r="B368" s="206"/>
      <c r="C368" s="207"/>
      <c r="D368" s="208"/>
      <c r="E368" s="208"/>
      <c r="F368" s="209"/>
      <c r="G368" s="210"/>
      <c r="H368" s="209"/>
      <c r="I368" s="211"/>
      <c r="J368" s="211"/>
    </row>
    <row r="369" ht="15.75" customHeight="1">
      <c r="A369" s="199"/>
      <c r="B369" s="200" t="s">
        <v>103</v>
      </c>
      <c r="C369" s="201" t="s">
        <v>100</v>
      </c>
      <c r="D369" s="202"/>
      <c r="E369" s="202">
        <v>0.0</v>
      </c>
      <c r="F369" s="203"/>
      <c r="G369" s="194">
        <f>E369*F369</f>
        <v>0</v>
      </c>
      <c r="H369" s="204"/>
      <c r="I369" s="205"/>
      <c r="J369" s="194">
        <f t="shared" ref="J369:J389" si="91">G369+I369</f>
        <v>0</v>
      </c>
    </row>
    <row r="370" ht="15.75" customHeight="1">
      <c r="A370" s="199"/>
      <c r="B370" s="206" t="s">
        <v>104</v>
      </c>
      <c r="C370" s="207" t="s">
        <v>56</v>
      </c>
      <c r="D370" s="208">
        <f>0.2*0.15</f>
        <v>0.03</v>
      </c>
      <c r="E370" s="208">
        <f>E369*D370</f>
        <v>0</v>
      </c>
      <c r="F370" s="209"/>
      <c r="G370" s="210"/>
      <c r="H370" s="209"/>
      <c r="I370" s="211">
        <f t="shared" ref="I370:I374" si="92">ROUND(H370*E370,2)</f>
        <v>0</v>
      </c>
      <c r="J370" s="211">
        <f t="shared" si="91"/>
        <v>0</v>
      </c>
    </row>
    <row r="371" ht="15.75" customHeight="1">
      <c r="A371" s="199"/>
      <c r="B371" s="206" t="s">
        <v>97</v>
      </c>
      <c r="C371" s="207" t="s">
        <v>50</v>
      </c>
      <c r="D371" s="208">
        <f>0.2*3</f>
        <v>0.6</v>
      </c>
      <c r="E371" s="208">
        <f>E369*D371</f>
        <v>0</v>
      </c>
      <c r="F371" s="209"/>
      <c r="G371" s="210"/>
      <c r="H371" s="209"/>
      <c r="I371" s="211">
        <f t="shared" si="92"/>
        <v>0</v>
      </c>
      <c r="J371" s="211">
        <f t="shared" si="91"/>
        <v>0</v>
      </c>
    </row>
    <row r="372" ht="15.75" customHeight="1">
      <c r="A372" s="212"/>
      <c r="B372" s="206" t="s">
        <v>98</v>
      </c>
      <c r="C372" s="207" t="s">
        <v>50</v>
      </c>
      <c r="D372" s="208">
        <f>0.2*1.5</f>
        <v>0.3</v>
      </c>
      <c r="E372" s="208">
        <f>E369*D372</f>
        <v>0</v>
      </c>
      <c r="F372" s="209"/>
      <c r="G372" s="210"/>
      <c r="H372" s="209"/>
      <c r="I372" s="211">
        <f t="shared" si="92"/>
        <v>0</v>
      </c>
      <c r="J372" s="211">
        <f t="shared" si="91"/>
        <v>0</v>
      </c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</row>
    <row r="373" ht="15.75" customHeight="1">
      <c r="A373" s="199"/>
      <c r="B373" s="206" t="s">
        <v>99</v>
      </c>
      <c r="C373" s="207" t="s">
        <v>100</v>
      </c>
      <c r="D373" s="207">
        <f>0.2*0.2</f>
        <v>0.04</v>
      </c>
      <c r="E373" s="208">
        <f>E369*D373</f>
        <v>0</v>
      </c>
      <c r="F373" s="209"/>
      <c r="G373" s="210"/>
      <c r="H373" s="209"/>
      <c r="I373" s="211">
        <f t="shared" si="92"/>
        <v>0</v>
      </c>
      <c r="J373" s="211">
        <f t="shared" si="91"/>
        <v>0</v>
      </c>
    </row>
    <row r="374" ht="15.75" customHeight="1">
      <c r="A374" s="199"/>
      <c r="B374" s="206" t="s">
        <v>101</v>
      </c>
      <c r="C374" s="207" t="s">
        <v>21</v>
      </c>
      <c r="D374" s="208"/>
      <c r="E374" s="208">
        <f>ROUNDUP(E369/3,0)</f>
        <v>0</v>
      </c>
      <c r="F374" s="209"/>
      <c r="G374" s="210"/>
      <c r="H374" s="209"/>
      <c r="I374" s="211">
        <f t="shared" si="92"/>
        <v>0</v>
      </c>
      <c r="J374" s="211">
        <f t="shared" si="91"/>
        <v>0</v>
      </c>
    </row>
    <row r="375" ht="15.75" customHeight="1">
      <c r="A375" s="199"/>
      <c r="B375" s="200" t="s">
        <v>105</v>
      </c>
      <c r="C375" s="201" t="s">
        <v>100</v>
      </c>
      <c r="D375" s="202"/>
      <c r="E375" s="202">
        <f>1.7*4+0.8+2.4</f>
        <v>10</v>
      </c>
      <c r="F375" s="203"/>
      <c r="G375" s="194">
        <f>E375*F375</f>
        <v>0</v>
      </c>
      <c r="H375" s="204"/>
      <c r="I375" s="205"/>
      <c r="J375" s="194">
        <f t="shared" si="91"/>
        <v>0</v>
      </c>
    </row>
    <row r="376" ht="15.75" customHeight="1">
      <c r="A376" s="199"/>
      <c r="B376" s="206" t="s">
        <v>104</v>
      </c>
      <c r="C376" s="207" t="s">
        <v>56</v>
      </c>
      <c r="D376" s="208">
        <f>0.4*0.15</f>
        <v>0.06</v>
      </c>
      <c r="E376" s="208">
        <f>E375*D376</f>
        <v>0.6</v>
      </c>
      <c r="F376" s="209"/>
      <c r="G376" s="210"/>
      <c r="H376" s="209"/>
      <c r="I376" s="211">
        <f t="shared" ref="I376:I380" si="93">ROUND(H376*E376,2)</f>
        <v>0</v>
      </c>
      <c r="J376" s="211">
        <f t="shared" si="91"/>
        <v>0</v>
      </c>
    </row>
    <row r="377" ht="15.75" customHeight="1">
      <c r="A377" s="199"/>
      <c r="B377" s="206" t="s">
        <v>97</v>
      </c>
      <c r="C377" s="207" t="s">
        <v>50</v>
      </c>
      <c r="D377" s="208">
        <f>0.4*3</f>
        <v>1.2</v>
      </c>
      <c r="E377" s="208">
        <f>E375*D377</f>
        <v>12</v>
      </c>
      <c r="F377" s="209"/>
      <c r="G377" s="210"/>
      <c r="H377" s="209"/>
      <c r="I377" s="211">
        <f t="shared" si="93"/>
        <v>0</v>
      </c>
      <c r="J377" s="211">
        <f t="shared" si="91"/>
        <v>0</v>
      </c>
    </row>
    <row r="378" ht="15.75" customHeight="1">
      <c r="A378" s="212"/>
      <c r="B378" s="206" t="s">
        <v>98</v>
      </c>
      <c r="C378" s="207" t="s">
        <v>50</v>
      </c>
      <c r="D378" s="208">
        <f>0.4*1.5</f>
        <v>0.6</v>
      </c>
      <c r="E378" s="208">
        <f>E375*D378</f>
        <v>6</v>
      </c>
      <c r="F378" s="209"/>
      <c r="G378" s="210"/>
      <c r="H378" s="209"/>
      <c r="I378" s="211">
        <f t="shared" si="93"/>
        <v>0</v>
      </c>
      <c r="J378" s="211">
        <f t="shared" si="91"/>
        <v>0</v>
      </c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</row>
    <row r="379" ht="15.75" customHeight="1">
      <c r="A379" s="199"/>
      <c r="B379" s="206" t="s">
        <v>99</v>
      </c>
      <c r="C379" s="207" t="s">
        <v>100</v>
      </c>
      <c r="D379" s="207">
        <f>0.4*0.2</f>
        <v>0.08</v>
      </c>
      <c r="E379" s="208">
        <f>E375*D379</f>
        <v>0.8</v>
      </c>
      <c r="F379" s="209"/>
      <c r="G379" s="210"/>
      <c r="H379" s="209"/>
      <c r="I379" s="211">
        <f t="shared" si="93"/>
        <v>0</v>
      </c>
      <c r="J379" s="211">
        <f t="shared" si="91"/>
        <v>0</v>
      </c>
    </row>
    <row r="380" ht="15.75" customHeight="1">
      <c r="A380" s="199"/>
      <c r="B380" s="206" t="s">
        <v>101</v>
      </c>
      <c r="C380" s="207" t="s">
        <v>21</v>
      </c>
      <c r="D380" s="208"/>
      <c r="E380" s="208">
        <f>ROUNDUP(E375/3,0)</f>
        <v>4</v>
      </c>
      <c r="F380" s="209"/>
      <c r="G380" s="210"/>
      <c r="H380" s="209"/>
      <c r="I380" s="211">
        <f t="shared" si="93"/>
        <v>0</v>
      </c>
      <c r="J380" s="211">
        <f t="shared" si="91"/>
        <v>0</v>
      </c>
    </row>
    <row r="381" ht="15.75" customHeight="1">
      <c r="A381" s="212"/>
      <c r="B381" s="200" t="s">
        <v>106</v>
      </c>
      <c r="C381" s="201" t="s">
        <v>41</v>
      </c>
      <c r="D381" s="202"/>
      <c r="E381" s="202">
        <f>E361</f>
        <v>45.06</v>
      </c>
      <c r="F381" s="203"/>
      <c r="G381" s="194">
        <f>E381*F381</f>
        <v>0</v>
      </c>
      <c r="H381" s="204"/>
      <c r="I381" s="205"/>
      <c r="J381" s="194">
        <f t="shared" si="91"/>
        <v>0</v>
      </c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</row>
    <row r="382" ht="15.75" customHeight="1">
      <c r="A382" s="199"/>
      <c r="B382" s="206" t="s">
        <v>104</v>
      </c>
      <c r="C382" s="207" t="s">
        <v>56</v>
      </c>
      <c r="D382" s="208">
        <v>0.2</v>
      </c>
      <c r="E382" s="208">
        <f>E381*D382</f>
        <v>9.012</v>
      </c>
      <c r="F382" s="209"/>
      <c r="G382" s="210"/>
      <c r="H382" s="209"/>
      <c r="I382" s="211">
        <f t="shared" ref="I382:I383" si="94">ROUND(H382*E382,2)</f>
        <v>0</v>
      </c>
      <c r="J382" s="211">
        <f t="shared" si="91"/>
        <v>0</v>
      </c>
    </row>
    <row r="383" ht="15.75" customHeight="1">
      <c r="A383" s="199"/>
      <c r="B383" s="213" t="s">
        <v>107</v>
      </c>
      <c r="C383" s="207" t="s">
        <v>56</v>
      </c>
      <c r="D383" s="208">
        <v>0.3</v>
      </c>
      <c r="E383" s="208">
        <f>E381*D383</f>
        <v>13.518</v>
      </c>
      <c r="F383" s="209"/>
      <c r="G383" s="210"/>
      <c r="H383" s="209"/>
      <c r="I383" s="211">
        <f t="shared" si="94"/>
        <v>0</v>
      </c>
      <c r="J383" s="211">
        <f t="shared" si="91"/>
        <v>0</v>
      </c>
    </row>
    <row r="384" ht="15.75" customHeight="1">
      <c r="A384" s="212"/>
      <c r="B384" s="200" t="s">
        <v>108</v>
      </c>
      <c r="C384" s="201" t="s">
        <v>100</v>
      </c>
      <c r="D384" s="202"/>
      <c r="E384" s="202">
        <f>E369</f>
        <v>0</v>
      </c>
      <c r="F384" s="203"/>
      <c r="G384" s="194">
        <f>E384*F384</f>
        <v>0</v>
      </c>
      <c r="H384" s="204"/>
      <c r="I384" s="205"/>
      <c r="J384" s="194">
        <f t="shared" si="91"/>
        <v>0</v>
      </c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</row>
    <row r="385" ht="15.75" customHeight="1">
      <c r="A385" s="199"/>
      <c r="B385" s="206" t="s">
        <v>104</v>
      </c>
      <c r="C385" s="207" t="s">
        <v>56</v>
      </c>
      <c r="D385" s="208">
        <f>0.2*0.15</f>
        <v>0.03</v>
      </c>
      <c r="E385" s="208">
        <f>E384*D385</f>
        <v>0</v>
      </c>
      <c r="F385" s="209"/>
      <c r="G385" s="210"/>
      <c r="H385" s="209"/>
      <c r="I385" s="211">
        <f t="shared" ref="I385:I386" si="95">ROUND(H385*E385,2)</f>
        <v>0</v>
      </c>
      <c r="J385" s="211">
        <f t="shared" si="91"/>
        <v>0</v>
      </c>
    </row>
    <row r="386" ht="15.75" customHeight="1">
      <c r="A386" s="199"/>
      <c r="B386" s="213" t="s">
        <v>107</v>
      </c>
      <c r="C386" s="207" t="s">
        <v>56</v>
      </c>
      <c r="D386" s="208">
        <f>0.2*0.3</f>
        <v>0.06</v>
      </c>
      <c r="E386" s="208">
        <f>E384*D386</f>
        <v>0</v>
      </c>
      <c r="F386" s="209"/>
      <c r="G386" s="210"/>
      <c r="H386" s="209"/>
      <c r="I386" s="211">
        <f t="shared" si="95"/>
        <v>0</v>
      </c>
      <c r="J386" s="211">
        <f t="shared" si="91"/>
        <v>0</v>
      </c>
    </row>
    <row r="387" ht="15.75" customHeight="1">
      <c r="A387" s="212"/>
      <c r="B387" s="200" t="s">
        <v>109</v>
      </c>
      <c r="C387" s="201" t="s">
        <v>100</v>
      </c>
      <c r="D387" s="202"/>
      <c r="E387" s="202">
        <f>E375</f>
        <v>10</v>
      </c>
      <c r="F387" s="203"/>
      <c r="G387" s="194">
        <f>E387*F387</f>
        <v>0</v>
      </c>
      <c r="H387" s="204"/>
      <c r="I387" s="205"/>
      <c r="J387" s="194">
        <f t="shared" si="91"/>
        <v>0</v>
      </c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</row>
    <row r="388" ht="15.75" customHeight="1">
      <c r="A388" s="199"/>
      <c r="B388" s="206" t="s">
        <v>104</v>
      </c>
      <c r="C388" s="207" t="s">
        <v>56</v>
      </c>
      <c r="D388" s="208">
        <f>0.4*0.15</f>
        <v>0.06</v>
      </c>
      <c r="E388" s="208">
        <f>E387*D388</f>
        <v>0.6</v>
      </c>
      <c r="F388" s="209"/>
      <c r="G388" s="210"/>
      <c r="H388" s="209"/>
      <c r="I388" s="211">
        <f t="shared" ref="I388:I389" si="96">ROUND(H388*E388,2)</f>
        <v>0</v>
      </c>
      <c r="J388" s="211">
        <f t="shared" si="91"/>
        <v>0</v>
      </c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</row>
    <row r="389" ht="15.75" customHeight="1">
      <c r="A389" s="199"/>
      <c r="B389" s="213" t="s">
        <v>107</v>
      </c>
      <c r="C389" s="207" t="s">
        <v>56</v>
      </c>
      <c r="D389" s="208">
        <f>0.4*0.3</f>
        <v>0.12</v>
      </c>
      <c r="E389" s="208">
        <f>E387*D389</f>
        <v>1.2</v>
      </c>
      <c r="F389" s="209"/>
      <c r="G389" s="210"/>
      <c r="H389" s="209"/>
      <c r="I389" s="211">
        <f t="shared" si="96"/>
        <v>0</v>
      </c>
      <c r="J389" s="211">
        <f t="shared" si="91"/>
        <v>0</v>
      </c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</row>
    <row r="390" ht="15.75" customHeight="1">
      <c r="A390" s="199"/>
      <c r="B390" s="213"/>
      <c r="C390" s="207"/>
      <c r="D390" s="208"/>
      <c r="E390" s="208"/>
      <c r="F390" s="209"/>
      <c r="G390" s="210"/>
      <c r="H390" s="209"/>
      <c r="I390" s="211"/>
      <c r="J390" s="21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</row>
    <row r="391" ht="15.75" customHeight="1">
      <c r="B391" s="224" t="s">
        <v>131</v>
      </c>
      <c r="C391" s="225" t="s">
        <v>21</v>
      </c>
      <c r="D391" s="191"/>
      <c r="E391" s="192"/>
      <c r="F391" s="203"/>
      <c r="G391" s="221">
        <f>E391*F391</f>
        <v>0</v>
      </c>
      <c r="H391" s="203"/>
      <c r="I391" s="222"/>
      <c r="J391" s="222">
        <f t="shared" ref="J391:J392" si="97">G391+I391</f>
        <v>0</v>
      </c>
    </row>
    <row r="392" ht="15.75" customHeight="1">
      <c r="B392" s="226" t="s">
        <v>132</v>
      </c>
      <c r="C392" s="225" t="s">
        <v>21</v>
      </c>
      <c r="D392" s="191"/>
      <c r="E392" s="227">
        <v>1.0</v>
      </c>
      <c r="F392" s="209"/>
      <c r="G392" s="210"/>
      <c r="H392" s="209"/>
      <c r="I392" s="211">
        <f>ROUND(H392*E392,2)</f>
        <v>0</v>
      </c>
      <c r="J392" s="211">
        <f t="shared" si="97"/>
        <v>0</v>
      </c>
    </row>
    <row r="393" ht="15.0" customHeight="1">
      <c r="A393" s="189" t="s">
        <v>142</v>
      </c>
      <c r="B393" s="190"/>
      <c r="C393" s="190"/>
      <c r="D393" s="190"/>
      <c r="E393" s="190"/>
      <c r="F393" s="190"/>
      <c r="G393" s="190"/>
      <c r="H393" s="190"/>
      <c r="I393" s="190"/>
      <c r="J393" s="185"/>
    </row>
    <row r="394" ht="15.0" customHeight="1">
      <c r="A394" s="191"/>
      <c r="B394" s="191" t="s">
        <v>12</v>
      </c>
      <c r="C394" s="191"/>
      <c r="D394" s="191"/>
      <c r="E394" s="192"/>
      <c r="F394" s="193"/>
      <c r="G394" s="194">
        <f t="shared" ref="G394:G400" si="98">E394*F394</f>
        <v>0</v>
      </c>
      <c r="H394" s="193"/>
      <c r="I394" s="195"/>
      <c r="J394" s="194">
        <f t="shared" ref="J394:J400" si="99">G394+I394</f>
        <v>0</v>
      </c>
    </row>
    <row r="395" ht="15.0" customHeight="1">
      <c r="A395" s="47"/>
      <c r="B395" s="196" t="s">
        <v>91</v>
      </c>
      <c r="C395" s="191" t="s">
        <v>17</v>
      </c>
      <c r="D395" s="191"/>
      <c r="E395" s="192"/>
      <c r="F395" s="193"/>
      <c r="G395" s="194">
        <f t="shared" si="98"/>
        <v>0</v>
      </c>
      <c r="H395" s="193"/>
      <c r="I395" s="195"/>
      <c r="J395" s="194">
        <f t="shared" si="99"/>
        <v>0</v>
      </c>
    </row>
    <row r="396" ht="15.0" customHeight="1">
      <c r="A396" s="47"/>
      <c r="B396" s="196" t="s">
        <v>92</v>
      </c>
      <c r="C396" s="191" t="s">
        <v>24</v>
      </c>
      <c r="D396" s="191"/>
      <c r="E396" s="192"/>
      <c r="F396" s="193"/>
      <c r="G396" s="194">
        <f t="shared" si="98"/>
        <v>0</v>
      </c>
      <c r="H396" s="193"/>
      <c r="I396" s="195"/>
      <c r="J396" s="194">
        <f t="shared" si="99"/>
        <v>0</v>
      </c>
    </row>
    <row r="397" ht="15.0" customHeight="1">
      <c r="A397" s="47"/>
      <c r="B397" s="196" t="s">
        <v>93</v>
      </c>
      <c r="C397" s="191" t="s">
        <v>24</v>
      </c>
      <c r="D397" s="191"/>
      <c r="E397" s="192"/>
      <c r="F397" s="193"/>
      <c r="G397" s="194">
        <f t="shared" si="98"/>
        <v>0</v>
      </c>
      <c r="H397" s="193"/>
      <c r="I397" s="195"/>
      <c r="J397" s="194">
        <f t="shared" si="99"/>
        <v>0</v>
      </c>
    </row>
    <row r="398" ht="15.0" customHeight="1">
      <c r="A398" s="47"/>
      <c r="B398" s="196" t="s">
        <v>19</v>
      </c>
      <c r="C398" s="191" t="s">
        <v>17</v>
      </c>
      <c r="D398" s="191"/>
      <c r="E398" s="192">
        <v>14.5</v>
      </c>
      <c r="F398" s="193"/>
      <c r="G398" s="194">
        <f t="shared" si="98"/>
        <v>0</v>
      </c>
      <c r="H398" s="193"/>
      <c r="I398" s="195"/>
      <c r="J398" s="194">
        <f t="shared" si="99"/>
        <v>0</v>
      </c>
    </row>
    <row r="399" ht="15.0" customHeight="1">
      <c r="A399" s="47"/>
      <c r="B399" s="196"/>
      <c r="C399" s="191"/>
      <c r="D399" s="191"/>
      <c r="E399" s="192"/>
      <c r="F399" s="193"/>
      <c r="G399" s="194">
        <f t="shared" si="98"/>
        <v>0</v>
      </c>
      <c r="H399" s="193"/>
      <c r="I399" s="195"/>
      <c r="J399" s="194">
        <f t="shared" si="99"/>
        <v>0</v>
      </c>
    </row>
    <row r="400" ht="15.0" customHeight="1">
      <c r="A400" s="47"/>
      <c r="B400" s="196"/>
      <c r="C400" s="191"/>
      <c r="D400" s="191"/>
      <c r="E400" s="192"/>
      <c r="F400" s="193"/>
      <c r="G400" s="194">
        <f t="shared" si="98"/>
        <v>0</v>
      </c>
      <c r="H400" s="193"/>
      <c r="I400" s="195"/>
      <c r="J400" s="194">
        <f t="shared" si="99"/>
        <v>0</v>
      </c>
    </row>
    <row r="401" ht="15.75" customHeight="1">
      <c r="A401" s="197"/>
      <c r="B401" s="198" t="s">
        <v>94</v>
      </c>
      <c r="C401" s="187"/>
      <c r="D401" s="187"/>
      <c r="E401" s="187"/>
      <c r="F401" s="188"/>
      <c r="G401" s="194"/>
      <c r="H401" s="188"/>
      <c r="I401" s="188"/>
      <c r="J401" s="194"/>
    </row>
    <row r="402" ht="15.75" customHeight="1">
      <c r="A402" s="199"/>
      <c r="B402" s="200" t="s">
        <v>95</v>
      </c>
      <c r="C402" s="201" t="s">
        <v>41</v>
      </c>
      <c r="D402" s="202"/>
      <c r="E402" s="202"/>
      <c r="F402" s="203"/>
      <c r="G402" s="194">
        <f>E402*F402</f>
        <v>0</v>
      </c>
      <c r="H402" s="204"/>
      <c r="I402" s="205"/>
      <c r="J402" s="194">
        <f t="shared" ref="J402:J408" si="100">G402+I402</f>
        <v>0</v>
      </c>
    </row>
    <row r="403" ht="15.75" customHeight="1">
      <c r="A403" s="199"/>
      <c r="B403" s="206" t="s">
        <v>96</v>
      </c>
      <c r="C403" s="207" t="s">
        <v>50</v>
      </c>
      <c r="D403" s="208">
        <v>0.4</v>
      </c>
      <c r="E403" s="208">
        <f>E402*D403</f>
        <v>0</v>
      </c>
      <c r="F403" s="209"/>
      <c r="G403" s="210"/>
      <c r="H403" s="209"/>
      <c r="I403" s="211">
        <f t="shared" ref="I403:I408" si="101">ROUND(H403*E403,2)</f>
        <v>0</v>
      </c>
      <c r="J403" s="211">
        <f t="shared" si="100"/>
        <v>0</v>
      </c>
    </row>
    <row r="404" ht="15.75" customHeight="1">
      <c r="A404" s="199"/>
      <c r="B404" s="206" t="s">
        <v>97</v>
      </c>
      <c r="C404" s="207" t="s">
        <v>50</v>
      </c>
      <c r="D404" s="208">
        <v>3.0</v>
      </c>
      <c r="E404" s="208">
        <f>E402*D404</f>
        <v>0</v>
      </c>
      <c r="F404" s="209"/>
      <c r="G404" s="210"/>
      <c r="H404" s="209"/>
      <c r="I404" s="211">
        <f t="shared" si="101"/>
        <v>0</v>
      </c>
      <c r="J404" s="211">
        <f t="shared" si="100"/>
        <v>0</v>
      </c>
    </row>
    <row r="405" ht="15.75" customHeight="1">
      <c r="A405" s="212"/>
      <c r="B405" s="206" t="s">
        <v>98</v>
      </c>
      <c r="C405" s="207" t="s">
        <v>50</v>
      </c>
      <c r="D405" s="208">
        <v>1.5</v>
      </c>
      <c r="E405" s="208">
        <f>E402*D405</f>
        <v>0</v>
      </c>
      <c r="F405" s="209"/>
      <c r="G405" s="210"/>
      <c r="H405" s="209"/>
      <c r="I405" s="211">
        <f t="shared" si="101"/>
        <v>0</v>
      </c>
      <c r="J405" s="211">
        <f t="shared" si="100"/>
        <v>0</v>
      </c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</row>
    <row r="406" ht="15.75" customHeight="1">
      <c r="A406" s="199"/>
      <c r="B406" s="206" t="s">
        <v>99</v>
      </c>
      <c r="C406" s="207" t="s">
        <v>100</v>
      </c>
      <c r="D406" s="207">
        <f>0.2</f>
        <v>0.2</v>
      </c>
      <c r="E406" s="208">
        <f>E402*D406</f>
        <v>0</v>
      </c>
      <c r="F406" s="209"/>
      <c r="G406" s="210"/>
      <c r="H406" s="209"/>
      <c r="I406" s="211">
        <f t="shared" si="101"/>
        <v>0</v>
      </c>
      <c r="J406" s="211">
        <f t="shared" si="100"/>
        <v>0</v>
      </c>
    </row>
    <row r="407" ht="15.75" customHeight="1">
      <c r="A407" s="199"/>
      <c r="B407" s="206" t="s">
        <v>101</v>
      </c>
      <c r="C407" s="207" t="s">
        <v>100</v>
      </c>
      <c r="D407" s="208"/>
      <c r="E407" s="208"/>
      <c r="F407" s="209"/>
      <c r="G407" s="210"/>
      <c r="H407" s="209"/>
      <c r="I407" s="211">
        <f t="shared" si="101"/>
        <v>0</v>
      </c>
      <c r="J407" s="211">
        <f t="shared" si="100"/>
        <v>0</v>
      </c>
    </row>
    <row r="408" ht="15.75" customHeight="1">
      <c r="A408" s="199"/>
      <c r="B408" s="206" t="s">
        <v>102</v>
      </c>
      <c r="C408" s="207" t="s">
        <v>17</v>
      </c>
      <c r="D408" s="208">
        <v>1.1</v>
      </c>
      <c r="E408" s="208">
        <f>E402*D408</f>
        <v>0</v>
      </c>
      <c r="F408" s="209"/>
      <c r="G408" s="210"/>
      <c r="H408" s="209"/>
      <c r="I408" s="211">
        <f t="shared" si="101"/>
        <v>0</v>
      </c>
      <c r="J408" s="211">
        <f t="shared" si="100"/>
        <v>0</v>
      </c>
    </row>
    <row r="409" ht="15.75" customHeight="1">
      <c r="A409" s="199"/>
      <c r="B409" s="206"/>
      <c r="C409" s="207"/>
      <c r="D409" s="208"/>
      <c r="E409" s="208"/>
      <c r="F409" s="209"/>
      <c r="G409" s="210"/>
      <c r="H409" s="209"/>
      <c r="I409" s="211"/>
      <c r="J409" s="211"/>
    </row>
    <row r="410" ht="15.75" customHeight="1">
      <c r="A410" s="199"/>
      <c r="B410" s="200" t="s">
        <v>103</v>
      </c>
      <c r="C410" s="201" t="s">
        <v>100</v>
      </c>
      <c r="D410" s="202"/>
      <c r="E410" s="202">
        <v>0.0</v>
      </c>
      <c r="F410" s="203"/>
      <c r="G410" s="194">
        <f>E410*F410</f>
        <v>0</v>
      </c>
      <c r="H410" s="204"/>
      <c r="I410" s="205"/>
      <c r="J410" s="194">
        <f t="shared" ref="J410:J430" si="102">G410+I410</f>
        <v>0</v>
      </c>
    </row>
    <row r="411" ht="15.75" customHeight="1">
      <c r="A411" s="199"/>
      <c r="B411" s="206" t="s">
        <v>104</v>
      </c>
      <c r="C411" s="207" t="s">
        <v>56</v>
      </c>
      <c r="D411" s="208">
        <f>0.2*0.15</f>
        <v>0.03</v>
      </c>
      <c r="E411" s="208">
        <f>E410*D411</f>
        <v>0</v>
      </c>
      <c r="F411" s="209"/>
      <c r="G411" s="210"/>
      <c r="H411" s="209"/>
      <c r="I411" s="211">
        <f t="shared" ref="I411:I415" si="103">ROUND(H411*E411,2)</f>
        <v>0</v>
      </c>
      <c r="J411" s="211">
        <f t="shared" si="102"/>
        <v>0</v>
      </c>
    </row>
    <row r="412" ht="15.75" customHeight="1">
      <c r="A412" s="199"/>
      <c r="B412" s="206" t="s">
        <v>97</v>
      </c>
      <c r="C412" s="207" t="s">
        <v>50</v>
      </c>
      <c r="D412" s="208">
        <f>0.2*3</f>
        <v>0.6</v>
      </c>
      <c r="E412" s="208">
        <f>E410*D412</f>
        <v>0</v>
      </c>
      <c r="F412" s="209"/>
      <c r="G412" s="210"/>
      <c r="H412" s="209"/>
      <c r="I412" s="211">
        <f t="shared" si="103"/>
        <v>0</v>
      </c>
      <c r="J412" s="211">
        <f t="shared" si="102"/>
        <v>0</v>
      </c>
    </row>
    <row r="413" ht="15.75" customHeight="1">
      <c r="A413" s="212"/>
      <c r="B413" s="206" t="s">
        <v>98</v>
      </c>
      <c r="C413" s="207" t="s">
        <v>50</v>
      </c>
      <c r="D413" s="208">
        <f>0.2*1.5</f>
        <v>0.3</v>
      </c>
      <c r="E413" s="208">
        <f>E410*D413</f>
        <v>0</v>
      </c>
      <c r="F413" s="209"/>
      <c r="G413" s="210"/>
      <c r="H413" s="209"/>
      <c r="I413" s="211">
        <f t="shared" si="103"/>
        <v>0</v>
      </c>
      <c r="J413" s="211">
        <f t="shared" si="102"/>
        <v>0</v>
      </c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</row>
    <row r="414" ht="15.75" customHeight="1">
      <c r="A414" s="199"/>
      <c r="B414" s="206" t="s">
        <v>99</v>
      </c>
      <c r="C414" s="207" t="s">
        <v>100</v>
      </c>
      <c r="D414" s="207">
        <f>0.2*0.2</f>
        <v>0.04</v>
      </c>
      <c r="E414" s="208">
        <f>E410*D414</f>
        <v>0</v>
      </c>
      <c r="F414" s="209"/>
      <c r="G414" s="210"/>
      <c r="H414" s="209"/>
      <c r="I414" s="211">
        <f t="shared" si="103"/>
        <v>0</v>
      </c>
      <c r="J414" s="211">
        <f t="shared" si="102"/>
        <v>0</v>
      </c>
    </row>
    <row r="415" ht="15.75" customHeight="1">
      <c r="A415" s="199"/>
      <c r="B415" s="206" t="s">
        <v>101</v>
      </c>
      <c r="C415" s="207" t="s">
        <v>21</v>
      </c>
      <c r="D415" s="208"/>
      <c r="E415" s="208">
        <f>ROUNDUP(E410/3,0)</f>
        <v>0</v>
      </c>
      <c r="F415" s="209"/>
      <c r="G415" s="210"/>
      <c r="H415" s="209"/>
      <c r="I415" s="211">
        <f t="shared" si="103"/>
        <v>0</v>
      </c>
      <c r="J415" s="211">
        <f t="shared" si="102"/>
        <v>0</v>
      </c>
    </row>
    <row r="416" ht="15.75" customHeight="1">
      <c r="A416" s="199"/>
      <c r="B416" s="200" t="s">
        <v>105</v>
      </c>
      <c r="C416" s="201" t="s">
        <v>100</v>
      </c>
      <c r="D416" s="202"/>
      <c r="E416" s="202"/>
      <c r="F416" s="203"/>
      <c r="G416" s="194">
        <f>E416*F416</f>
        <v>0</v>
      </c>
      <c r="H416" s="204"/>
      <c r="I416" s="205"/>
      <c r="J416" s="194">
        <f t="shared" si="102"/>
        <v>0</v>
      </c>
    </row>
    <row r="417" ht="15.75" customHeight="1">
      <c r="A417" s="199"/>
      <c r="B417" s="206" t="s">
        <v>104</v>
      </c>
      <c r="C417" s="207" t="s">
        <v>56</v>
      </c>
      <c r="D417" s="208">
        <f>0.4*0.15</f>
        <v>0.06</v>
      </c>
      <c r="E417" s="208">
        <f>E416*D417</f>
        <v>0</v>
      </c>
      <c r="F417" s="209"/>
      <c r="G417" s="210"/>
      <c r="H417" s="209"/>
      <c r="I417" s="211">
        <f t="shared" ref="I417:I421" si="104">ROUND(H417*E417,2)</f>
        <v>0</v>
      </c>
      <c r="J417" s="211">
        <f t="shared" si="102"/>
        <v>0</v>
      </c>
    </row>
    <row r="418" ht="15.75" customHeight="1">
      <c r="A418" s="199"/>
      <c r="B418" s="206" t="s">
        <v>97</v>
      </c>
      <c r="C418" s="207" t="s">
        <v>50</v>
      </c>
      <c r="D418" s="208">
        <f>0.4*3</f>
        <v>1.2</v>
      </c>
      <c r="E418" s="208">
        <f>E416*D418</f>
        <v>0</v>
      </c>
      <c r="F418" s="209"/>
      <c r="G418" s="210"/>
      <c r="H418" s="209"/>
      <c r="I418" s="211">
        <f t="shared" si="104"/>
        <v>0</v>
      </c>
      <c r="J418" s="211">
        <f t="shared" si="102"/>
        <v>0</v>
      </c>
    </row>
    <row r="419" ht="15.75" customHeight="1">
      <c r="A419" s="212"/>
      <c r="B419" s="206" t="s">
        <v>98</v>
      </c>
      <c r="C419" s="207" t="s">
        <v>50</v>
      </c>
      <c r="D419" s="208">
        <f>0.4*1.5</f>
        <v>0.6</v>
      </c>
      <c r="E419" s="208">
        <f>E416*D419</f>
        <v>0</v>
      </c>
      <c r="F419" s="209"/>
      <c r="G419" s="210"/>
      <c r="H419" s="209"/>
      <c r="I419" s="211">
        <f t="shared" si="104"/>
        <v>0</v>
      </c>
      <c r="J419" s="211">
        <f t="shared" si="102"/>
        <v>0</v>
      </c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</row>
    <row r="420" ht="15.75" customHeight="1">
      <c r="A420" s="199"/>
      <c r="B420" s="206" t="s">
        <v>99</v>
      </c>
      <c r="C420" s="207" t="s">
        <v>100</v>
      </c>
      <c r="D420" s="207">
        <f>0.4*0.2</f>
        <v>0.08</v>
      </c>
      <c r="E420" s="208">
        <f>E416*D420</f>
        <v>0</v>
      </c>
      <c r="F420" s="209"/>
      <c r="G420" s="210"/>
      <c r="H420" s="209"/>
      <c r="I420" s="211">
        <f t="shared" si="104"/>
        <v>0</v>
      </c>
      <c r="J420" s="211">
        <f t="shared" si="102"/>
        <v>0</v>
      </c>
    </row>
    <row r="421" ht="15.75" customHeight="1">
      <c r="A421" s="199"/>
      <c r="B421" s="206" t="s">
        <v>101</v>
      </c>
      <c r="C421" s="207" t="s">
        <v>21</v>
      </c>
      <c r="D421" s="208"/>
      <c r="E421" s="208">
        <f>ROUNDUP(E416/3,0)</f>
        <v>0</v>
      </c>
      <c r="F421" s="209"/>
      <c r="G421" s="210"/>
      <c r="H421" s="209"/>
      <c r="I421" s="211">
        <f t="shared" si="104"/>
        <v>0</v>
      </c>
      <c r="J421" s="211">
        <f t="shared" si="102"/>
        <v>0</v>
      </c>
    </row>
    <row r="422" ht="15.75" customHeight="1">
      <c r="A422" s="212"/>
      <c r="B422" s="200" t="s">
        <v>106</v>
      </c>
      <c r="C422" s="201" t="s">
        <v>41</v>
      </c>
      <c r="D422" s="202"/>
      <c r="E422" s="202" t="str">
        <f>E402</f>
        <v/>
      </c>
      <c r="F422" s="203"/>
      <c r="G422" s="194">
        <f>E422*F422</f>
        <v>0</v>
      </c>
      <c r="H422" s="204"/>
      <c r="I422" s="205"/>
      <c r="J422" s="194">
        <f t="shared" si="102"/>
        <v>0</v>
      </c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</row>
    <row r="423" ht="15.75" customHeight="1">
      <c r="A423" s="199"/>
      <c r="B423" s="206" t="s">
        <v>104</v>
      </c>
      <c r="C423" s="207" t="s">
        <v>56</v>
      </c>
      <c r="D423" s="208">
        <v>0.2</v>
      </c>
      <c r="E423" s="208">
        <f>E422*D423</f>
        <v>0</v>
      </c>
      <c r="F423" s="209"/>
      <c r="G423" s="210"/>
      <c r="H423" s="209"/>
      <c r="I423" s="211">
        <f t="shared" ref="I423:I424" si="105">ROUND(H423*E423,2)</f>
        <v>0</v>
      </c>
      <c r="J423" s="211">
        <f t="shared" si="102"/>
        <v>0</v>
      </c>
    </row>
    <row r="424" ht="15.75" customHeight="1">
      <c r="A424" s="199"/>
      <c r="B424" s="213" t="s">
        <v>107</v>
      </c>
      <c r="C424" s="207" t="s">
        <v>56</v>
      </c>
      <c r="D424" s="208">
        <v>0.3</v>
      </c>
      <c r="E424" s="208">
        <f>E422*D424</f>
        <v>0</v>
      </c>
      <c r="F424" s="209"/>
      <c r="G424" s="210"/>
      <c r="H424" s="209"/>
      <c r="I424" s="211">
        <f t="shared" si="105"/>
        <v>0</v>
      </c>
      <c r="J424" s="211">
        <f t="shared" si="102"/>
        <v>0</v>
      </c>
    </row>
    <row r="425" ht="15.75" customHeight="1">
      <c r="A425" s="212"/>
      <c r="B425" s="200" t="s">
        <v>108</v>
      </c>
      <c r="C425" s="201" t="s">
        <v>100</v>
      </c>
      <c r="D425" s="202"/>
      <c r="E425" s="202">
        <f>E410</f>
        <v>0</v>
      </c>
      <c r="F425" s="203"/>
      <c r="G425" s="194">
        <f>E425*F425</f>
        <v>0</v>
      </c>
      <c r="H425" s="204"/>
      <c r="I425" s="205"/>
      <c r="J425" s="194">
        <f t="shared" si="102"/>
        <v>0</v>
      </c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</row>
    <row r="426" ht="15.75" customHeight="1">
      <c r="A426" s="199"/>
      <c r="B426" s="206" t="s">
        <v>104</v>
      </c>
      <c r="C426" s="207" t="s">
        <v>56</v>
      </c>
      <c r="D426" s="208">
        <f>0.2*0.15</f>
        <v>0.03</v>
      </c>
      <c r="E426" s="208">
        <f>E425*D426</f>
        <v>0</v>
      </c>
      <c r="F426" s="209"/>
      <c r="G426" s="210"/>
      <c r="H426" s="209"/>
      <c r="I426" s="211">
        <f t="shared" ref="I426:I427" si="106">ROUND(H426*E426,2)</f>
        <v>0</v>
      </c>
      <c r="J426" s="211">
        <f t="shared" si="102"/>
        <v>0</v>
      </c>
    </row>
    <row r="427" ht="15.75" customHeight="1">
      <c r="A427" s="199"/>
      <c r="B427" s="213" t="s">
        <v>107</v>
      </c>
      <c r="C427" s="207" t="s">
        <v>56</v>
      </c>
      <c r="D427" s="208">
        <f>0.2*0.3</f>
        <v>0.06</v>
      </c>
      <c r="E427" s="208">
        <f>E425*D427</f>
        <v>0</v>
      </c>
      <c r="F427" s="209"/>
      <c r="G427" s="210"/>
      <c r="H427" s="209"/>
      <c r="I427" s="211">
        <f t="shared" si="106"/>
        <v>0</v>
      </c>
      <c r="J427" s="211">
        <f t="shared" si="102"/>
        <v>0</v>
      </c>
    </row>
    <row r="428" ht="15.75" customHeight="1">
      <c r="A428" s="212"/>
      <c r="B428" s="200" t="s">
        <v>109</v>
      </c>
      <c r="C428" s="201" t="s">
        <v>100</v>
      </c>
      <c r="D428" s="202"/>
      <c r="E428" s="202" t="str">
        <f>E416</f>
        <v/>
      </c>
      <c r="F428" s="203"/>
      <c r="G428" s="194">
        <f>E428*F428</f>
        <v>0</v>
      </c>
      <c r="H428" s="204"/>
      <c r="I428" s="205"/>
      <c r="J428" s="194">
        <f t="shared" si="102"/>
        <v>0</v>
      </c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</row>
    <row r="429" ht="15.75" customHeight="1">
      <c r="A429" s="199"/>
      <c r="B429" s="206" t="s">
        <v>104</v>
      </c>
      <c r="C429" s="207" t="s">
        <v>56</v>
      </c>
      <c r="D429" s="208">
        <f>0.4*0.15</f>
        <v>0.06</v>
      </c>
      <c r="E429" s="208">
        <f>E428*D429</f>
        <v>0</v>
      </c>
      <c r="F429" s="209"/>
      <c r="G429" s="210"/>
      <c r="H429" s="209"/>
      <c r="I429" s="211">
        <f t="shared" ref="I429:I430" si="107">ROUND(H429*E429,2)</f>
        <v>0</v>
      </c>
      <c r="J429" s="211">
        <f t="shared" si="102"/>
        <v>0</v>
      </c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</row>
    <row r="430" ht="15.75" customHeight="1">
      <c r="A430" s="199"/>
      <c r="B430" s="213" t="s">
        <v>107</v>
      </c>
      <c r="C430" s="207" t="s">
        <v>56</v>
      </c>
      <c r="D430" s="208">
        <f>0.4*0.3</f>
        <v>0.12</v>
      </c>
      <c r="E430" s="208">
        <f>E428*D430</f>
        <v>0</v>
      </c>
      <c r="F430" s="209"/>
      <c r="G430" s="210"/>
      <c r="H430" s="209"/>
      <c r="I430" s="211">
        <f t="shared" si="107"/>
        <v>0</v>
      </c>
      <c r="J430" s="211">
        <f t="shared" si="102"/>
        <v>0</v>
      </c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</row>
    <row r="431" ht="15.75" customHeight="1">
      <c r="A431" s="199"/>
      <c r="B431" s="213"/>
      <c r="C431" s="207"/>
      <c r="D431" s="208"/>
      <c r="E431" s="208"/>
      <c r="F431" s="209"/>
      <c r="G431" s="210"/>
      <c r="H431" s="209"/>
      <c r="I431" s="211"/>
      <c r="J431" s="21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</row>
    <row r="432" ht="15.75" customHeight="1">
      <c r="B432" s="224" t="s">
        <v>131</v>
      </c>
      <c r="C432" s="225" t="s">
        <v>21</v>
      </c>
      <c r="D432" s="191"/>
      <c r="E432" s="192"/>
      <c r="F432" s="203"/>
      <c r="G432" s="221">
        <f>E432*F432</f>
        <v>0</v>
      </c>
      <c r="H432" s="203"/>
      <c r="I432" s="222"/>
      <c r="J432" s="222">
        <f t="shared" ref="J432:J439" si="108">G432+I432</f>
        <v>0</v>
      </c>
    </row>
    <row r="433" ht="15.75" customHeight="1">
      <c r="B433" s="226" t="s">
        <v>132</v>
      </c>
      <c r="C433" s="225" t="s">
        <v>21</v>
      </c>
      <c r="D433" s="191"/>
      <c r="E433" s="227">
        <v>1.0</v>
      </c>
      <c r="F433" s="209"/>
      <c r="G433" s="210"/>
      <c r="H433" s="209"/>
      <c r="I433" s="211">
        <f>ROUND(H433*E433,2)</f>
        <v>0</v>
      </c>
      <c r="J433" s="211">
        <f t="shared" si="108"/>
        <v>0</v>
      </c>
    </row>
    <row r="434" ht="15.75" customHeight="1">
      <c r="B434" s="214" t="s">
        <v>111</v>
      </c>
      <c r="C434" s="201" t="s">
        <v>17</v>
      </c>
      <c r="D434" s="202"/>
      <c r="E434" s="202">
        <f>E398</f>
        <v>14.5</v>
      </c>
      <c r="F434" s="209"/>
      <c r="G434" s="215">
        <f>E434*F434</f>
        <v>0</v>
      </c>
      <c r="H434" s="216"/>
      <c r="I434" s="206"/>
      <c r="J434" s="215">
        <f t="shared" si="108"/>
        <v>0</v>
      </c>
    </row>
    <row r="435" ht="15.75" customHeight="1">
      <c r="B435" s="206" t="s">
        <v>104</v>
      </c>
      <c r="C435" s="207" t="s">
        <v>56</v>
      </c>
      <c r="D435" s="208">
        <v>0.2</v>
      </c>
      <c r="E435" s="208">
        <f>D435*E434</f>
        <v>2.9</v>
      </c>
      <c r="F435" s="209"/>
      <c r="G435" s="210"/>
      <c r="H435" s="209"/>
      <c r="I435" s="211">
        <f t="shared" ref="I435:I439" si="109">ROUND(H435*E435,2)</f>
        <v>0</v>
      </c>
      <c r="J435" s="211">
        <f t="shared" si="108"/>
        <v>0</v>
      </c>
    </row>
    <row r="436" ht="15.75" customHeight="1">
      <c r="B436" s="213" t="s">
        <v>112</v>
      </c>
      <c r="C436" s="207" t="s">
        <v>17</v>
      </c>
      <c r="D436" s="208">
        <v>1.1</v>
      </c>
      <c r="E436" s="208">
        <f>D436*E434</f>
        <v>15.95</v>
      </c>
      <c r="F436" s="209"/>
      <c r="G436" s="210"/>
      <c r="H436" s="209"/>
      <c r="I436" s="211">
        <f t="shared" si="109"/>
        <v>0</v>
      </c>
      <c r="J436" s="211">
        <f t="shared" si="108"/>
        <v>0</v>
      </c>
    </row>
    <row r="437" ht="15.75" customHeight="1">
      <c r="B437" s="206" t="s">
        <v>68</v>
      </c>
      <c r="C437" s="207" t="s">
        <v>50</v>
      </c>
      <c r="D437" s="208">
        <v>8.0</v>
      </c>
      <c r="E437" s="208">
        <f>D437*E434</f>
        <v>116</v>
      </c>
      <c r="F437" s="217"/>
      <c r="G437" s="218"/>
      <c r="H437" s="209"/>
      <c r="I437" s="211">
        <f t="shared" si="109"/>
        <v>0</v>
      </c>
      <c r="J437" s="211">
        <f t="shared" si="108"/>
        <v>0</v>
      </c>
    </row>
    <row r="438" ht="15.75" customHeight="1">
      <c r="B438" s="213" t="s">
        <v>113</v>
      </c>
      <c r="C438" s="207" t="s">
        <v>50</v>
      </c>
      <c r="D438" s="208">
        <v>0.35</v>
      </c>
      <c r="E438" s="208">
        <f>D438*E434</f>
        <v>5.075</v>
      </c>
      <c r="F438" s="217"/>
      <c r="G438" s="218"/>
      <c r="H438" s="209"/>
      <c r="I438" s="211">
        <f t="shared" si="109"/>
        <v>0</v>
      </c>
      <c r="J438" s="211">
        <f t="shared" si="108"/>
        <v>0</v>
      </c>
    </row>
    <row r="439" ht="15.75" customHeight="1">
      <c r="B439" s="206" t="s">
        <v>114</v>
      </c>
      <c r="C439" s="207" t="s">
        <v>21</v>
      </c>
      <c r="D439" s="208"/>
      <c r="E439" s="208"/>
      <c r="F439" s="217"/>
      <c r="G439" s="218"/>
      <c r="H439" s="209"/>
      <c r="I439" s="211">
        <f t="shared" si="109"/>
        <v>0</v>
      </c>
      <c r="J439" s="211">
        <f t="shared" si="108"/>
        <v>0</v>
      </c>
    </row>
    <row r="440" ht="15.0" customHeight="1">
      <c r="A440" s="189" t="s">
        <v>143</v>
      </c>
      <c r="B440" s="190"/>
      <c r="C440" s="190"/>
      <c r="D440" s="190"/>
      <c r="E440" s="190"/>
      <c r="F440" s="190"/>
      <c r="G440" s="190"/>
      <c r="H440" s="190"/>
      <c r="I440" s="190"/>
      <c r="J440" s="185"/>
    </row>
    <row r="441" ht="15.0" customHeight="1">
      <c r="A441" s="191"/>
      <c r="B441" s="191" t="s">
        <v>12</v>
      </c>
      <c r="C441" s="191"/>
      <c r="D441" s="191"/>
      <c r="E441" s="192"/>
      <c r="F441" s="193"/>
      <c r="G441" s="194">
        <f t="shared" ref="G441:G447" si="110">E441*F441</f>
        <v>0</v>
      </c>
      <c r="H441" s="193"/>
      <c r="I441" s="195"/>
      <c r="J441" s="194">
        <f t="shared" ref="J441:J447" si="111">G441+I441</f>
        <v>0</v>
      </c>
    </row>
    <row r="442" ht="15.0" customHeight="1">
      <c r="A442" s="47"/>
      <c r="B442" s="196" t="s">
        <v>91</v>
      </c>
      <c r="C442" s="191" t="s">
        <v>17</v>
      </c>
      <c r="D442" s="191"/>
      <c r="E442" s="192">
        <v>16.2</v>
      </c>
      <c r="F442" s="193"/>
      <c r="G442" s="194">
        <f t="shared" si="110"/>
        <v>0</v>
      </c>
      <c r="H442" s="193"/>
      <c r="I442" s="195"/>
      <c r="J442" s="194">
        <f t="shared" si="111"/>
        <v>0</v>
      </c>
    </row>
    <row r="443" ht="15.0" customHeight="1">
      <c r="A443" s="47"/>
      <c r="B443" s="196" t="s">
        <v>92</v>
      </c>
      <c r="C443" s="191" t="s">
        <v>24</v>
      </c>
      <c r="D443" s="191"/>
      <c r="E443" s="192"/>
      <c r="F443" s="193"/>
      <c r="G443" s="194">
        <f t="shared" si="110"/>
        <v>0</v>
      </c>
      <c r="H443" s="193"/>
      <c r="I443" s="195"/>
      <c r="J443" s="194">
        <f t="shared" si="111"/>
        <v>0</v>
      </c>
    </row>
    <row r="444" ht="15.0" customHeight="1">
      <c r="A444" s="47"/>
      <c r="B444" s="196" t="s">
        <v>93</v>
      </c>
      <c r="C444" s="191" t="s">
        <v>24</v>
      </c>
      <c r="D444" s="191"/>
      <c r="E444" s="192"/>
      <c r="F444" s="193"/>
      <c r="G444" s="194">
        <f t="shared" si="110"/>
        <v>0</v>
      </c>
      <c r="H444" s="193"/>
      <c r="I444" s="195"/>
      <c r="J444" s="194">
        <f t="shared" si="111"/>
        <v>0</v>
      </c>
    </row>
    <row r="445" ht="15.0" customHeight="1">
      <c r="A445" s="47"/>
      <c r="B445" s="196" t="s">
        <v>19</v>
      </c>
      <c r="C445" s="191" t="s">
        <v>17</v>
      </c>
      <c r="D445" s="191"/>
      <c r="E445" s="192"/>
      <c r="F445" s="193"/>
      <c r="G445" s="194">
        <f t="shared" si="110"/>
        <v>0</v>
      </c>
      <c r="H445" s="193"/>
      <c r="I445" s="195"/>
      <c r="J445" s="194">
        <f t="shared" si="111"/>
        <v>0</v>
      </c>
    </row>
    <row r="446" ht="15.0" customHeight="1">
      <c r="A446" s="47"/>
      <c r="B446" s="196"/>
      <c r="C446" s="191"/>
      <c r="D446" s="191"/>
      <c r="E446" s="192"/>
      <c r="F446" s="193"/>
      <c r="G446" s="194">
        <f t="shared" si="110"/>
        <v>0</v>
      </c>
      <c r="H446" s="193"/>
      <c r="I446" s="195"/>
      <c r="J446" s="194">
        <f t="shared" si="111"/>
        <v>0</v>
      </c>
    </row>
    <row r="447" ht="15.0" customHeight="1">
      <c r="A447" s="47"/>
      <c r="B447" s="196"/>
      <c r="C447" s="191"/>
      <c r="D447" s="191"/>
      <c r="E447" s="192"/>
      <c r="F447" s="193"/>
      <c r="G447" s="194">
        <f t="shared" si="110"/>
        <v>0</v>
      </c>
      <c r="H447" s="193"/>
      <c r="I447" s="195"/>
      <c r="J447" s="194">
        <f t="shared" si="111"/>
        <v>0</v>
      </c>
    </row>
    <row r="448" ht="15.75" customHeight="1">
      <c r="A448" s="197"/>
      <c r="B448" s="198" t="s">
        <v>94</v>
      </c>
      <c r="C448" s="187"/>
      <c r="D448" s="187"/>
      <c r="E448" s="187"/>
      <c r="F448" s="188"/>
      <c r="G448" s="194"/>
      <c r="H448" s="188"/>
      <c r="I448" s="188"/>
      <c r="J448" s="194"/>
    </row>
    <row r="449" ht="15.75" customHeight="1">
      <c r="A449" s="199"/>
      <c r="B449" s="200" t="s">
        <v>95</v>
      </c>
      <c r="C449" s="201" t="s">
        <v>41</v>
      </c>
      <c r="D449" s="202"/>
      <c r="E449" s="202">
        <f>E445+E442</f>
        <v>16.2</v>
      </c>
      <c r="F449" s="203"/>
      <c r="G449" s="194">
        <f>E449*F449</f>
        <v>0</v>
      </c>
      <c r="H449" s="204"/>
      <c r="I449" s="205"/>
      <c r="J449" s="194">
        <f t="shared" ref="J449:J455" si="112">G449+I449</f>
        <v>0</v>
      </c>
    </row>
    <row r="450" ht="15.75" customHeight="1">
      <c r="A450" s="199"/>
      <c r="B450" s="206" t="s">
        <v>96</v>
      </c>
      <c r="C450" s="207" t="s">
        <v>50</v>
      </c>
      <c r="D450" s="208">
        <v>0.4</v>
      </c>
      <c r="E450" s="208">
        <f>E449*D450</f>
        <v>6.48</v>
      </c>
      <c r="F450" s="209"/>
      <c r="G450" s="210"/>
      <c r="H450" s="209"/>
      <c r="I450" s="211">
        <f t="shared" ref="I450:I455" si="113">ROUND(H450*E450,2)</f>
        <v>0</v>
      </c>
      <c r="J450" s="211">
        <f t="shared" si="112"/>
        <v>0</v>
      </c>
    </row>
    <row r="451" ht="15.75" customHeight="1">
      <c r="A451" s="199"/>
      <c r="B451" s="206" t="s">
        <v>97</v>
      </c>
      <c r="C451" s="207" t="s">
        <v>50</v>
      </c>
      <c r="D451" s="208">
        <v>3.0</v>
      </c>
      <c r="E451" s="208">
        <f>E449*D451</f>
        <v>48.6</v>
      </c>
      <c r="F451" s="209"/>
      <c r="G451" s="210"/>
      <c r="H451" s="209"/>
      <c r="I451" s="211">
        <f t="shared" si="113"/>
        <v>0</v>
      </c>
      <c r="J451" s="211">
        <f t="shared" si="112"/>
        <v>0</v>
      </c>
    </row>
    <row r="452" ht="15.75" customHeight="1">
      <c r="A452" s="212"/>
      <c r="B452" s="206" t="s">
        <v>98</v>
      </c>
      <c r="C452" s="207" t="s">
        <v>50</v>
      </c>
      <c r="D452" s="208">
        <v>1.5</v>
      </c>
      <c r="E452" s="208">
        <f>E449*D452</f>
        <v>24.3</v>
      </c>
      <c r="F452" s="209"/>
      <c r="G452" s="210"/>
      <c r="H452" s="209"/>
      <c r="I452" s="211">
        <f t="shared" si="113"/>
        <v>0</v>
      </c>
      <c r="J452" s="211">
        <f t="shared" si="112"/>
        <v>0</v>
      </c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</row>
    <row r="453" ht="15.75" customHeight="1">
      <c r="A453" s="199"/>
      <c r="B453" s="206" t="s">
        <v>99</v>
      </c>
      <c r="C453" s="207" t="s">
        <v>100</v>
      </c>
      <c r="D453" s="207">
        <f>0.2</f>
        <v>0.2</v>
      </c>
      <c r="E453" s="208">
        <f>E449*D453</f>
        <v>3.24</v>
      </c>
      <c r="F453" s="209"/>
      <c r="G453" s="210"/>
      <c r="H453" s="209"/>
      <c r="I453" s="211">
        <f t="shared" si="113"/>
        <v>0</v>
      </c>
      <c r="J453" s="211">
        <f t="shared" si="112"/>
        <v>0</v>
      </c>
    </row>
    <row r="454" ht="15.75" customHeight="1">
      <c r="A454" s="199"/>
      <c r="B454" s="206" t="s">
        <v>101</v>
      </c>
      <c r="C454" s="207" t="s">
        <v>100</v>
      </c>
      <c r="D454" s="208"/>
      <c r="E454" s="208"/>
      <c r="F454" s="209"/>
      <c r="G454" s="210"/>
      <c r="H454" s="209"/>
      <c r="I454" s="211">
        <f t="shared" si="113"/>
        <v>0</v>
      </c>
      <c r="J454" s="211">
        <f t="shared" si="112"/>
        <v>0</v>
      </c>
    </row>
    <row r="455" ht="15.75" customHeight="1">
      <c r="A455" s="199"/>
      <c r="B455" s="206" t="s">
        <v>102</v>
      </c>
      <c r="C455" s="207" t="s">
        <v>17</v>
      </c>
      <c r="D455" s="208">
        <v>1.1</v>
      </c>
      <c r="E455" s="208">
        <f>E449*D455</f>
        <v>17.82</v>
      </c>
      <c r="F455" s="209"/>
      <c r="G455" s="210"/>
      <c r="H455" s="209"/>
      <c r="I455" s="211">
        <f t="shared" si="113"/>
        <v>0</v>
      </c>
      <c r="J455" s="211">
        <f t="shared" si="112"/>
        <v>0</v>
      </c>
    </row>
    <row r="456" ht="15.75" customHeight="1">
      <c r="A456" s="199"/>
      <c r="B456" s="206"/>
      <c r="C456" s="207"/>
      <c r="D456" s="208"/>
      <c r="E456" s="208"/>
      <c r="F456" s="209"/>
      <c r="G456" s="210"/>
      <c r="H456" s="209"/>
      <c r="I456" s="211"/>
      <c r="J456" s="211"/>
    </row>
    <row r="457" ht="15.75" customHeight="1">
      <c r="A457" s="199"/>
      <c r="B457" s="200" t="s">
        <v>103</v>
      </c>
      <c r="C457" s="201" t="s">
        <v>100</v>
      </c>
      <c r="D457" s="202"/>
      <c r="E457" s="202">
        <f>6*3</f>
        <v>18</v>
      </c>
      <c r="F457" s="203"/>
      <c r="G457" s="194">
        <f>E457*F457</f>
        <v>0</v>
      </c>
      <c r="H457" s="204"/>
      <c r="I457" s="205"/>
      <c r="J457" s="194">
        <f t="shared" ref="J457:J477" si="114">G457+I457</f>
        <v>0</v>
      </c>
    </row>
    <row r="458" ht="15.75" customHeight="1">
      <c r="A458" s="199"/>
      <c r="B458" s="206" t="s">
        <v>104</v>
      </c>
      <c r="C458" s="207" t="s">
        <v>56</v>
      </c>
      <c r="D458" s="208">
        <f>0.2*0.15</f>
        <v>0.03</v>
      </c>
      <c r="E458" s="208">
        <f>E457*D458</f>
        <v>0.54</v>
      </c>
      <c r="F458" s="209"/>
      <c r="G458" s="210"/>
      <c r="H458" s="209"/>
      <c r="I458" s="211">
        <f t="shared" ref="I458:I462" si="115">ROUND(H458*E458,2)</f>
        <v>0</v>
      </c>
      <c r="J458" s="211">
        <f t="shared" si="114"/>
        <v>0</v>
      </c>
    </row>
    <row r="459" ht="15.75" customHeight="1">
      <c r="A459" s="199"/>
      <c r="B459" s="206" t="s">
        <v>97</v>
      </c>
      <c r="C459" s="207" t="s">
        <v>50</v>
      </c>
      <c r="D459" s="208">
        <f>0.2*3</f>
        <v>0.6</v>
      </c>
      <c r="E459" s="208">
        <f>E457*D459</f>
        <v>10.8</v>
      </c>
      <c r="F459" s="209"/>
      <c r="G459" s="210"/>
      <c r="H459" s="209"/>
      <c r="I459" s="211">
        <f t="shared" si="115"/>
        <v>0</v>
      </c>
      <c r="J459" s="211">
        <f t="shared" si="114"/>
        <v>0</v>
      </c>
    </row>
    <row r="460" ht="15.75" customHeight="1">
      <c r="A460" s="212"/>
      <c r="B460" s="206" t="s">
        <v>98</v>
      </c>
      <c r="C460" s="207" t="s">
        <v>50</v>
      </c>
      <c r="D460" s="208">
        <f>0.2*1.5</f>
        <v>0.3</v>
      </c>
      <c r="E460" s="208">
        <f>E457*D460</f>
        <v>5.4</v>
      </c>
      <c r="F460" s="209"/>
      <c r="G460" s="210"/>
      <c r="H460" s="209"/>
      <c r="I460" s="211">
        <f t="shared" si="115"/>
        <v>0</v>
      </c>
      <c r="J460" s="211">
        <f t="shared" si="114"/>
        <v>0</v>
      </c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</row>
    <row r="461" ht="15.75" customHeight="1">
      <c r="A461" s="199"/>
      <c r="B461" s="206" t="s">
        <v>99</v>
      </c>
      <c r="C461" s="207" t="s">
        <v>100</v>
      </c>
      <c r="D461" s="207">
        <f>0.2*0.2</f>
        <v>0.04</v>
      </c>
      <c r="E461" s="208">
        <f>E457*D461</f>
        <v>0.72</v>
      </c>
      <c r="F461" s="209"/>
      <c r="G461" s="210"/>
      <c r="H461" s="209"/>
      <c r="I461" s="211">
        <f t="shared" si="115"/>
        <v>0</v>
      </c>
      <c r="J461" s="211">
        <f t="shared" si="114"/>
        <v>0</v>
      </c>
    </row>
    <row r="462" ht="15.75" customHeight="1">
      <c r="A462" s="199"/>
      <c r="B462" s="206" t="s">
        <v>101</v>
      </c>
      <c r="C462" s="207" t="s">
        <v>21</v>
      </c>
      <c r="D462" s="208"/>
      <c r="E462" s="208">
        <f>ROUNDUP(E457/3,0)</f>
        <v>6</v>
      </c>
      <c r="F462" s="209"/>
      <c r="G462" s="210"/>
      <c r="H462" s="209"/>
      <c r="I462" s="211">
        <f t="shared" si="115"/>
        <v>0</v>
      </c>
      <c r="J462" s="211">
        <f t="shared" si="114"/>
        <v>0</v>
      </c>
    </row>
    <row r="463" ht="15.75" customHeight="1">
      <c r="A463" s="199"/>
      <c r="B463" s="200" t="s">
        <v>105</v>
      </c>
      <c r="C463" s="201" t="s">
        <v>100</v>
      </c>
      <c r="D463" s="202"/>
      <c r="E463" s="202"/>
      <c r="F463" s="203"/>
      <c r="G463" s="194">
        <f>E463*F463</f>
        <v>0</v>
      </c>
      <c r="H463" s="204"/>
      <c r="I463" s="205"/>
      <c r="J463" s="194">
        <f t="shared" si="114"/>
        <v>0</v>
      </c>
    </row>
    <row r="464" ht="15.75" customHeight="1">
      <c r="A464" s="199"/>
      <c r="B464" s="206" t="s">
        <v>104</v>
      </c>
      <c r="C464" s="207" t="s">
        <v>56</v>
      </c>
      <c r="D464" s="208">
        <f>0.4*0.15</f>
        <v>0.06</v>
      </c>
      <c r="E464" s="208">
        <f>E463*D464</f>
        <v>0</v>
      </c>
      <c r="F464" s="209"/>
      <c r="G464" s="210"/>
      <c r="H464" s="209"/>
      <c r="I464" s="211">
        <f t="shared" ref="I464:I468" si="116">ROUND(H464*E464,2)</f>
        <v>0</v>
      </c>
      <c r="J464" s="211">
        <f t="shared" si="114"/>
        <v>0</v>
      </c>
    </row>
    <row r="465" ht="15.75" customHeight="1">
      <c r="A465" s="199"/>
      <c r="B465" s="206" t="s">
        <v>97</v>
      </c>
      <c r="C465" s="207" t="s">
        <v>50</v>
      </c>
      <c r="D465" s="208">
        <f>0.4*3</f>
        <v>1.2</v>
      </c>
      <c r="E465" s="208">
        <f>E463*D465</f>
        <v>0</v>
      </c>
      <c r="F465" s="209"/>
      <c r="G465" s="210"/>
      <c r="H465" s="209"/>
      <c r="I465" s="211">
        <f t="shared" si="116"/>
        <v>0</v>
      </c>
      <c r="J465" s="211">
        <f t="shared" si="114"/>
        <v>0</v>
      </c>
    </row>
    <row r="466" ht="15.75" customHeight="1">
      <c r="A466" s="212"/>
      <c r="B466" s="206" t="s">
        <v>98</v>
      </c>
      <c r="C466" s="207" t="s">
        <v>50</v>
      </c>
      <c r="D466" s="208">
        <f>0.4*1.5</f>
        <v>0.6</v>
      </c>
      <c r="E466" s="208">
        <f>E463*D466</f>
        <v>0</v>
      </c>
      <c r="F466" s="209"/>
      <c r="G466" s="210"/>
      <c r="H466" s="209"/>
      <c r="I466" s="211">
        <f t="shared" si="116"/>
        <v>0</v>
      </c>
      <c r="J466" s="211">
        <f t="shared" si="114"/>
        <v>0</v>
      </c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</row>
    <row r="467" ht="15.75" customHeight="1">
      <c r="A467" s="199"/>
      <c r="B467" s="206" t="s">
        <v>99</v>
      </c>
      <c r="C467" s="207" t="s">
        <v>100</v>
      </c>
      <c r="D467" s="207">
        <f>0.4*0.2</f>
        <v>0.08</v>
      </c>
      <c r="E467" s="208">
        <f>E463*D467</f>
        <v>0</v>
      </c>
      <c r="F467" s="209"/>
      <c r="G467" s="210"/>
      <c r="H467" s="209"/>
      <c r="I467" s="211">
        <f t="shared" si="116"/>
        <v>0</v>
      </c>
      <c r="J467" s="211">
        <f t="shared" si="114"/>
        <v>0</v>
      </c>
    </row>
    <row r="468" ht="15.75" customHeight="1">
      <c r="A468" s="199"/>
      <c r="B468" s="206" t="s">
        <v>101</v>
      </c>
      <c r="C468" s="207" t="s">
        <v>21</v>
      </c>
      <c r="D468" s="208"/>
      <c r="E468" s="208">
        <f>ROUNDUP(E463/3,0)</f>
        <v>0</v>
      </c>
      <c r="F468" s="209"/>
      <c r="G468" s="210"/>
      <c r="H468" s="209"/>
      <c r="I468" s="211">
        <f t="shared" si="116"/>
        <v>0</v>
      </c>
      <c r="J468" s="211">
        <f t="shared" si="114"/>
        <v>0</v>
      </c>
    </row>
    <row r="469" ht="15.75" customHeight="1">
      <c r="A469" s="212"/>
      <c r="B469" s="200" t="s">
        <v>106</v>
      </c>
      <c r="C469" s="201" t="s">
        <v>41</v>
      </c>
      <c r="D469" s="202"/>
      <c r="E469" s="202">
        <f>E449</f>
        <v>16.2</v>
      </c>
      <c r="F469" s="203"/>
      <c r="G469" s="194">
        <f>E469*F469</f>
        <v>0</v>
      </c>
      <c r="H469" s="204"/>
      <c r="I469" s="205"/>
      <c r="J469" s="194">
        <f t="shared" si="114"/>
        <v>0</v>
      </c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</row>
    <row r="470" ht="15.75" customHeight="1">
      <c r="A470" s="199"/>
      <c r="B470" s="206" t="s">
        <v>104</v>
      </c>
      <c r="C470" s="207" t="s">
        <v>56</v>
      </c>
      <c r="D470" s="208">
        <v>0.2</v>
      </c>
      <c r="E470" s="208">
        <f>E469*D470</f>
        <v>3.24</v>
      </c>
      <c r="F470" s="209"/>
      <c r="G470" s="210"/>
      <c r="H470" s="209"/>
      <c r="I470" s="211">
        <f t="shared" ref="I470:I471" si="117">ROUND(H470*E470,2)</f>
        <v>0</v>
      </c>
      <c r="J470" s="211">
        <f t="shared" si="114"/>
        <v>0</v>
      </c>
    </row>
    <row r="471" ht="15.75" customHeight="1">
      <c r="A471" s="199"/>
      <c r="B471" s="213" t="s">
        <v>107</v>
      </c>
      <c r="C471" s="207" t="s">
        <v>56</v>
      </c>
      <c r="D471" s="208">
        <v>0.3</v>
      </c>
      <c r="E471" s="208">
        <f>E469*D471</f>
        <v>4.86</v>
      </c>
      <c r="F471" s="209"/>
      <c r="G471" s="210"/>
      <c r="H471" s="209"/>
      <c r="I471" s="211">
        <f t="shared" si="117"/>
        <v>0</v>
      </c>
      <c r="J471" s="211">
        <f t="shared" si="114"/>
        <v>0</v>
      </c>
    </row>
    <row r="472" ht="15.75" customHeight="1">
      <c r="A472" s="212"/>
      <c r="B472" s="200" t="s">
        <v>108</v>
      </c>
      <c r="C472" s="201" t="s">
        <v>100</v>
      </c>
      <c r="D472" s="202"/>
      <c r="E472" s="202">
        <f>E457</f>
        <v>18</v>
      </c>
      <c r="F472" s="203"/>
      <c r="G472" s="194">
        <f>E472*F472</f>
        <v>0</v>
      </c>
      <c r="H472" s="204"/>
      <c r="I472" s="205"/>
      <c r="J472" s="194">
        <f t="shared" si="114"/>
        <v>0</v>
      </c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</row>
    <row r="473" ht="15.75" customHeight="1">
      <c r="A473" s="199"/>
      <c r="B473" s="206" t="s">
        <v>104</v>
      </c>
      <c r="C473" s="207" t="s">
        <v>56</v>
      </c>
      <c r="D473" s="208">
        <f>0.2*0.15</f>
        <v>0.03</v>
      </c>
      <c r="E473" s="208">
        <f>E472*D473</f>
        <v>0.54</v>
      </c>
      <c r="F473" s="209"/>
      <c r="G473" s="210"/>
      <c r="H473" s="209"/>
      <c r="I473" s="211">
        <f t="shared" ref="I473:I474" si="118">ROUND(H473*E473,2)</f>
        <v>0</v>
      </c>
      <c r="J473" s="211">
        <f t="shared" si="114"/>
        <v>0</v>
      </c>
    </row>
    <row r="474" ht="15.75" customHeight="1">
      <c r="A474" s="199"/>
      <c r="B474" s="213" t="s">
        <v>107</v>
      </c>
      <c r="C474" s="207" t="s">
        <v>56</v>
      </c>
      <c r="D474" s="208">
        <f>0.2*0.3</f>
        <v>0.06</v>
      </c>
      <c r="E474" s="208">
        <f>E472*D474</f>
        <v>1.08</v>
      </c>
      <c r="F474" s="209"/>
      <c r="G474" s="210"/>
      <c r="H474" s="209"/>
      <c r="I474" s="211">
        <f t="shared" si="118"/>
        <v>0</v>
      </c>
      <c r="J474" s="211">
        <f t="shared" si="114"/>
        <v>0</v>
      </c>
    </row>
    <row r="475" ht="15.75" customHeight="1">
      <c r="A475" s="212"/>
      <c r="B475" s="200" t="s">
        <v>109</v>
      </c>
      <c r="C475" s="201" t="s">
        <v>100</v>
      </c>
      <c r="D475" s="202"/>
      <c r="E475" s="202" t="str">
        <f>E463</f>
        <v/>
      </c>
      <c r="F475" s="203"/>
      <c r="G475" s="194">
        <f>E475*F475</f>
        <v>0</v>
      </c>
      <c r="H475" s="204"/>
      <c r="I475" s="205"/>
      <c r="J475" s="194">
        <f t="shared" si="114"/>
        <v>0</v>
      </c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</row>
    <row r="476" ht="15.75" customHeight="1">
      <c r="A476" s="199"/>
      <c r="B476" s="206" t="s">
        <v>104</v>
      </c>
      <c r="C476" s="207" t="s">
        <v>56</v>
      </c>
      <c r="D476" s="208">
        <f>0.4*0.15</f>
        <v>0.06</v>
      </c>
      <c r="E476" s="208">
        <f>E475*D476</f>
        <v>0</v>
      </c>
      <c r="F476" s="209"/>
      <c r="G476" s="210"/>
      <c r="H476" s="209"/>
      <c r="I476" s="211">
        <f t="shared" ref="I476:I477" si="119">ROUND(H476*E476,2)</f>
        <v>0</v>
      </c>
      <c r="J476" s="211">
        <f t="shared" si="114"/>
        <v>0</v>
      </c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</row>
    <row r="477" ht="15.75" customHeight="1">
      <c r="A477" s="199"/>
      <c r="B477" s="213" t="s">
        <v>107</v>
      </c>
      <c r="C477" s="207" t="s">
        <v>56</v>
      </c>
      <c r="D477" s="208">
        <f>0.4*0.3</f>
        <v>0.12</v>
      </c>
      <c r="E477" s="208">
        <f>E475*D477</f>
        <v>0</v>
      </c>
      <c r="F477" s="209"/>
      <c r="G477" s="210"/>
      <c r="H477" s="209"/>
      <c r="I477" s="211">
        <f t="shared" si="119"/>
        <v>0</v>
      </c>
      <c r="J477" s="211">
        <f t="shared" si="114"/>
        <v>0</v>
      </c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</row>
    <row r="478" ht="15.75" customHeight="1">
      <c r="A478" s="199"/>
      <c r="B478" s="213"/>
      <c r="C478" s="207"/>
      <c r="D478" s="208"/>
      <c r="E478" s="208"/>
      <c r="F478" s="209"/>
      <c r="G478" s="210"/>
      <c r="H478" s="209"/>
      <c r="I478" s="211"/>
      <c r="J478" s="21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</row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F5:G5"/>
    <mergeCell ref="H5:I5"/>
    <mergeCell ref="A2:J2"/>
    <mergeCell ref="A3:J3"/>
    <mergeCell ref="A5:A6"/>
    <mergeCell ref="B5:B6"/>
    <mergeCell ref="C5:C6"/>
    <mergeCell ref="D5:D6"/>
    <mergeCell ref="E5:E6"/>
    <mergeCell ref="A263:J263"/>
    <mergeCell ref="A302:J302"/>
    <mergeCell ref="A352:J352"/>
    <mergeCell ref="A393:J393"/>
    <mergeCell ref="A440:J440"/>
    <mergeCell ref="J5:J6"/>
    <mergeCell ref="A8:J8"/>
    <mergeCell ref="A47:J47"/>
    <mergeCell ref="A92:J92"/>
    <mergeCell ref="A131:J131"/>
    <mergeCell ref="A170:J170"/>
    <mergeCell ref="A216:J216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60.71"/>
    <col customWidth="1" min="3" max="4" width="8.57"/>
    <col customWidth="1" min="5" max="10" width="13.71"/>
    <col customWidth="1" min="11" max="11" width="8.71"/>
  </cols>
  <sheetData>
    <row r="2">
      <c r="C2" s="180" t="s">
        <v>89</v>
      </c>
      <c r="D2" s="21"/>
      <c r="E2" s="21"/>
      <c r="F2" s="21"/>
      <c r="G2" s="22"/>
    </row>
    <row r="3">
      <c r="C3" s="228" t="s">
        <v>144</v>
      </c>
      <c r="D3" s="229"/>
      <c r="E3" s="229"/>
      <c r="F3" s="229"/>
      <c r="G3" s="229"/>
    </row>
    <row r="4">
      <c r="A4" s="183" t="s">
        <v>2</v>
      </c>
      <c r="B4" s="183" t="s">
        <v>3</v>
      </c>
      <c r="C4" s="183" t="s">
        <v>4</v>
      </c>
      <c r="D4" s="183" t="s">
        <v>5</v>
      </c>
      <c r="E4" s="183" t="s">
        <v>6</v>
      </c>
      <c r="F4" s="184" t="s">
        <v>7</v>
      </c>
      <c r="G4" s="185"/>
      <c r="H4" s="184" t="s">
        <v>8</v>
      </c>
      <c r="I4" s="185"/>
      <c r="J4" s="183" t="s">
        <v>9</v>
      </c>
    </row>
    <row r="5">
      <c r="A5" s="186"/>
      <c r="B5" s="186"/>
      <c r="C5" s="186"/>
      <c r="D5" s="186"/>
      <c r="E5" s="186"/>
      <c r="F5" s="187" t="s">
        <v>10</v>
      </c>
      <c r="G5" s="187" t="s">
        <v>11</v>
      </c>
      <c r="H5" s="187" t="s">
        <v>10</v>
      </c>
      <c r="I5" s="187" t="s">
        <v>11</v>
      </c>
      <c r="J5" s="186"/>
    </row>
    <row r="6">
      <c r="A6" s="187">
        <v>1.0</v>
      </c>
      <c r="B6" s="187">
        <v>2.0</v>
      </c>
      <c r="C6" s="187">
        <v>3.0</v>
      </c>
      <c r="D6" s="187">
        <v>4.0</v>
      </c>
      <c r="E6" s="187">
        <v>5.0</v>
      </c>
      <c r="F6" s="188">
        <v>6.0</v>
      </c>
      <c r="G6" s="188"/>
      <c r="H6" s="188">
        <v>8.0</v>
      </c>
      <c r="I6" s="188">
        <v>9.0</v>
      </c>
      <c r="J6" s="187">
        <v>10.0</v>
      </c>
    </row>
    <row r="7">
      <c r="A7" s="189" t="s">
        <v>90</v>
      </c>
      <c r="B7" s="190"/>
      <c r="C7" s="190"/>
      <c r="D7" s="190"/>
      <c r="E7" s="190"/>
      <c r="F7" s="190"/>
      <c r="G7" s="190"/>
      <c r="H7" s="190"/>
      <c r="I7" s="190"/>
      <c r="J7" s="185"/>
    </row>
    <row r="8" ht="15.0" customHeight="1">
      <c r="A8" s="191"/>
      <c r="B8" s="191" t="s">
        <v>12</v>
      </c>
      <c r="C8" s="191"/>
      <c r="D8" s="191"/>
      <c r="E8" s="192"/>
      <c r="F8" s="193"/>
      <c r="G8" s="194">
        <f>E8*F8</f>
        <v>0</v>
      </c>
      <c r="H8" s="193"/>
      <c r="I8" s="195"/>
      <c r="J8" s="194">
        <f>G8+I8</f>
        <v>0</v>
      </c>
    </row>
    <row r="9" ht="15.0" customHeight="1">
      <c r="A9" s="47"/>
      <c r="B9" s="191"/>
      <c r="C9" s="191"/>
      <c r="D9" s="191"/>
      <c r="E9" s="192"/>
      <c r="F9" s="193"/>
      <c r="G9" s="194"/>
      <c r="H9" s="193"/>
      <c r="I9" s="195"/>
      <c r="J9" s="194"/>
    </row>
    <row r="10" ht="15.0" customHeight="1">
      <c r="A10" s="47"/>
      <c r="B10" s="196" t="s">
        <v>145</v>
      </c>
      <c r="C10" s="191" t="s">
        <v>21</v>
      </c>
      <c r="D10" s="191"/>
      <c r="E10" s="192"/>
      <c r="F10" s="193"/>
      <c r="G10" s="194">
        <f t="shared" ref="G10:G51" si="1">E10*F10</f>
        <v>0</v>
      </c>
      <c r="H10" s="193"/>
      <c r="I10" s="195"/>
      <c r="J10" s="194">
        <f t="shared" ref="J10:J51" si="2">G10+I10</f>
        <v>0</v>
      </c>
    </row>
    <row r="11" ht="15.0" customHeight="1">
      <c r="A11" s="47"/>
      <c r="B11" s="196" t="s">
        <v>146</v>
      </c>
      <c r="C11" s="191" t="s">
        <v>21</v>
      </c>
      <c r="D11" s="191"/>
      <c r="E11" s="192"/>
      <c r="F11" s="193"/>
      <c r="G11" s="194">
        <f t="shared" si="1"/>
        <v>0</v>
      </c>
      <c r="H11" s="193"/>
      <c r="I11" s="195"/>
      <c r="J11" s="194">
        <f t="shared" si="2"/>
        <v>0</v>
      </c>
    </row>
    <row r="12" ht="15.0" customHeight="1">
      <c r="A12" s="47"/>
      <c r="B12" s="196" t="s">
        <v>147</v>
      </c>
      <c r="C12" s="191" t="s">
        <v>21</v>
      </c>
      <c r="D12" s="191"/>
      <c r="E12" s="192"/>
      <c r="F12" s="193"/>
      <c r="G12" s="194">
        <f t="shared" si="1"/>
        <v>0</v>
      </c>
      <c r="H12" s="193"/>
      <c r="I12" s="195"/>
      <c r="J12" s="194">
        <f t="shared" si="2"/>
        <v>0</v>
      </c>
    </row>
    <row r="13" ht="15.0" customHeight="1">
      <c r="A13" s="47"/>
      <c r="B13" s="196" t="s">
        <v>23</v>
      </c>
      <c r="C13" s="191" t="s">
        <v>122</v>
      </c>
      <c r="D13" s="191"/>
      <c r="E13" s="192"/>
      <c r="F13" s="193"/>
      <c r="G13" s="194">
        <f t="shared" si="1"/>
        <v>0</v>
      </c>
      <c r="H13" s="193"/>
      <c r="I13" s="195"/>
      <c r="J13" s="194">
        <f t="shared" si="2"/>
        <v>0</v>
      </c>
    </row>
    <row r="14" ht="15.0" customHeight="1">
      <c r="A14" s="47"/>
      <c r="B14" s="196" t="s">
        <v>148</v>
      </c>
      <c r="C14" s="191" t="s">
        <v>21</v>
      </c>
      <c r="D14" s="191"/>
      <c r="E14" s="192"/>
      <c r="F14" s="193"/>
      <c r="G14" s="194">
        <f t="shared" si="1"/>
        <v>0</v>
      </c>
      <c r="H14" s="193"/>
      <c r="I14" s="195"/>
      <c r="J14" s="194">
        <f t="shared" si="2"/>
        <v>0</v>
      </c>
    </row>
    <row r="15" ht="15.0" customHeight="1">
      <c r="A15" s="47"/>
      <c r="B15" s="196"/>
      <c r="C15" s="191"/>
      <c r="D15" s="191"/>
      <c r="E15" s="192"/>
      <c r="F15" s="193"/>
      <c r="G15" s="194">
        <f t="shared" si="1"/>
        <v>0</v>
      </c>
      <c r="H15" s="193"/>
      <c r="I15" s="195"/>
      <c r="J15" s="194">
        <f t="shared" si="2"/>
        <v>0</v>
      </c>
    </row>
    <row r="16" ht="15.0" customHeight="1">
      <c r="A16" s="47"/>
      <c r="B16" s="196"/>
      <c r="C16" s="191"/>
      <c r="D16" s="191"/>
      <c r="E16" s="192"/>
      <c r="F16" s="193"/>
      <c r="G16" s="194">
        <f t="shared" si="1"/>
        <v>0</v>
      </c>
      <c r="H16" s="193"/>
      <c r="I16" s="195"/>
      <c r="J16" s="194">
        <f t="shared" si="2"/>
        <v>0</v>
      </c>
    </row>
    <row r="17">
      <c r="A17" s="197"/>
      <c r="B17" s="198" t="s">
        <v>149</v>
      </c>
      <c r="C17" s="187"/>
      <c r="D17" s="187"/>
      <c r="E17" s="187"/>
      <c r="F17" s="188"/>
      <c r="G17" s="194">
        <f t="shared" si="1"/>
        <v>0</v>
      </c>
      <c r="H17" s="193"/>
      <c r="I17" s="195"/>
      <c r="J17" s="194">
        <f t="shared" si="2"/>
        <v>0</v>
      </c>
    </row>
    <row r="18">
      <c r="A18" s="199"/>
      <c r="B18" s="230" t="s">
        <v>150</v>
      </c>
      <c r="C18" s="220" t="s">
        <v>151</v>
      </c>
      <c r="D18" s="202"/>
      <c r="E18" s="202"/>
      <c r="F18" s="203"/>
      <c r="G18" s="194">
        <f t="shared" si="1"/>
        <v>0</v>
      </c>
      <c r="H18" s="193"/>
      <c r="I18" s="195"/>
      <c r="J18" s="194">
        <f t="shared" si="2"/>
        <v>0</v>
      </c>
    </row>
    <row r="19">
      <c r="A19" s="199"/>
      <c r="B19" s="206" t="s">
        <v>152</v>
      </c>
      <c r="C19" s="220" t="s">
        <v>151</v>
      </c>
      <c r="D19" s="208"/>
      <c r="E19" s="208"/>
      <c r="F19" s="209"/>
      <c r="G19" s="194">
        <f t="shared" si="1"/>
        <v>0</v>
      </c>
      <c r="H19" s="193">
        <v>25.0</v>
      </c>
      <c r="I19" s="195">
        <f t="shared" ref="I19:I51" si="3">E19*H19</f>
        <v>0</v>
      </c>
      <c r="J19" s="194">
        <f t="shared" si="2"/>
        <v>0</v>
      </c>
    </row>
    <row r="20">
      <c r="A20" s="199"/>
      <c r="B20" s="206" t="s">
        <v>153</v>
      </c>
      <c r="C20" s="220" t="s">
        <v>122</v>
      </c>
      <c r="D20" s="208"/>
      <c r="E20" s="208"/>
      <c r="F20" s="209"/>
      <c r="G20" s="194">
        <f t="shared" si="1"/>
        <v>0</v>
      </c>
      <c r="H20" s="193">
        <v>37.0</v>
      </c>
      <c r="I20" s="195">
        <f t="shared" si="3"/>
        <v>0</v>
      </c>
      <c r="J20" s="194">
        <f t="shared" si="2"/>
        <v>0</v>
      </c>
    </row>
    <row r="21" ht="15.75" customHeight="1">
      <c r="A21" s="199"/>
      <c r="B21" s="206" t="s">
        <v>154</v>
      </c>
      <c r="C21" s="220" t="s">
        <v>151</v>
      </c>
      <c r="D21" s="208"/>
      <c r="E21" s="208"/>
      <c r="F21" s="209"/>
      <c r="G21" s="194">
        <f t="shared" si="1"/>
        <v>0</v>
      </c>
      <c r="H21" s="193">
        <v>45.0</v>
      </c>
      <c r="I21" s="195">
        <f t="shared" si="3"/>
        <v>0</v>
      </c>
      <c r="J21" s="194">
        <f t="shared" si="2"/>
        <v>0</v>
      </c>
    </row>
    <row r="22" ht="15.75" customHeight="1">
      <c r="A22" s="212"/>
      <c r="B22" s="200" t="s">
        <v>155</v>
      </c>
      <c r="C22" s="220" t="s">
        <v>21</v>
      </c>
      <c r="D22" s="208"/>
      <c r="E22" s="202"/>
      <c r="F22" s="209"/>
      <c r="G22" s="194">
        <f t="shared" si="1"/>
        <v>0</v>
      </c>
      <c r="H22" s="193"/>
      <c r="I22" s="195">
        <f t="shared" si="3"/>
        <v>0</v>
      </c>
      <c r="J22" s="194">
        <f t="shared" si="2"/>
        <v>0</v>
      </c>
    </row>
    <row r="23" ht="15.75" customHeight="1">
      <c r="A23" s="199"/>
      <c r="B23" s="206" t="s">
        <v>156</v>
      </c>
      <c r="C23" s="207" t="s">
        <v>21</v>
      </c>
      <c r="D23" s="207"/>
      <c r="E23" s="208"/>
      <c r="F23" s="209"/>
      <c r="G23" s="194">
        <f t="shared" si="1"/>
        <v>0</v>
      </c>
      <c r="H23" s="193">
        <v>100.0</v>
      </c>
      <c r="I23" s="195">
        <f t="shared" si="3"/>
        <v>0</v>
      </c>
      <c r="J23" s="194">
        <f t="shared" si="2"/>
        <v>0</v>
      </c>
    </row>
    <row r="24" ht="15.75" customHeight="1">
      <c r="A24" s="199"/>
      <c r="B24" s="206" t="s">
        <v>157</v>
      </c>
      <c r="C24" s="207" t="s">
        <v>21</v>
      </c>
      <c r="D24" s="208"/>
      <c r="E24" s="208"/>
      <c r="F24" s="209"/>
      <c r="G24" s="194">
        <f t="shared" si="1"/>
        <v>0</v>
      </c>
      <c r="H24" s="193">
        <v>18.0</v>
      </c>
      <c r="I24" s="195">
        <f t="shared" si="3"/>
        <v>0</v>
      </c>
      <c r="J24" s="194">
        <f t="shared" si="2"/>
        <v>0</v>
      </c>
    </row>
    <row r="25" ht="15.75" customHeight="1">
      <c r="A25" s="199"/>
      <c r="B25" s="200" t="s">
        <v>158</v>
      </c>
      <c r="C25" s="220" t="s">
        <v>21</v>
      </c>
      <c r="D25" s="208"/>
      <c r="E25" s="208"/>
      <c r="F25" s="209"/>
      <c r="G25" s="194">
        <f t="shared" si="1"/>
        <v>0</v>
      </c>
      <c r="H25" s="193"/>
      <c r="I25" s="195">
        <f t="shared" si="3"/>
        <v>0</v>
      </c>
      <c r="J25" s="194">
        <f t="shared" si="2"/>
        <v>0</v>
      </c>
    </row>
    <row r="26" ht="15.75" customHeight="1">
      <c r="A26" s="199"/>
      <c r="B26" s="206" t="s">
        <v>159</v>
      </c>
      <c r="C26" s="207" t="s">
        <v>21</v>
      </c>
      <c r="D26" s="208"/>
      <c r="E26" s="208"/>
      <c r="F26" s="209"/>
      <c r="G26" s="194">
        <f t="shared" si="1"/>
        <v>0</v>
      </c>
      <c r="H26" s="193">
        <v>1320.0</v>
      </c>
      <c r="I26" s="195">
        <f t="shared" si="3"/>
        <v>0</v>
      </c>
      <c r="J26" s="194">
        <f t="shared" si="2"/>
        <v>0</v>
      </c>
    </row>
    <row r="27" ht="15.75" customHeight="1">
      <c r="A27" s="199"/>
      <c r="B27" s="200" t="s">
        <v>160</v>
      </c>
      <c r="C27" s="201" t="s">
        <v>21</v>
      </c>
      <c r="D27" s="202"/>
      <c r="E27" s="202"/>
      <c r="F27" s="203"/>
      <c r="G27" s="194">
        <f t="shared" si="1"/>
        <v>0</v>
      </c>
      <c r="H27" s="193"/>
      <c r="I27" s="195">
        <f t="shared" si="3"/>
        <v>0</v>
      </c>
      <c r="J27" s="194">
        <f t="shared" si="2"/>
        <v>0</v>
      </c>
    </row>
    <row r="28" ht="15.75" customHeight="1">
      <c r="A28" s="199"/>
      <c r="B28" s="206" t="s">
        <v>161</v>
      </c>
      <c r="C28" s="207" t="s">
        <v>21</v>
      </c>
      <c r="D28" s="208"/>
      <c r="E28" s="208"/>
      <c r="F28" s="209"/>
      <c r="G28" s="194">
        <f t="shared" si="1"/>
        <v>0</v>
      </c>
      <c r="H28" s="193">
        <v>70.0</v>
      </c>
      <c r="I28" s="195">
        <f t="shared" si="3"/>
        <v>0</v>
      </c>
      <c r="J28" s="194">
        <f t="shared" si="2"/>
        <v>0</v>
      </c>
    </row>
    <row r="29" ht="15.75" customHeight="1">
      <c r="A29" s="199"/>
      <c r="B29" s="206" t="s">
        <v>157</v>
      </c>
      <c r="C29" s="207" t="s">
        <v>21</v>
      </c>
      <c r="D29" s="208"/>
      <c r="E29" s="208"/>
      <c r="F29" s="209"/>
      <c r="G29" s="194">
        <f t="shared" si="1"/>
        <v>0</v>
      </c>
      <c r="H29" s="193">
        <v>18.0</v>
      </c>
      <c r="I29" s="195">
        <f t="shared" si="3"/>
        <v>0</v>
      </c>
      <c r="J29" s="194">
        <f t="shared" si="2"/>
        <v>0</v>
      </c>
    </row>
    <row r="30" ht="15.75" customHeight="1">
      <c r="A30" s="212"/>
      <c r="B30" s="206"/>
      <c r="C30" s="207"/>
      <c r="D30" s="208"/>
      <c r="E30" s="208"/>
      <c r="F30" s="209"/>
      <c r="G30" s="194">
        <f t="shared" si="1"/>
        <v>0</v>
      </c>
      <c r="H30" s="193"/>
      <c r="I30" s="195">
        <f t="shared" si="3"/>
        <v>0</v>
      </c>
      <c r="J30" s="194">
        <f t="shared" si="2"/>
        <v>0</v>
      </c>
    </row>
    <row r="31" ht="15.75" customHeight="1">
      <c r="A31" s="199"/>
      <c r="B31" s="198" t="s">
        <v>162</v>
      </c>
      <c r="C31" s="207"/>
      <c r="D31" s="207"/>
      <c r="E31" s="208"/>
      <c r="F31" s="209"/>
      <c r="G31" s="194">
        <f t="shared" si="1"/>
        <v>0</v>
      </c>
      <c r="H31" s="193"/>
      <c r="I31" s="195">
        <f t="shared" si="3"/>
        <v>0</v>
      </c>
      <c r="J31" s="194">
        <f t="shared" si="2"/>
        <v>0</v>
      </c>
    </row>
    <row r="32" ht="15.75" customHeight="1">
      <c r="A32" s="199"/>
      <c r="B32" s="200" t="s">
        <v>163</v>
      </c>
      <c r="C32" s="220" t="s">
        <v>21</v>
      </c>
      <c r="D32" s="208"/>
      <c r="E32" s="208"/>
      <c r="F32" s="209"/>
      <c r="G32" s="194">
        <f t="shared" si="1"/>
        <v>0</v>
      </c>
      <c r="H32" s="193"/>
      <c r="I32" s="195">
        <f t="shared" si="3"/>
        <v>0</v>
      </c>
      <c r="J32" s="194">
        <f t="shared" si="2"/>
        <v>0</v>
      </c>
    </row>
    <row r="33" ht="15.75" customHeight="1">
      <c r="A33" s="199"/>
      <c r="B33" s="206" t="s">
        <v>164</v>
      </c>
      <c r="C33" s="201" t="s">
        <v>21</v>
      </c>
      <c r="D33" s="202"/>
      <c r="E33" s="208"/>
      <c r="F33" s="203"/>
      <c r="G33" s="194">
        <f t="shared" si="1"/>
        <v>0</v>
      </c>
      <c r="H33" s="193">
        <v>5000.0</v>
      </c>
      <c r="I33" s="195">
        <f t="shared" si="3"/>
        <v>0</v>
      </c>
      <c r="J33" s="194">
        <f t="shared" si="2"/>
        <v>0</v>
      </c>
    </row>
    <row r="34" ht="15.75" customHeight="1">
      <c r="A34" s="199"/>
      <c r="B34" s="206" t="s">
        <v>165</v>
      </c>
      <c r="C34" s="201" t="s">
        <v>166</v>
      </c>
      <c r="D34" s="202"/>
      <c r="E34" s="208"/>
      <c r="F34" s="203"/>
      <c r="G34" s="194">
        <f t="shared" si="1"/>
        <v>0</v>
      </c>
      <c r="H34" s="193">
        <v>800.0</v>
      </c>
      <c r="I34" s="195">
        <f t="shared" si="3"/>
        <v>0</v>
      </c>
      <c r="J34" s="194">
        <f t="shared" si="2"/>
        <v>0</v>
      </c>
    </row>
    <row r="35" ht="15.75" customHeight="1">
      <c r="A35" s="199"/>
      <c r="B35" s="206" t="s">
        <v>167</v>
      </c>
      <c r="C35" s="201" t="s">
        <v>21</v>
      </c>
      <c r="D35" s="202"/>
      <c r="E35" s="208"/>
      <c r="F35" s="203"/>
      <c r="G35" s="194">
        <f t="shared" si="1"/>
        <v>0</v>
      </c>
      <c r="H35" s="193">
        <v>300.0</v>
      </c>
      <c r="I35" s="195">
        <f t="shared" si="3"/>
        <v>0</v>
      </c>
      <c r="J35" s="194">
        <f t="shared" si="2"/>
        <v>0</v>
      </c>
    </row>
    <row r="36" ht="15.75" customHeight="1">
      <c r="A36" s="199"/>
      <c r="B36" s="200" t="s">
        <v>168</v>
      </c>
      <c r="C36" s="220" t="s">
        <v>122</v>
      </c>
      <c r="D36" s="202"/>
      <c r="E36" s="202"/>
      <c r="F36" s="209"/>
      <c r="G36" s="194">
        <f t="shared" si="1"/>
        <v>0</v>
      </c>
      <c r="H36" s="193"/>
      <c r="I36" s="195">
        <f t="shared" si="3"/>
        <v>0</v>
      </c>
      <c r="J36" s="194">
        <f t="shared" si="2"/>
        <v>0</v>
      </c>
    </row>
    <row r="37" ht="15.75" customHeight="1">
      <c r="A37" s="199"/>
      <c r="B37" s="206" t="s">
        <v>169</v>
      </c>
      <c r="C37" s="207" t="s">
        <v>122</v>
      </c>
      <c r="D37" s="208"/>
      <c r="E37" s="208"/>
      <c r="F37" s="209"/>
      <c r="G37" s="194">
        <f t="shared" si="1"/>
        <v>0</v>
      </c>
      <c r="H37" s="193">
        <v>45.0</v>
      </c>
      <c r="I37" s="195">
        <f t="shared" si="3"/>
        <v>0</v>
      </c>
      <c r="J37" s="194">
        <f t="shared" si="2"/>
        <v>0</v>
      </c>
    </row>
    <row r="38" ht="15.75" customHeight="1">
      <c r="A38" s="212"/>
      <c r="B38" s="206" t="s">
        <v>170</v>
      </c>
      <c r="C38" s="207" t="s">
        <v>21</v>
      </c>
      <c r="D38" s="208"/>
      <c r="E38" s="208"/>
      <c r="F38" s="209"/>
      <c r="G38" s="194">
        <f t="shared" si="1"/>
        <v>0</v>
      </c>
      <c r="H38" s="193">
        <v>50.0</v>
      </c>
      <c r="I38" s="195">
        <f t="shared" si="3"/>
        <v>0</v>
      </c>
      <c r="J38" s="194">
        <f t="shared" si="2"/>
        <v>0</v>
      </c>
    </row>
    <row r="39" ht="15.75" customHeight="1">
      <c r="A39" s="199"/>
      <c r="B39" s="206" t="s">
        <v>171</v>
      </c>
      <c r="C39" s="207" t="s">
        <v>21</v>
      </c>
      <c r="D39" s="207"/>
      <c r="E39" s="208"/>
      <c r="F39" s="209"/>
      <c r="G39" s="194">
        <f t="shared" si="1"/>
        <v>0</v>
      </c>
      <c r="H39" s="193">
        <v>180.0</v>
      </c>
      <c r="I39" s="195">
        <f t="shared" si="3"/>
        <v>0</v>
      </c>
      <c r="J39" s="194">
        <f t="shared" si="2"/>
        <v>0</v>
      </c>
    </row>
    <row r="40" ht="15.75" customHeight="1">
      <c r="A40" s="199"/>
      <c r="B40" s="206" t="s">
        <v>172</v>
      </c>
      <c r="C40" s="207" t="s">
        <v>21</v>
      </c>
      <c r="D40" s="208"/>
      <c r="E40" s="208"/>
      <c r="F40" s="209"/>
      <c r="G40" s="194">
        <f t="shared" si="1"/>
        <v>0</v>
      </c>
      <c r="H40" s="193">
        <v>150.0</v>
      </c>
      <c r="I40" s="195">
        <f t="shared" si="3"/>
        <v>0</v>
      </c>
      <c r="J40" s="194">
        <f t="shared" si="2"/>
        <v>0</v>
      </c>
    </row>
    <row r="41" ht="15.75" customHeight="1">
      <c r="A41" s="199"/>
      <c r="B41" s="206" t="s">
        <v>173</v>
      </c>
      <c r="C41" s="207" t="s">
        <v>122</v>
      </c>
      <c r="D41" s="208"/>
      <c r="E41" s="208"/>
      <c r="F41" s="209"/>
      <c r="G41" s="194">
        <f t="shared" si="1"/>
        <v>0</v>
      </c>
      <c r="H41" s="193">
        <v>9.0</v>
      </c>
      <c r="I41" s="195">
        <f t="shared" si="3"/>
        <v>0</v>
      </c>
      <c r="J41" s="194">
        <f t="shared" si="2"/>
        <v>0</v>
      </c>
    </row>
    <row r="42" ht="15.75" customHeight="1">
      <c r="A42" s="231"/>
      <c r="B42" s="232" t="s">
        <v>174</v>
      </c>
      <c r="C42" s="233" t="s">
        <v>122</v>
      </c>
      <c r="D42" s="231"/>
      <c r="E42" s="233"/>
      <c r="F42" s="231"/>
      <c r="G42" s="194">
        <f t="shared" si="1"/>
        <v>0</v>
      </c>
      <c r="H42" s="193">
        <v>9.0</v>
      </c>
      <c r="I42" s="195">
        <f t="shared" si="3"/>
        <v>0</v>
      </c>
      <c r="J42" s="194">
        <f t="shared" si="2"/>
        <v>0</v>
      </c>
    </row>
    <row r="43" ht="15.75" customHeight="1">
      <c r="A43" s="231"/>
      <c r="B43" s="232" t="s">
        <v>175</v>
      </c>
      <c r="C43" s="233" t="s">
        <v>21</v>
      </c>
      <c r="D43" s="231"/>
      <c r="E43" s="233"/>
      <c r="F43" s="231"/>
      <c r="G43" s="194">
        <f t="shared" si="1"/>
        <v>0</v>
      </c>
      <c r="H43" s="193">
        <v>25.0</v>
      </c>
      <c r="I43" s="195">
        <f t="shared" si="3"/>
        <v>0</v>
      </c>
      <c r="J43" s="194">
        <f t="shared" si="2"/>
        <v>0</v>
      </c>
    </row>
    <row r="44" ht="15.75" customHeight="1">
      <c r="B44" s="224" t="s">
        <v>176</v>
      </c>
      <c r="C44" s="191" t="s">
        <v>21</v>
      </c>
      <c r="D44" s="191"/>
      <c r="E44" s="192"/>
      <c r="F44" s="231"/>
      <c r="G44" s="194">
        <f t="shared" si="1"/>
        <v>0</v>
      </c>
      <c r="H44" s="193"/>
      <c r="I44" s="195">
        <f t="shared" si="3"/>
        <v>0</v>
      </c>
      <c r="J44" s="194">
        <f t="shared" si="2"/>
        <v>0</v>
      </c>
    </row>
    <row r="45" ht="15.75" customHeight="1">
      <c r="B45" s="232" t="s">
        <v>177</v>
      </c>
      <c r="C45" s="234" t="s">
        <v>21</v>
      </c>
      <c r="D45" s="231"/>
      <c r="E45" s="233"/>
      <c r="F45" s="231"/>
      <c r="G45" s="194">
        <f t="shared" si="1"/>
        <v>0</v>
      </c>
      <c r="H45" s="193">
        <v>800.0</v>
      </c>
      <c r="I45" s="195">
        <f t="shared" si="3"/>
        <v>0</v>
      </c>
      <c r="J45" s="194">
        <f t="shared" si="2"/>
        <v>0</v>
      </c>
    </row>
    <row r="46" ht="15.75" customHeight="1">
      <c r="B46" s="232" t="s">
        <v>178</v>
      </c>
      <c r="C46" s="234" t="s">
        <v>21</v>
      </c>
      <c r="D46" s="231"/>
      <c r="E46" s="233"/>
      <c r="F46" s="231"/>
      <c r="G46" s="194">
        <f t="shared" si="1"/>
        <v>0</v>
      </c>
      <c r="H46" s="193">
        <v>900.0</v>
      </c>
      <c r="I46" s="195">
        <f t="shared" si="3"/>
        <v>0</v>
      </c>
      <c r="J46" s="194">
        <f t="shared" si="2"/>
        <v>0</v>
      </c>
    </row>
    <row r="47" ht="15.75" customHeight="1">
      <c r="B47" s="232" t="s">
        <v>179</v>
      </c>
      <c r="C47" s="234" t="s">
        <v>21</v>
      </c>
      <c r="D47" s="231"/>
      <c r="E47" s="233"/>
      <c r="F47" s="231"/>
      <c r="G47" s="194">
        <f t="shared" si="1"/>
        <v>0</v>
      </c>
      <c r="H47" s="193">
        <v>180.0</v>
      </c>
      <c r="I47" s="195">
        <f t="shared" si="3"/>
        <v>0</v>
      </c>
      <c r="J47" s="194">
        <f t="shared" si="2"/>
        <v>0</v>
      </c>
    </row>
    <row r="48" ht="15.75" customHeight="1">
      <c r="B48" s="232" t="s">
        <v>180</v>
      </c>
      <c r="C48" s="234" t="s">
        <v>21</v>
      </c>
      <c r="D48" s="231"/>
      <c r="E48" s="233"/>
      <c r="F48" s="231"/>
      <c r="G48" s="194">
        <f t="shared" si="1"/>
        <v>0</v>
      </c>
      <c r="H48" s="193">
        <v>50.0</v>
      </c>
      <c r="I48" s="195">
        <f t="shared" si="3"/>
        <v>0</v>
      </c>
      <c r="J48" s="194">
        <f t="shared" si="2"/>
        <v>0</v>
      </c>
    </row>
    <row r="49" ht="15.75" customHeight="1">
      <c r="B49" s="232" t="s">
        <v>181</v>
      </c>
      <c r="C49" s="234" t="s">
        <v>21</v>
      </c>
      <c r="D49" s="231"/>
      <c r="E49" s="233"/>
      <c r="F49" s="231"/>
      <c r="G49" s="194">
        <f t="shared" si="1"/>
        <v>0</v>
      </c>
      <c r="H49" s="193">
        <v>150.0</v>
      </c>
      <c r="I49" s="195">
        <f t="shared" si="3"/>
        <v>0</v>
      </c>
      <c r="J49" s="194">
        <f t="shared" si="2"/>
        <v>0</v>
      </c>
    </row>
    <row r="50" ht="15.75" customHeight="1">
      <c r="B50" s="232" t="s">
        <v>182</v>
      </c>
      <c r="C50" s="231"/>
      <c r="D50" s="231"/>
      <c r="E50" s="233"/>
      <c r="F50" s="231"/>
      <c r="G50" s="194">
        <f t="shared" si="1"/>
        <v>0</v>
      </c>
      <c r="H50" s="193">
        <v>25.0</v>
      </c>
      <c r="I50" s="195">
        <f t="shared" si="3"/>
        <v>0</v>
      </c>
      <c r="J50" s="194">
        <f t="shared" si="2"/>
        <v>0</v>
      </c>
    </row>
    <row r="51" ht="15.75" customHeight="1">
      <c r="B51" s="235"/>
      <c r="C51" s="235"/>
      <c r="D51" s="235"/>
      <c r="E51" s="235"/>
      <c r="F51" s="235"/>
      <c r="G51" s="236">
        <f t="shared" si="1"/>
        <v>0</v>
      </c>
      <c r="H51" s="237"/>
      <c r="I51" s="238">
        <f t="shared" si="3"/>
        <v>0</v>
      </c>
      <c r="J51" s="236">
        <f t="shared" si="2"/>
        <v>0</v>
      </c>
    </row>
    <row r="52" ht="15.0" customHeight="1">
      <c r="A52" s="189" t="s">
        <v>110</v>
      </c>
      <c r="B52" s="190"/>
      <c r="C52" s="190"/>
      <c r="D52" s="190"/>
      <c r="E52" s="190"/>
      <c r="F52" s="190"/>
      <c r="G52" s="190"/>
      <c r="H52" s="190"/>
      <c r="I52" s="190"/>
      <c r="J52" s="185"/>
      <c r="K52" s="96"/>
    </row>
    <row r="53" ht="15.75" customHeight="1">
      <c r="A53" s="191"/>
      <c r="B53" s="191" t="s">
        <v>12</v>
      </c>
      <c r="C53" s="191"/>
      <c r="D53" s="191"/>
      <c r="E53" s="192"/>
      <c r="F53" s="193"/>
      <c r="G53" s="194">
        <f>E53*F53</f>
        <v>0</v>
      </c>
      <c r="H53" s="193"/>
      <c r="I53" s="195"/>
      <c r="J53" s="194">
        <f>G53+I53</f>
        <v>0</v>
      </c>
      <c r="K53" s="96"/>
    </row>
    <row r="54" ht="15.75" customHeight="1">
      <c r="A54" s="47"/>
      <c r="B54" s="191"/>
      <c r="C54" s="191"/>
      <c r="D54" s="191"/>
      <c r="E54" s="192"/>
      <c r="F54" s="193"/>
      <c r="G54" s="194"/>
      <c r="H54" s="193"/>
      <c r="I54" s="195"/>
      <c r="J54" s="194"/>
      <c r="K54" s="96"/>
    </row>
    <row r="55" ht="15.75" customHeight="1">
      <c r="A55" s="47"/>
      <c r="B55" s="196" t="s">
        <v>145</v>
      </c>
      <c r="C55" s="191" t="s">
        <v>21</v>
      </c>
      <c r="D55" s="191"/>
      <c r="E55" s="192"/>
      <c r="F55" s="193"/>
      <c r="G55" s="194">
        <f t="shared" ref="G55:G96" si="4">E55*F55</f>
        <v>0</v>
      </c>
      <c r="H55" s="193"/>
      <c r="I55" s="195"/>
      <c r="J55" s="194">
        <f t="shared" ref="J55:J96" si="5">G55+I55</f>
        <v>0</v>
      </c>
      <c r="K55" s="96"/>
    </row>
    <row r="56" ht="15.75" customHeight="1">
      <c r="A56" s="47"/>
      <c r="B56" s="196" t="s">
        <v>146</v>
      </c>
      <c r="C56" s="191" t="s">
        <v>21</v>
      </c>
      <c r="D56" s="191"/>
      <c r="E56" s="192"/>
      <c r="F56" s="193"/>
      <c r="G56" s="194">
        <f t="shared" si="4"/>
        <v>0</v>
      </c>
      <c r="H56" s="193"/>
      <c r="I56" s="195"/>
      <c r="J56" s="194">
        <f t="shared" si="5"/>
        <v>0</v>
      </c>
    </row>
    <row r="57" ht="15.75" customHeight="1">
      <c r="A57" s="47"/>
      <c r="B57" s="196" t="s">
        <v>147</v>
      </c>
      <c r="C57" s="191" t="s">
        <v>21</v>
      </c>
      <c r="D57" s="191"/>
      <c r="E57" s="192"/>
      <c r="F57" s="193"/>
      <c r="G57" s="194">
        <f t="shared" si="4"/>
        <v>0</v>
      </c>
      <c r="H57" s="193"/>
      <c r="I57" s="195"/>
      <c r="J57" s="194">
        <f t="shared" si="5"/>
        <v>0</v>
      </c>
    </row>
    <row r="58" ht="15.75" customHeight="1">
      <c r="A58" s="47"/>
      <c r="B58" s="196" t="s">
        <v>23</v>
      </c>
      <c r="C58" s="191" t="s">
        <v>122</v>
      </c>
      <c r="D58" s="191"/>
      <c r="E58" s="192"/>
      <c r="F58" s="193"/>
      <c r="G58" s="194">
        <f t="shared" si="4"/>
        <v>0</v>
      </c>
      <c r="H58" s="193"/>
      <c r="I58" s="195"/>
      <c r="J58" s="194">
        <f t="shared" si="5"/>
        <v>0</v>
      </c>
    </row>
    <row r="59" ht="15.75" customHeight="1">
      <c r="A59" s="47"/>
      <c r="B59" s="196" t="s">
        <v>148</v>
      </c>
      <c r="C59" s="191" t="s">
        <v>21</v>
      </c>
      <c r="D59" s="191"/>
      <c r="E59" s="192"/>
      <c r="F59" s="193"/>
      <c r="G59" s="194">
        <f t="shared" si="4"/>
        <v>0</v>
      </c>
      <c r="H59" s="193"/>
      <c r="I59" s="195"/>
      <c r="J59" s="194">
        <f t="shared" si="5"/>
        <v>0</v>
      </c>
    </row>
    <row r="60" ht="15.75" customHeight="1">
      <c r="A60" s="47"/>
      <c r="B60" s="196"/>
      <c r="C60" s="191"/>
      <c r="D60" s="191"/>
      <c r="E60" s="192"/>
      <c r="F60" s="193"/>
      <c r="G60" s="194">
        <f t="shared" si="4"/>
        <v>0</v>
      </c>
      <c r="H60" s="193"/>
      <c r="I60" s="195"/>
      <c r="J60" s="194">
        <f t="shared" si="5"/>
        <v>0</v>
      </c>
    </row>
    <row r="61" ht="15.75" customHeight="1">
      <c r="A61" s="47"/>
      <c r="B61" s="196"/>
      <c r="C61" s="191"/>
      <c r="D61" s="191"/>
      <c r="E61" s="192"/>
      <c r="F61" s="193"/>
      <c r="G61" s="194">
        <f t="shared" si="4"/>
        <v>0</v>
      </c>
      <c r="H61" s="193"/>
      <c r="I61" s="195"/>
      <c r="J61" s="194">
        <f t="shared" si="5"/>
        <v>0</v>
      </c>
    </row>
    <row r="62" ht="15.75" customHeight="1">
      <c r="A62" s="197"/>
      <c r="B62" s="198" t="s">
        <v>149</v>
      </c>
      <c r="C62" s="187"/>
      <c r="D62" s="187"/>
      <c r="E62" s="187"/>
      <c r="F62" s="188"/>
      <c r="G62" s="194">
        <f t="shared" si="4"/>
        <v>0</v>
      </c>
      <c r="H62" s="193"/>
      <c r="I62" s="195"/>
      <c r="J62" s="194">
        <f t="shared" si="5"/>
        <v>0</v>
      </c>
    </row>
    <row r="63" ht="15.75" customHeight="1">
      <c r="A63" s="199"/>
      <c r="B63" s="230" t="s">
        <v>150</v>
      </c>
      <c r="C63" s="220" t="s">
        <v>151</v>
      </c>
      <c r="D63" s="202"/>
      <c r="E63" s="202"/>
      <c r="F63" s="203"/>
      <c r="G63" s="194">
        <f t="shared" si="4"/>
        <v>0</v>
      </c>
      <c r="H63" s="193"/>
      <c r="I63" s="195"/>
      <c r="J63" s="194">
        <f t="shared" si="5"/>
        <v>0</v>
      </c>
    </row>
    <row r="64" ht="15.75" customHeight="1">
      <c r="A64" s="199"/>
      <c r="B64" s="206" t="s">
        <v>183</v>
      </c>
      <c r="C64" s="220" t="s">
        <v>151</v>
      </c>
      <c r="D64" s="208"/>
      <c r="E64" s="208"/>
      <c r="F64" s="209"/>
      <c r="G64" s="194">
        <f t="shared" si="4"/>
        <v>0</v>
      </c>
      <c r="H64" s="193"/>
      <c r="I64" s="195">
        <f t="shared" ref="I64:I96" si="6">E64*H64</f>
        <v>0</v>
      </c>
      <c r="J64" s="194">
        <f t="shared" si="5"/>
        <v>0</v>
      </c>
    </row>
    <row r="65" ht="15.75" customHeight="1">
      <c r="A65" s="199"/>
      <c r="B65" s="206" t="s">
        <v>184</v>
      </c>
      <c r="C65" s="220" t="s">
        <v>122</v>
      </c>
      <c r="D65" s="208"/>
      <c r="E65" s="208"/>
      <c r="F65" s="209"/>
      <c r="G65" s="194">
        <f t="shared" si="4"/>
        <v>0</v>
      </c>
      <c r="H65" s="193"/>
      <c r="I65" s="195">
        <f t="shared" si="6"/>
        <v>0</v>
      </c>
      <c r="J65" s="194">
        <f t="shared" si="5"/>
        <v>0</v>
      </c>
    </row>
    <row r="66" ht="15.75" customHeight="1">
      <c r="A66" s="199"/>
      <c r="B66" s="206" t="s">
        <v>154</v>
      </c>
      <c r="C66" s="220" t="s">
        <v>151</v>
      </c>
      <c r="D66" s="208"/>
      <c r="E66" s="208"/>
      <c r="F66" s="209"/>
      <c r="G66" s="194">
        <f t="shared" si="4"/>
        <v>0</v>
      </c>
      <c r="H66" s="193"/>
      <c r="I66" s="195">
        <f t="shared" si="6"/>
        <v>0</v>
      </c>
      <c r="J66" s="194">
        <f t="shared" si="5"/>
        <v>0</v>
      </c>
    </row>
    <row r="67" ht="15.75" customHeight="1">
      <c r="A67" s="212"/>
      <c r="B67" s="200" t="s">
        <v>155</v>
      </c>
      <c r="C67" s="220" t="s">
        <v>21</v>
      </c>
      <c r="D67" s="208"/>
      <c r="E67" s="202"/>
      <c r="F67" s="209"/>
      <c r="G67" s="194">
        <f t="shared" si="4"/>
        <v>0</v>
      </c>
      <c r="H67" s="193"/>
      <c r="I67" s="195">
        <f t="shared" si="6"/>
        <v>0</v>
      </c>
      <c r="J67" s="194">
        <f t="shared" si="5"/>
        <v>0</v>
      </c>
    </row>
    <row r="68" ht="15.75" customHeight="1">
      <c r="A68" s="199"/>
      <c r="B68" s="206" t="s">
        <v>156</v>
      </c>
      <c r="C68" s="207" t="s">
        <v>21</v>
      </c>
      <c r="D68" s="207"/>
      <c r="E68" s="208"/>
      <c r="F68" s="209"/>
      <c r="G68" s="194">
        <f t="shared" si="4"/>
        <v>0</v>
      </c>
      <c r="H68" s="193"/>
      <c r="I68" s="195">
        <f t="shared" si="6"/>
        <v>0</v>
      </c>
      <c r="J68" s="194">
        <f t="shared" si="5"/>
        <v>0</v>
      </c>
    </row>
    <row r="69" ht="15.75" customHeight="1">
      <c r="A69" s="199"/>
      <c r="B69" s="206" t="s">
        <v>157</v>
      </c>
      <c r="C69" s="207" t="s">
        <v>21</v>
      </c>
      <c r="D69" s="208"/>
      <c r="E69" s="208"/>
      <c r="F69" s="209"/>
      <c r="G69" s="194">
        <f t="shared" si="4"/>
        <v>0</v>
      </c>
      <c r="H69" s="193"/>
      <c r="I69" s="195">
        <f t="shared" si="6"/>
        <v>0</v>
      </c>
      <c r="J69" s="194">
        <f t="shared" si="5"/>
        <v>0</v>
      </c>
    </row>
    <row r="70" ht="15.75" customHeight="1">
      <c r="A70" s="199"/>
      <c r="B70" s="200" t="s">
        <v>158</v>
      </c>
      <c r="C70" s="220" t="s">
        <v>21</v>
      </c>
      <c r="D70" s="208"/>
      <c r="E70" s="208"/>
      <c r="F70" s="209"/>
      <c r="G70" s="194">
        <f t="shared" si="4"/>
        <v>0</v>
      </c>
      <c r="H70" s="193"/>
      <c r="I70" s="195">
        <f t="shared" si="6"/>
        <v>0</v>
      </c>
      <c r="J70" s="194">
        <f t="shared" si="5"/>
        <v>0</v>
      </c>
    </row>
    <row r="71" ht="15.75" customHeight="1">
      <c r="A71" s="199"/>
      <c r="B71" s="206" t="s">
        <v>159</v>
      </c>
      <c r="C71" s="207" t="s">
        <v>21</v>
      </c>
      <c r="D71" s="208"/>
      <c r="E71" s="208"/>
      <c r="F71" s="209"/>
      <c r="G71" s="194">
        <f t="shared" si="4"/>
        <v>0</v>
      </c>
      <c r="H71" s="193"/>
      <c r="I71" s="195">
        <f t="shared" si="6"/>
        <v>0</v>
      </c>
      <c r="J71" s="194">
        <f t="shared" si="5"/>
        <v>0</v>
      </c>
    </row>
    <row r="72" ht="15.75" customHeight="1">
      <c r="A72" s="199"/>
      <c r="B72" s="200" t="s">
        <v>160</v>
      </c>
      <c r="C72" s="201" t="s">
        <v>21</v>
      </c>
      <c r="D72" s="202"/>
      <c r="E72" s="202"/>
      <c r="F72" s="203"/>
      <c r="G72" s="194">
        <f t="shared" si="4"/>
        <v>0</v>
      </c>
      <c r="H72" s="193"/>
      <c r="I72" s="195">
        <f t="shared" si="6"/>
        <v>0</v>
      </c>
      <c r="J72" s="194">
        <f t="shared" si="5"/>
        <v>0</v>
      </c>
    </row>
    <row r="73" ht="15.75" customHeight="1">
      <c r="A73" s="199"/>
      <c r="B73" s="206" t="s">
        <v>161</v>
      </c>
      <c r="C73" s="207" t="s">
        <v>21</v>
      </c>
      <c r="D73" s="208"/>
      <c r="E73" s="208"/>
      <c r="F73" s="209"/>
      <c r="G73" s="194">
        <f t="shared" si="4"/>
        <v>0</v>
      </c>
      <c r="H73" s="193"/>
      <c r="I73" s="195">
        <f t="shared" si="6"/>
        <v>0</v>
      </c>
      <c r="J73" s="194">
        <f t="shared" si="5"/>
        <v>0</v>
      </c>
    </row>
    <row r="74" ht="15.75" customHeight="1">
      <c r="A74" s="199"/>
      <c r="B74" s="206" t="s">
        <v>157</v>
      </c>
      <c r="C74" s="207" t="s">
        <v>21</v>
      </c>
      <c r="D74" s="208"/>
      <c r="E74" s="208"/>
      <c r="F74" s="209"/>
      <c r="G74" s="194">
        <f t="shared" si="4"/>
        <v>0</v>
      </c>
      <c r="H74" s="193"/>
      <c r="I74" s="195">
        <f t="shared" si="6"/>
        <v>0</v>
      </c>
      <c r="J74" s="194">
        <f t="shared" si="5"/>
        <v>0</v>
      </c>
    </row>
    <row r="75" ht="15.75" customHeight="1">
      <c r="A75" s="212"/>
      <c r="B75" s="206"/>
      <c r="C75" s="207"/>
      <c r="D75" s="208"/>
      <c r="E75" s="208"/>
      <c r="F75" s="209"/>
      <c r="G75" s="194">
        <f t="shared" si="4"/>
        <v>0</v>
      </c>
      <c r="H75" s="193"/>
      <c r="I75" s="195">
        <f t="shared" si="6"/>
        <v>0</v>
      </c>
      <c r="J75" s="194">
        <f t="shared" si="5"/>
        <v>0</v>
      </c>
    </row>
    <row r="76" ht="15.75" customHeight="1">
      <c r="A76" s="199"/>
      <c r="B76" s="198" t="s">
        <v>162</v>
      </c>
      <c r="C76" s="207"/>
      <c r="D76" s="207"/>
      <c r="E76" s="208"/>
      <c r="F76" s="209"/>
      <c r="G76" s="194">
        <f t="shared" si="4"/>
        <v>0</v>
      </c>
      <c r="H76" s="193"/>
      <c r="I76" s="195">
        <f t="shared" si="6"/>
        <v>0</v>
      </c>
      <c r="J76" s="194">
        <f t="shared" si="5"/>
        <v>0</v>
      </c>
    </row>
    <row r="77" ht="15.75" customHeight="1">
      <c r="A77" s="199"/>
      <c r="B77" s="200" t="s">
        <v>163</v>
      </c>
      <c r="C77" s="220" t="s">
        <v>21</v>
      </c>
      <c r="D77" s="208"/>
      <c r="E77" s="208"/>
      <c r="F77" s="209"/>
      <c r="G77" s="194">
        <f t="shared" si="4"/>
        <v>0</v>
      </c>
      <c r="H77" s="193"/>
      <c r="I77" s="195">
        <f t="shared" si="6"/>
        <v>0</v>
      </c>
      <c r="J77" s="194">
        <f t="shared" si="5"/>
        <v>0</v>
      </c>
    </row>
    <row r="78" ht="15.75" customHeight="1">
      <c r="A78" s="199"/>
      <c r="B78" s="206" t="s">
        <v>164</v>
      </c>
      <c r="C78" s="201" t="s">
        <v>21</v>
      </c>
      <c r="D78" s="202"/>
      <c r="E78" s="208"/>
      <c r="F78" s="203"/>
      <c r="G78" s="194">
        <f t="shared" si="4"/>
        <v>0</v>
      </c>
      <c r="H78" s="193"/>
      <c r="I78" s="195">
        <f t="shared" si="6"/>
        <v>0</v>
      </c>
      <c r="J78" s="194">
        <f t="shared" si="5"/>
        <v>0</v>
      </c>
    </row>
    <row r="79" ht="15.75" customHeight="1">
      <c r="A79" s="199"/>
      <c r="B79" s="206" t="s">
        <v>165</v>
      </c>
      <c r="C79" s="201" t="s">
        <v>166</v>
      </c>
      <c r="D79" s="202"/>
      <c r="E79" s="208"/>
      <c r="F79" s="203"/>
      <c r="G79" s="194">
        <f t="shared" si="4"/>
        <v>0</v>
      </c>
      <c r="H79" s="193"/>
      <c r="I79" s="195">
        <f t="shared" si="6"/>
        <v>0</v>
      </c>
      <c r="J79" s="194">
        <f t="shared" si="5"/>
        <v>0</v>
      </c>
    </row>
    <row r="80" ht="15.75" customHeight="1">
      <c r="A80" s="199"/>
      <c r="B80" s="206" t="s">
        <v>167</v>
      </c>
      <c r="C80" s="201" t="s">
        <v>21</v>
      </c>
      <c r="D80" s="202"/>
      <c r="E80" s="208"/>
      <c r="F80" s="203"/>
      <c r="G80" s="194">
        <f t="shared" si="4"/>
        <v>0</v>
      </c>
      <c r="H80" s="193"/>
      <c r="I80" s="195">
        <f t="shared" si="6"/>
        <v>0</v>
      </c>
      <c r="J80" s="194">
        <f t="shared" si="5"/>
        <v>0</v>
      </c>
    </row>
    <row r="81" ht="15.75" customHeight="1">
      <c r="A81" s="199"/>
      <c r="B81" s="200" t="s">
        <v>168</v>
      </c>
      <c r="C81" s="220" t="s">
        <v>122</v>
      </c>
      <c r="D81" s="202"/>
      <c r="E81" s="202"/>
      <c r="F81" s="209"/>
      <c r="G81" s="194">
        <f t="shared" si="4"/>
        <v>0</v>
      </c>
      <c r="H81" s="193"/>
      <c r="I81" s="195">
        <f t="shared" si="6"/>
        <v>0</v>
      </c>
      <c r="J81" s="194">
        <f t="shared" si="5"/>
        <v>0</v>
      </c>
    </row>
    <row r="82" ht="15.75" customHeight="1">
      <c r="A82" s="199"/>
      <c r="B82" s="206" t="s">
        <v>185</v>
      </c>
      <c r="C82" s="207" t="s">
        <v>122</v>
      </c>
      <c r="D82" s="208"/>
      <c r="E82" s="208"/>
      <c r="F82" s="209"/>
      <c r="G82" s="194">
        <f t="shared" si="4"/>
        <v>0</v>
      </c>
      <c r="H82" s="193"/>
      <c r="I82" s="195">
        <f t="shared" si="6"/>
        <v>0</v>
      </c>
      <c r="J82" s="194">
        <f t="shared" si="5"/>
        <v>0</v>
      </c>
    </row>
    <row r="83" ht="15.75" customHeight="1">
      <c r="A83" s="212"/>
      <c r="B83" s="206" t="s">
        <v>170</v>
      </c>
      <c r="C83" s="207" t="s">
        <v>21</v>
      </c>
      <c r="D83" s="208"/>
      <c r="E83" s="208"/>
      <c r="F83" s="209"/>
      <c r="G83" s="194">
        <f t="shared" si="4"/>
        <v>0</v>
      </c>
      <c r="H83" s="193"/>
      <c r="I83" s="195">
        <f t="shared" si="6"/>
        <v>0</v>
      </c>
      <c r="J83" s="194">
        <f t="shared" si="5"/>
        <v>0</v>
      </c>
    </row>
    <row r="84" ht="15.75" customHeight="1">
      <c r="A84" s="199"/>
      <c r="B84" s="206" t="s">
        <v>186</v>
      </c>
      <c r="C84" s="207" t="s">
        <v>21</v>
      </c>
      <c r="D84" s="207"/>
      <c r="E84" s="208"/>
      <c r="F84" s="209"/>
      <c r="G84" s="194">
        <f t="shared" si="4"/>
        <v>0</v>
      </c>
      <c r="H84" s="193"/>
      <c r="I84" s="195">
        <f t="shared" si="6"/>
        <v>0</v>
      </c>
      <c r="J84" s="194">
        <f t="shared" si="5"/>
        <v>0</v>
      </c>
    </row>
    <row r="85" ht="15.75" customHeight="1">
      <c r="A85" s="199"/>
      <c r="B85" s="206" t="s">
        <v>187</v>
      </c>
      <c r="C85" s="207" t="s">
        <v>21</v>
      </c>
      <c r="D85" s="208"/>
      <c r="E85" s="208"/>
      <c r="F85" s="209"/>
      <c r="G85" s="194">
        <f t="shared" si="4"/>
        <v>0</v>
      </c>
      <c r="H85" s="193"/>
      <c r="I85" s="195">
        <f t="shared" si="6"/>
        <v>0</v>
      </c>
      <c r="J85" s="194">
        <f t="shared" si="5"/>
        <v>0</v>
      </c>
    </row>
    <row r="86" ht="15.75" customHeight="1">
      <c r="A86" s="199"/>
      <c r="B86" s="206" t="s">
        <v>188</v>
      </c>
      <c r="C86" s="207" t="s">
        <v>122</v>
      </c>
      <c r="D86" s="208"/>
      <c r="E86" s="208"/>
      <c r="F86" s="209"/>
      <c r="G86" s="194">
        <f t="shared" si="4"/>
        <v>0</v>
      </c>
      <c r="H86" s="193"/>
      <c r="I86" s="195">
        <f t="shared" si="6"/>
        <v>0</v>
      </c>
      <c r="J86" s="194">
        <f t="shared" si="5"/>
        <v>0</v>
      </c>
    </row>
    <row r="87" ht="15.75" customHeight="1">
      <c r="A87" s="231"/>
      <c r="B87" s="232" t="s">
        <v>189</v>
      </c>
      <c r="C87" s="233" t="s">
        <v>122</v>
      </c>
      <c r="D87" s="231"/>
      <c r="E87" s="233"/>
      <c r="F87" s="231"/>
      <c r="G87" s="194">
        <f t="shared" si="4"/>
        <v>0</v>
      </c>
      <c r="H87" s="193"/>
      <c r="I87" s="195">
        <f t="shared" si="6"/>
        <v>0</v>
      </c>
      <c r="J87" s="194">
        <f t="shared" si="5"/>
        <v>0</v>
      </c>
    </row>
    <row r="88" ht="15.75" customHeight="1">
      <c r="A88" s="231"/>
      <c r="B88" s="232" t="s">
        <v>190</v>
      </c>
      <c r="C88" s="233" t="s">
        <v>21</v>
      </c>
      <c r="D88" s="231"/>
      <c r="E88" s="233"/>
      <c r="F88" s="231"/>
      <c r="G88" s="194">
        <f t="shared" si="4"/>
        <v>0</v>
      </c>
      <c r="H88" s="193"/>
      <c r="I88" s="195">
        <f t="shared" si="6"/>
        <v>0</v>
      </c>
      <c r="J88" s="194">
        <f t="shared" si="5"/>
        <v>0</v>
      </c>
    </row>
    <row r="89" ht="15.75" customHeight="1">
      <c r="B89" s="224" t="s">
        <v>176</v>
      </c>
      <c r="C89" s="191" t="s">
        <v>21</v>
      </c>
      <c r="D89" s="191"/>
      <c r="E89" s="192"/>
      <c r="F89" s="231"/>
      <c r="G89" s="194">
        <f t="shared" si="4"/>
        <v>0</v>
      </c>
      <c r="H89" s="193"/>
      <c r="I89" s="195">
        <f t="shared" si="6"/>
        <v>0</v>
      </c>
      <c r="J89" s="194">
        <f t="shared" si="5"/>
        <v>0</v>
      </c>
    </row>
    <row r="90" ht="15.75" customHeight="1">
      <c r="B90" s="232" t="s">
        <v>177</v>
      </c>
      <c r="C90" s="234" t="s">
        <v>21</v>
      </c>
      <c r="D90" s="231"/>
      <c r="E90" s="233"/>
      <c r="F90" s="231"/>
      <c r="G90" s="194">
        <f t="shared" si="4"/>
        <v>0</v>
      </c>
      <c r="H90" s="193"/>
      <c r="I90" s="195">
        <f t="shared" si="6"/>
        <v>0</v>
      </c>
      <c r="J90" s="194">
        <f t="shared" si="5"/>
        <v>0</v>
      </c>
    </row>
    <row r="91" ht="15.75" customHeight="1">
      <c r="B91" s="232" t="s">
        <v>178</v>
      </c>
      <c r="C91" s="234" t="s">
        <v>21</v>
      </c>
      <c r="D91" s="231"/>
      <c r="E91" s="233"/>
      <c r="F91" s="231"/>
      <c r="G91" s="194">
        <f t="shared" si="4"/>
        <v>0</v>
      </c>
      <c r="H91" s="193"/>
      <c r="I91" s="195">
        <f t="shared" si="6"/>
        <v>0</v>
      </c>
      <c r="J91" s="194">
        <f t="shared" si="5"/>
        <v>0</v>
      </c>
    </row>
    <row r="92" ht="15.75" customHeight="1">
      <c r="B92" s="232" t="s">
        <v>179</v>
      </c>
      <c r="C92" s="234" t="s">
        <v>21</v>
      </c>
      <c r="D92" s="231"/>
      <c r="E92" s="233"/>
      <c r="F92" s="231"/>
      <c r="G92" s="194">
        <f t="shared" si="4"/>
        <v>0</v>
      </c>
      <c r="H92" s="193"/>
      <c r="I92" s="195">
        <f t="shared" si="6"/>
        <v>0</v>
      </c>
      <c r="J92" s="194">
        <f t="shared" si="5"/>
        <v>0</v>
      </c>
    </row>
    <row r="93" ht="15.75" customHeight="1">
      <c r="B93" s="232" t="s">
        <v>180</v>
      </c>
      <c r="C93" s="234" t="s">
        <v>21</v>
      </c>
      <c r="D93" s="231"/>
      <c r="E93" s="233"/>
      <c r="F93" s="231"/>
      <c r="G93" s="194">
        <f t="shared" si="4"/>
        <v>0</v>
      </c>
      <c r="H93" s="193"/>
      <c r="I93" s="195">
        <f t="shared" si="6"/>
        <v>0</v>
      </c>
      <c r="J93" s="194">
        <f t="shared" si="5"/>
        <v>0</v>
      </c>
    </row>
    <row r="94" ht="15.75" customHeight="1">
      <c r="B94" s="232" t="s">
        <v>181</v>
      </c>
      <c r="C94" s="234" t="s">
        <v>21</v>
      </c>
      <c r="D94" s="231"/>
      <c r="E94" s="233"/>
      <c r="F94" s="231"/>
      <c r="G94" s="194">
        <f t="shared" si="4"/>
        <v>0</v>
      </c>
      <c r="H94" s="193"/>
      <c r="I94" s="195">
        <f t="shared" si="6"/>
        <v>0</v>
      </c>
      <c r="J94" s="194">
        <f t="shared" si="5"/>
        <v>0</v>
      </c>
    </row>
    <row r="95" ht="15.75" customHeight="1">
      <c r="B95" s="232" t="s">
        <v>191</v>
      </c>
      <c r="C95" s="231"/>
      <c r="D95" s="231"/>
      <c r="E95" s="233"/>
      <c r="F95" s="231"/>
      <c r="G95" s="194">
        <f t="shared" si="4"/>
        <v>0</v>
      </c>
      <c r="H95" s="193"/>
      <c r="I95" s="195">
        <f t="shared" si="6"/>
        <v>0</v>
      </c>
      <c r="J95" s="194">
        <f t="shared" si="5"/>
        <v>0</v>
      </c>
    </row>
    <row r="96" ht="15.75" customHeight="1">
      <c r="B96" s="235"/>
      <c r="C96" s="235"/>
      <c r="D96" s="235"/>
      <c r="E96" s="235"/>
      <c r="F96" s="235"/>
      <c r="G96" s="236">
        <f t="shared" si="4"/>
        <v>0</v>
      </c>
      <c r="H96" s="237"/>
      <c r="I96" s="238">
        <f t="shared" si="6"/>
        <v>0</v>
      </c>
      <c r="J96" s="236">
        <f t="shared" si="5"/>
        <v>0</v>
      </c>
    </row>
    <row r="97" ht="15.75" customHeight="1">
      <c r="A97" s="189" t="s">
        <v>115</v>
      </c>
      <c r="B97" s="190"/>
      <c r="C97" s="190"/>
      <c r="D97" s="190"/>
      <c r="E97" s="190"/>
      <c r="F97" s="190"/>
      <c r="G97" s="190"/>
      <c r="H97" s="190"/>
      <c r="I97" s="190"/>
      <c r="J97" s="185"/>
    </row>
    <row r="98" ht="15.75" customHeight="1">
      <c r="A98" s="191"/>
      <c r="B98" s="191" t="s">
        <v>12</v>
      </c>
      <c r="C98" s="191"/>
      <c r="D98" s="191"/>
      <c r="E98" s="192"/>
      <c r="F98" s="193"/>
      <c r="G98" s="194">
        <f>E98*F98</f>
        <v>0</v>
      </c>
      <c r="H98" s="193"/>
      <c r="I98" s="195"/>
      <c r="J98" s="194">
        <f>G98+I98</f>
        <v>0</v>
      </c>
    </row>
    <row r="99" ht="15.75" customHeight="1">
      <c r="A99" s="47"/>
      <c r="B99" s="191"/>
      <c r="C99" s="191"/>
      <c r="D99" s="191"/>
      <c r="E99" s="192"/>
      <c r="F99" s="193"/>
      <c r="G99" s="194"/>
      <c r="H99" s="193"/>
      <c r="I99" s="195"/>
      <c r="J99" s="194"/>
    </row>
    <row r="100" ht="15.75" customHeight="1">
      <c r="A100" s="47"/>
      <c r="B100" s="196" t="s">
        <v>145</v>
      </c>
      <c r="C100" s="191" t="s">
        <v>21</v>
      </c>
      <c r="D100" s="191"/>
      <c r="E100" s="192"/>
      <c r="F100" s="193"/>
      <c r="G100" s="194">
        <f t="shared" ref="G100:G141" si="7">E100*F100</f>
        <v>0</v>
      </c>
      <c r="H100" s="193"/>
      <c r="I100" s="195"/>
      <c r="J100" s="194">
        <f t="shared" ref="J100:J141" si="8">G100+I100</f>
        <v>0</v>
      </c>
    </row>
    <row r="101" ht="15.75" customHeight="1">
      <c r="A101" s="47"/>
      <c r="B101" s="196" t="s">
        <v>146</v>
      </c>
      <c r="C101" s="191" t="s">
        <v>21</v>
      </c>
      <c r="D101" s="191"/>
      <c r="E101" s="192"/>
      <c r="F101" s="193"/>
      <c r="G101" s="194">
        <f t="shared" si="7"/>
        <v>0</v>
      </c>
      <c r="H101" s="193"/>
      <c r="I101" s="195"/>
      <c r="J101" s="194">
        <f t="shared" si="8"/>
        <v>0</v>
      </c>
    </row>
    <row r="102" ht="15.75" customHeight="1">
      <c r="A102" s="47"/>
      <c r="B102" s="196" t="s">
        <v>147</v>
      </c>
      <c r="C102" s="191" t="s">
        <v>21</v>
      </c>
      <c r="D102" s="191"/>
      <c r="E102" s="192"/>
      <c r="F102" s="193"/>
      <c r="G102" s="194">
        <f t="shared" si="7"/>
        <v>0</v>
      </c>
      <c r="H102" s="193"/>
      <c r="I102" s="195"/>
      <c r="J102" s="194">
        <f t="shared" si="8"/>
        <v>0</v>
      </c>
    </row>
    <row r="103" ht="15.75" customHeight="1">
      <c r="A103" s="47"/>
      <c r="B103" s="196" t="s">
        <v>23</v>
      </c>
      <c r="C103" s="191" t="s">
        <v>122</v>
      </c>
      <c r="D103" s="191"/>
      <c r="E103" s="192"/>
      <c r="F103" s="193"/>
      <c r="G103" s="194">
        <f t="shared" si="7"/>
        <v>0</v>
      </c>
      <c r="H103" s="193"/>
      <c r="I103" s="195"/>
      <c r="J103" s="194">
        <f t="shared" si="8"/>
        <v>0</v>
      </c>
    </row>
    <row r="104" ht="15.75" customHeight="1">
      <c r="A104" s="47"/>
      <c r="B104" s="196" t="s">
        <v>148</v>
      </c>
      <c r="C104" s="191" t="s">
        <v>21</v>
      </c>
      <c r="D104" s="191"/>
      <c r="E104" s="192"/>
      <c r="F104" s="193"/>
      <c r="G104" s="194">
        <f t="shared" si="7"/>
        <v>0</v>
      </c>
      <c r="H104" s="193"/>
      <c r="I104" s="195"/>
      <c r="J104" s="194">
        <f t="shared" si="8"/>
        <v>0</v>
      </c>
    </row>
    <row r="105" ht="15.75" customHeight="1">
      <c r="A105" s="47"/>
      <c r="B105" s="196"/>
      <c r="C105" s="191"/>
      <c r="D105" s="191"/>
      <c r="E105" s="192"/>
      <c r="F105" s="193"/>
      <c r="G105" s="194">
        <f t="shared" si="7"/>
        <v>0</v>
      </c>
      <c r="H105" s="193"/>
      <c r="I105" s="195"/>
      <c r="J105" s="194">
        <f t="shared" si="8"/>
        <v>0</v>
      </c>
    </row>
    <row r="106" ht="15.75" customHeight="1">
      <c r="A106" s="47"/>
      <c r="B106" s="196"/>
      <c r="C106" s="191"/>
      <c r="D106" s="191"/>
      <c r="E106" s="192"/>
      <c r="F106" s="193"/>
      <c r="G106" s="194">
        <f t="shared" si="7"/>
        <v>0</v>
      </c>
      <c r="H106" s="193"/>
      <c r="I106" s="195"/>
      <c r="J106" s="194">
        <f t="shared" si="8"/>
        <v>0</v>
      </c>
    </row>
    <row r="107" ht="15.75" customHeight="1">
      <c r="A107" s="197"/>
      <c r="B107" s="198" t="s">
        <v>149</v>
      </c>
      <c r="C107" s="187"/>
      <c r="D107" s="187"/>
      <c r="E107" s="187"/>
      <c r="F107" s="188"/>
      <c r="G107" s="194">
        <f t="shared" si="7"/>
        <v>0</v>
      </c>
      <c r="H107" s="193"/>
      <c r="I107" s="195"/>
      <c r="J107" s="194">
        <f t="shared" si="8"/>
        <v>0</v>
      </c>
    </row>
    <row r="108" ht="15.75" customHeight="1">
      <c r="A108" s="199"/>
      <c r="B108" s="230" t="s">
        <v>150</v>
      </c>
      <c r="C108" s="220" t="s">
        <v>151</v>
      </c>
      <c r="D108" s="202"/>
      <c r="E108" s="202"/>
      <c r="F108" s="203"/>
      <c r="G108" s="194">
        <f t="shared" si="7"/>
        <v>0</v>
      </c>
      <c r="H108" s="193"/>
      <c r="I108" s="195"/>
      <c r="J108" s="194">
        <f t="shared" si="8"/>
        <v>0</v>
      </c>
    </row>
    <row r="109" ht="15.75" customHeight="1">
      <c r="A109" s="199"/>
      <c r="B109" s="206" t="s">
        <v>192</v>
      </c>
      <c r="C109" s="220" t="s">
        <v>151</v>
      </c>
      <c r="D109" s="208"/>
      <c r="E109" s="208"/>
      <c r="F109" s="209"/>
      <c r="G109" s="194">
        <f t="shared" si="7"/>
        <v>0</v>
      </c>
      <c r="H109" s="193"/>
      <c r="I109" s="195">
        <f t="shared" ref="I109:I141" si="9">E109*H109</f>
        <v>0</v>
      </c>
      <c r="J109" s="194">
        <f t="shared" si="8"/>
        <v>0</v>
      </c>
    </row>
    <row r="110" ht="15.75" customHeight="1">
      <c r="A110" s="199"/>
      <c r="B110" s="206" t="s">
        <v>193</v>
      </c>
      <c r="C110" s="220" t="s">
        <v>122</v>
      </c>
      <c r="D110" s="208"/>
      <c r="E110" s="208"/>
      <c r="F110" s="209"/>
      <c r="G110" s="194">
        <f t="shared" si="7"/>
        <v>0</v>
      </c>
      <c r="H110" s="193"/>
      <c r="I110" s="195">
        <f t="shared" si="9"/>
        <v>0</v>
      </c>
      <c r="J110" s="194">
        <f t="shared" si="8"/>
        <v>0</v>
      </c>
    </row>
    <row r="111" ht="15.75" customHeight="1">
      <c r="A111" s="199"/>
      <c r="B111" s="206" t="s">
        <v>154</v>
      </c>
      <c r="C111" s="220" t="s">
        <v>151</v>
      </c>
      <c r="D111" s="208"/>
      <c r="E111" s="208"/>
      <c r="F111" s="209"/>
      <c r="G111" s="194">
        <f t="shared" si="7"/>
        <v>0</v>
      </c>
      <c r="H111" s="193"/>
      <c r="I111" s="195">
        <f t="shared" si="9"/>
        <v>0</v>
      </c>
      <c r="J111" s="194">
        <f t="shared" si="8"/>
        <v>0</v>
      </c>
    </row>
    <row r="112" ht="15.75" customHeight="1">
      <c r="A112" s="212"/>
      <c r="B112" s="200" t="s">
        <v>155</v>
      </c>
      <c r="C112" s="220" t="s">
        <v>21</v>
      </c>
      <c r="D112" s="208"/>
      <c r="E112" s="202"/>
      <c r="F112" s="209"/>
      <c r="G112" s="194">
        <f t="shared" si="7"/>
        <v>0</v>
      </c>
      <c r="H112" s="193"/>
      <c r="I112" s="195">
        <f t="shared" si="9"/>
        <v>0</v>
      </c>
      <c r="J112" s="194">
        <f t="shared" si="8"/>
        <v>0</v>
      </c>
    </row>
    <row r="113" ht="15.75" customHeight="1">
      <c r="A113" s="199"/>
      <c r="B113" s="206" t="s">
        <v>156</v>
      </c>
      <c r="C113" s="207" t="s">
        <v>21</v>
      </c>
      <c r="D113" s="207"/>
      <c r="E113" s="208"/>
      <c r="F113" s="209"/>
      <c r="G113" s="194">
        <f t="shared" si="7"/>
        <v>0</v>
      </c>
      <c r="H113" s="193"/>
      <c r="I113" s="195">
        <f t="shared" si="9"/>
        <v>0</v>
      </c>
      <c r="J113" s="194">
        <f t="shared" si="8"/>
        <v>0</v>
      </c>
    </row>
    <row r="114" ht="15.75" customHeight="1">
      <c r="A114" s="199"/>
      <c r="B114" s="206" t="s">
        <v>157</v>
      </c>
      <c r="C114" s="207" t="s">
        <v>21</v>
      </c>
      <c r="D114" s="208"/>
      <c r="E114" s="208"/>
      <c r="F114" s="209"/>
      <c r="G114" s="194">
        <f t="shared" si="7"/>
        <v>0</v>
      </c>
      <c r="H114" s="193"/>
      <c r="I114" s="195">
        <f t="shared" si="9"/>
        <v>0</v>
      </c>
      <c r="J114" s="194">
        <f t="shared" si="8"/>
        <v>0</v>
      </c>
    </row>
    <row r="115" ht="15.75" customHeight="1">
      <c r="A115" s="199"/>
      <c r="B115" s="200" t="s">
        <v>158</v>
      </c>
      <c r="C115" s="220" t="s">
        <v>21</v>
      </c>
      <c r="D115" s="208"/>
      <c r="E115" s="208"/>
      <c r="F115" s="209"/>
      <c r="G115" s="194">
        <f t="shared" si="7"/>
        <v>0</v>
      </c>
      <c r="H115" s="193"/>
      <c r="I115" s="195">
        <f t="shared" si="9"/>
        <v>0</v>
      </c>
      <c r="J115" s="194">
        <f t="shared" si="8"/>
        <v>0</v>
      </c>
    </row>
    <row r="116" ht="15.75" customHeight="1">
      <c r="A116" s="199"/>
      <c r="B116" s="206" t="s">
        <v>159</v>
      </c>
      <c r="C116" s="207" t="s">
        <v>21</v>
      </c>
      <c r="D116" s="208"/>
      <c r="E116" s="208"/>
      <c r="F116" s="209"/>
      <c r="G116" s="194">
        <f t="shared" si="7"/>
        <v>0</v>
      </c>
      <c r="H116" s="193"/>
      <c r="I116" s="195">
        <f t="shared" si="9"/>
        <v>0</v>
      </c>
      <c r="J116" s="194">
        <f t="shared" si="8"/>
        <v>0</v>
      </c>
    </row>
    <row r="117" ht="15.75" customHeight="1">
      <c r="A117" s="199"/>
      <c r="B117" s="200" t="s">
        <v>160</v>
      </c>
      <c r="C117" s="201" t="s">
        <v>21</v>
      </c>
      <c r="D117" s="202"/>
      <c r="E117" s="202"/>
      <c r="F117" s="203"/>
      <c r="G117" s="194">
        <f t="shared" si="7"/>
        <v>0</v>
      </c>
      <c r="H117" s="193"/>
      <c r="I117" s="195">
        <f t="shared" si="9"/>
        <v>0</v>
      </c>
      <c r="J117" s="194">
        <f t="shared" si="8"/>
        <v>0</v>
      </c>
    </row>
    <row r="118" ht="15.75" customHeight="1">
      <c r="A118" s="199"/>
      <c r="B118" s="206" t="s">
        <v>161</v>
      </c>
      <c r="C118" s="207" t="s">
        <v>21</v>
      </c>
      <c r="D118" s="208"/>
      <c r="E118" s="208"/>
      <c r="F118" s="209"/>
      <c r="G118" s="194">
        <f t="shared" si="7"/>
        <v>0</v>
      </c>
      <c r="H118" s="193"/>
      <c r="I118" s="195">
        <f t="shared" si="9"/>
        <v>0</v>
      </c>
      <c r="J118" s="194">
        <f t="shared" si="8"/>
        <v>0</v>
      </c>
    </row>
    <row r="119" ht="15.75" customHeight="1">
      <c r="A119" s="199"/>
      <c r="B119" s="206" t="s">
        <v>157</v>
      </c>
      <c r="C119" s="207" t="s">
        <v>21</v>
      </c>
      <c r="D119" s="208"/>
      <c r="E119" s="208"/>
      <c r="F119" s="209"/>
      <c r="G119" s="194">
        <f t="shared" si="7"/>
        <v>0</v>
      </c>
      <c r="H119" s="193"/>
      <c r="I119" s="195">
        <f t="shared" si="9"/>
        <v>0</v>
      </c>
      <c r="J119" s="194">
        <f t="shared" si="8"/>
        <v>0</v>
      </c>
    </row>
    <row r="120" ht="15.75" customHeight="1">
      <c r="A120" s="212"/>
      <c r="B120" s="206"/>
      <c r="C120" s="207"/>
      <c r="D120" s="208"/>
      <c r="E120" s="208"/>
      <c r="F120" s="209"/>
      <c r="G120" s="194">
        <f t="shared" si="7"/>
        <v>0</v>
      </c>
      <c r="H120" s="193"/>
      <c r="I120" s="195">
        <f t="shared" si="9"/>
        <v>0</v>
      </c>
      <c r="J120" s="194">
        <f t="shared" si="8"/>
        <v>0</v>
      </c>
    </row>
    <row r="121" ht="15.75" customHeight="1">
      <c r="A121" s="199"/>
      <c r="B121" s="198" t="s">
        <v>162</v>
      </c>
      <c r="C121" s="207"/>
      <c r="D121" s="207"/>
      <c r="E121" s="208"/>
      <c r="F121" s="209"/>
      <c r="G121" s="194">
        <f t="shared" si="7"/>
        <v>0</v>
      </c>
      <c r="H121" s="193"/>
      <c r="I121" s="195">
        <f t="shared" si="9"/>
        <v>0</v>
      </c>
      <c r="J121" s="194">
        <f t="shared" si="8"/>
        <v>0</v>
      </c>
    </row>
    <row r="122" ht="15.75" customHeight="1">
      <c r="A122" s="199"/>
      <c r="B122" s="200" t="s">
        <v>163</v>
      </c>
      <c r="C122" s="220" t="s">
        <v>21</v>
      </c>
      <c r="D122" s="208"/>
      <c r="E122" s="208"/>
      <c r="F122" s="209"/>
      <c r="G122" s="194">
        <f t="shared" si="7"/>
        <v>0</v>
      </c>
      <c r="H122" s="193"/>
      <c r="I122" s="195">
        <f t="shared" si="9"/>
        <v>0</v>
      </c>
      <c r="J122" s="194">
        <f t="shared" si="8"/>
        <v>0</v>
      </c>
    </row>
    <row r="123" ht="15.75" customHeight="1">
      <c r="A123" s="199"/>
      <c r="B123" s="206" t="s">
        <v>164</v>
      </c>
      <c r="C123" s="201" t="s">
        <v>21</v>
      </c>
      <c r="D123" s="202"/>
      <c r="E123" s="208"/>
      <c r="F123" s="203"/>
      <c r="G123" s="194">
        <f t="shared" si="7"/>
        <v>0</v>
      </c>
      <c r="H123" s="193"/>
      <c r="I123" s="195">
        <f t="shared" si="9"/>
        <v>0</v>
      </c>
      <c r="J123" s="194">
        <f t="shared" si="8"/>
        <v>0</v>
      </c>
    </row>
    <row r="124" ht="15.75" customHeight="1">
      <c r="A124" s="199"/>
      <c r="B124" s="206" t="s">
        <v>165</v>
      </c>
      <c r="C124" s="201" t="s">
        <v>166</v>
      </c>
      <c r="D124" s="202"/>
      <c r="E124" s="208"/>
      <c r="F124" s="203"/>
      <c r="G124" s="194">
        <f t="shared" si="7"/>
        <v>0</v>
      </c>
      <c r="H124" s="193"/>
      <c r="I124" s="195">
        <f t="shared" si="9"/>
        <v>0</v>
      </c>
      <c r="J124" s="194">
        <f t="shared" si="8"/>
        <v>0</v>
      </c>
    </row>
    <row r="125" ht="15.75" customHeight="1">
      <c r="A125" s="199"/>
      <c r="B125" s="206" t="s">
        <v>167</v>
      </c>
      <c r="C125" s="201" t="s">
        <v>21</v>
      </c>
      <c r="D125" s="202"/>
      <c r="E125" s="208"/>
      <c r="F125" s="203"/>
      <c r="G125" s="194">
        <f t="shared" si="7"/>
        <v>0</v>
      </c>
      <c r="H125" s="193"/>
      <c r="I125" s="195">
        <f t="shared" si="9"/>
        <v>0</v>
      </c>
      <c r="J125" s="194">
        <f t="shared" si="8"/>
        <v>0</v>
      </c>
    </row>
    <row r="126" ht="15.75" customHeight="1">
      <c r="A126" s="199"/>
      <c r="B126" s="200" t="s">
        <v>168</v>
      </c>
      <c r="C126" s="220" t="s">
        <v>122</v>
      </c>
      <c r="D126" s="202"/>
      <c r="E126" s="202"/>
      <c r="F126" s="209"/>
      <c r="G126" s="194">
        <f t="shared" si="7"/>
        <v>0</v>
      </c>
      <c r="H126" s="193"/>
      <c r="I126" s="195">
        <f t="shared" si="9"/>
        <v>0</v>
      </c>
      <c r="J126" s="194">
        <f t="shared" si="8"/>
        <v>0</v>
      </c>
    </row>
    <row r="127" ht="15.75" customHeight="1">
      <c r="A127" s="199"/>
      <c r="B127" s="206" t="s">
        <v>194</v>
      </c>
      <c r="C127" s="207" t="s">
        <v>122</v>
      </c>
      <c r="D127" s="208"/>
      <c r="E127" s="208"/>
      <c r="F127" s="209"/>
      <c r="G127" s="194">
        <f t="shared" si="7"/>
        <v>0</v>
      </c>
      <c r="H127" s="193"/>
      <c r="I127" s="195">
        <f t="shared" si="9"/>
        <v>0</v>
      </c>
      <c r="J127" s="194">
        <f t="shared" si="8"/>
        <v>0</v>
      </c>
    </row>
    <row r="128" ht="15.75" customHeight="1">
      <c r="A128" s="212"/>
      <c r="B128" s="206" t="s">
        <v>170</v>
      </c>
      <c r="C128" s="207" t="s">
        <v>21</v>
      </c>
      <c r="D128" s="208"/>
      <c r="E128" s="208"/>
      <c r="F128" s="209"/>
      <c r="G128" s="194">
        <f t="shared" si="7"/>
        <v>0</v>
      </c>
      <c r="H128" s="193"/>
      <c r="I128" s="195">
        <f t="shared" si="9"/>
        <v>0</v>
      </c>
      <c r="J128" s="194">
        <f t="shared" si="8"/>
        <v>0</v>
      </c>
    </row>
    <row r="129" ht="15.75" customHeight="1">
      <c r="A129" s="199"/>
      <c r="B129" s="206" t="s">
        <v>195</v>
      </c>
      <c r="C129" s="207" t="s">
        <v>21</v>
      </c>
      <c r="D129" s="207"/>
      <c r="E129" s="208"/>
      <c r="F129" s="209"/>
      <c r="G129" s="194">
        <f t="shared" si="7"/>
        <v>0</v>
      </c>
      <c r="H129" s="193"/>
      <c r="I129" s="195">
        <f t="shared" si="9"/>
        <v>0</v>
      </c>
      <c r="J129" s="194">
        <f t="shared" si="8"/>
        <v>0</v>
      </c>
    </row>
    <row r="130" ht="15.75" customHeight="1">
      <c r="A130" s="199"/>
      <c r="B130" s="206" t="s">
        <v>196</v>
      </c>
      <c r="C130" s="207" t="s">
        <v>21</v>
      </c>
      <c r="D130" s="208"/>
      <c r="E130" s="208"/>
      <c r="F130" s="209"/>
      <c r="G130" s="194">
        <f t="shared" si="7"/>
        <v>0</v>
      </c>
      <c r="H130" s="193"/>
      <c r="I130" s="195">
        <f t="shared" si="9"/>
        <v>0</v>
      </c>
      <c r="J130" s="194">
        <f t="shared" si="8"/>
        <v>0</v>
      </c>
    </row>
    <row r="131" ht="15.75" customHeight="1">
      <c r="A131" s="199"/>
      <c r="B131" s="206" t="s">
        <v>197</v>
      </c>
      <c r="C131" s="207" t="s">
        <v>122</v>
      </c>
      <c r="D131" s="208"/>
      <c r="E131" s="208"/>
      <c r="F131" s="209"/>
      <c r="G131" s="194">
        <f t="shared" si="7"/>
        <v>0</v>
      </c>
      <c r="H131" s="193"/>
      <c r="I131" s="195">
        <f t="shared" si="9"/>
        <v>0</v>
      </c>
      <c r="J131" s="194">
        <f t="shared" si="8"/>
        <v>0</v>
      </c>
    </row>
    <row r="132" ht="15.75" customHeight="1">
      <c r="A132" s="231"/>
      <c r="B132" s="232" t="s">
        <v>198</v>
      </c>
      <c r="C132" s="233" t="s">
        <v>122</v>
      </c>
      <c r="D132" s="231"/>
      <c r="E132" s="233"/>
      <c r="F132" s="231"/>
      <c r="G132" s="194">
        <f t="shared" si="7"/>
        <v>0</v>
      </c>
      <c r="H132" s="193"/>
      <c r="I132" s="195">
        <f t="shared" si="9"/>
        <v>0</v>
      </c>
      <c r="J132" s="194">
        <f t="shared" si="8"/>
        <v>0</v>
      </c>
    </row>
    <row r="133" ht="15.75" customHeight="1">
      <c r="A133" s="231"/>
      <c r="B133" s="232" t="s">
        <v>199</v>
      </c>
      <c r="C133" s="233" t="s">
        <v>21</v>
      </c>
      <c r="D133" s="231"/>
      <c r="E133" s="233"/>
      <c r="F133" s="231"/>
      <c r="G133" s="194">
        <f t="shared" si="7"/>
        <v>0</v>
      </c>
      <c r="H133" s="193"/>
      <c r="I133" s="195">
        <f t="shared" si="9"/>
        <v>0</v>
      </c>
      <c r="J133" s="194">
        <f t="shared" si="8"/>
        <v>0</v>
      </c>
    </row>
    <row r="134" ht="15.75" customHeight="1">
      <c r="B134" s="224" t="s">
        <v>176</v>
      </c>
      <c r="C134" s="191" t="s">
        <v>21</v>
      </c>
      <c r="D134" s="191"/>
      <c r="E134" s="192"/>
      <c r="F134" s="231"/>
      <c r="G134" s="194">
        <f t="shared" si="7"/>
        <v>0</v>
      </c>
      <c r="H134" s="193"/>
      <c r="I134" s="195">
        <f t="shared" si="9"/>
        <v>0</v>
      </c>
      <c r="J134" s="194">
        <f t="shared" si="8"/>
        <v>0</v>
      </c>
    </row>
    <row r="135" ht="15.75" customHeight="1">
      <c r="B135" s="232" t="s">
        <v>177</v>
      </c>
      <c r="C135" s="234" t="s">
        <v>21</v>
      </c>
      <c r="D135" s="231"/>
      <c r="E135" s="233"/>
      <c r="F135" s="231"/>
      <c r="G135" s="194">
        <f t="shared" si="7"/>
        <v>0</v>
      </c>
      <c r="H135" s="193"/>
      <c r="I135" s="195">
        <f t="shared" si="9"/>
        <v>0</v>
      </c>
      <c r="J135" s="194">
        <f t="shared" si="8"/>
        <v>0</v>
      </c>
    </row>
    <row r="136" ht="15.75" customHeight="1">
      <c r="B136" s="232" t="s">
        <v>178</v>
      </c>
      <c r="C136" s="234" t="s">
        <v>21</v>
      </c>
      <c r="D136" s="231"/>
      <c r="E136" s="233"/>
      <c r="F136" s="231"/>
      <c r="G136" s="194">
        <f t="shared" si="7"/>
        <v>0</v>
      </c>
      <c r="H136" s="193"/>
      <c r="I136" s="195">
        <f t="shared" si="9"/>
        <v>0</v>
      </c>
      <c r="J136" s="194">
        <f t="shared" si="8"/>
        <v>0</v>
      </c>
    </row>
    <row r="137" ht="15.75" customHeight="1">
      <c r="B137" s="232" t="s">
        <v>179</v>
      </c>
      <c r="C137" s="234" t="s">
        <v>21</v>
      </c>
      <c r="D137" s="231"/>
      <c r="E137" s="233"/>
      <c r="F137" s="231"/>
      <c r="G137" s="194">
        <f t="shared" si="7"/>
        <v>0</v>
      </c>
      <c r="H137" s="193"/>
      <c r="I137" s="195">
        <f t="shared" si="9"/>
        <v>0</v>
      </c>
      <c r="J137" s="194">
        <f t="shared" si="8"/>
        <v>0</v>
      </c>
    </row>
    <row r="138" ht="15.75" customHeight="1">
      <c r="B138" s="232" t="s">
        <v>180</v>
      </c>
      <c r="C138" s="234" t="s">
        <v>21</v>
      </c>
      <c r="D138" s="231"/>
      <c r="E138" s="233"/>
      <c r="F138" s="231"/>
      <c r="G138" s="194">
        <f t="shared" si="7"/>
        <v>0</v>
      </c>
      <c r="H138" s="193"/>
      <c r="I138" s="195">
        <f t="shared" si="9"/>
        <v>0</v>
      </c>
      <c r="J138" s="194">
        <f t="shared" si="8"/>
        <v>0</v>
      </c>
    </row>
    <row r="139" ht="15.75" customHeight="1">
      <c r="B139" s="232" t="s">
        <v>181</v>
      </c>
      <c r="C139" s="234" t="s">
        <v>21</v>
      </c>
      <c r="D139" s="231"/>
      <c r="E139" s="233"/>
      <c r="F139" s="231"/>
      <c r="G139" s="194">
        <f t="shared" si="7"/>
        <v>0</v>
      </c>
      <c r="H139" s="193"/>
      <c r="I139" s="195">
        <f t="shared" si="9"/>
        <v>0</v>
      </c>
      <c r="J139" s="194">
        <f t="shared" si="8"/>
        <v>0</v>
      </c>
    </row>
    <row r="140" ht="15.75" customHeight="1">
      <c r="B140" s="232" t="s">
        <v>200</v>
      </c>
      <c r="C140" s="231"/>
      <c r="D140" s="231"/>
      <c r="E140" s="233"/>
      <c r="F140" s="231"/>
      <c r="G140" s="194">
        <f t="shared" si="7"/>
        <v>0</v>
      </c>
      <c r="H140" s="193"/>
      <c r="I140" s="195">
        <f t="shared" si="9"/>
        <v>0</v>
      </c>
      <c r="J140" s="194">
        <f t="shared" si="8"/>
        <v>0</v>
      </c>
    </row>
    <row r="141" ht="15.75" customHeight="1">
      <c r="B141" s="235"/>
      <c r="C141" s="235"/>
      <c r="D141" s="235"/>
      <c r="E141" s="235"/>
      <c r="F141" s="235"/>
      <c r="G141" s="236">
        <f t="shared" si="7"/>
        <v>0</v>
      </c>
      <c r="H141" s="237"/>
      <c r="I141" s="238">
        <f t="shared" si="9"/>
        <v>0</v>
      </c>
      <c r="J141" s="236">
        <f t="shared" si="8"/>
        <v>0</v>
      </c>
    </row>
    <row r="142" ht="15.75" customHeight="1">
      <c r="A142" s="189" t="s">
        <v>117</v>
      </c>
      <c r="B142" s="190"/>
      <c r="C142" s="190"/>
      <c r="D142" s="190"/>
      <c r="E142" s="190"/>
      <c r="F142" s="190"/>
      <c r="G142" s="190"/>
      <c r="H142" s="190"/>
      <c r="I142" s="190"/>
      <c r="J142" s="185"/>
    </row>
    <row r="143" ht="15.75" customHeight="1">
      <c r="A143" s="191"/>
      <c r="B143" s="191" t="s">
        <v>12</v>
      </c>
      <c r="C143" s="191"/>
      <c r="D143" s="191"/>
      <c r="E143" s="192"/>
      <c r="F143" s="193"/>
      <c r="G143" s="194">
        <f>E143*F143</f>
        <v>0</v>
      </c>
      <c r="H143" s="193"/>
      <c r="I143" s="195"/>
      <c r="J143" s="194">
        <f>G143+I143</f>
        <v>0</v>
      </c>
    </row>
    <row r="144" ht="15.75" customHeight="1">
      <c r="A144" s="47"/>
      <c r="B144" s="191"/>
      <c r="C144" s="191"/>
      <c r="D144" s="191"/>
      <c r="E144" s="192"/>
      <c r="F144" s="193"/>
      <c r="G144" s="194"/>
      <c r="H144" s="193"/>
      <c r="I144" s="195"/>
      <c r="J144" s="194"/>
    </row>
    <row r="145" ht="15.75" customHeight="1">
      <c r="A145" s="47"/>
      <c r="B145" s="196" t="s">
        <v>145</v>
      </c>
      <c r="C145" s="191" t="s">
        <v>21</v>
      </c>
      <c r="D145" s="191"/>
      <c r="E145" s="192"/>
      <c r="F145" s="193"/>
      <c r="G145" s="194">
        <f t="shared" ref="G145:G186" si="10">E145*F145</f>
        <v>0</v>
      </c>
      <c r="H145" s="193"/>
      <c r="I145" s="195"/>
      <c r="J145" s="194">
        <f t="shared" ref="J145:J186" si="11">G145+I145</f>
        <v>0</v>
      </c>
    </row>
    <row r="146" ht="15.75" customHeight="1">
      <c r="A146" s="47"/>
      <c r="B146" s="196" t="s">
        <v>146</v>
      </c>
      <c r="C146" s="191" t="s">
        <v>21</v>
      </c>
      <c r="D146" s="191"/>
      <c r="E146" s="192"/>
      <c r="F146" s="193"/>
      <c r="G146" s="194">
        <f t="shared" si="10"/>
        <v>0</v>
      </c>
      <c r="H146" s="193"/>
      <c r="I146" s="195"/>
      <c r="J146" s="194">
        <f t="shared" si="11"/>
        <v>0</v>
      </c>
    </row>
    <row r="147" ht="15.75" customHeight="1">
      <c r="A147" s="47"/>
      <c r="B147" s="196" t="s">
        <v>147</v>
      </c>
      <c r="C147" s="191" t="s">
        <v>21</v>
      </c>
      <c r="D147" s="191"/>
      <c r="E147" s="192"/>
      <c r="F147" s="193"/>
      <c r="G147" s="194">
        <f t="shared" si="10"/>
        <v>0</v>
      </c>
      <c r="H147" s="193"/>
      <c r="I147" s="195"/>
      <c r="J147" s="194">
        <f t="shared" si="11"/>
        <v>0</v>
      </c>
    </row>
    <row r="148" ht="15.75" customHeight="1">
      <c r="A148" s="47"/>
      <c r="B148" s="196" t="s">
        <v>23</v>
      </c>
      <c r="C148" s="191" t="s">
        <v>122</v>
      </c>
      <c r="D148" s="191"/>
      <c r="E148" s="192"/>
      <c r="F148" s="193"/>
      <c r="G148" s="194">
        <f t="shared" si="10"/>
        <v>0</v>
      </c>
      <c r="H148" s="193"/>
      <c r="I148" s="195"/>
      <c r="J148" s="194">
        <f t="shared" si="11"/>
        <v>0</v>
      </c>
    </row>
    <row r="149" ht="15.75" customHeight="1">
      <c r="A149" s="47"/>
      <c r="B149" s="196" t="s">
        <v>148</v>
      </c>
      <c r="C149" s="191" t="s">
        <v>21</v>
      </c>
      <c r="D149" s="191"/>
      <c r="E149" s="192"/>
      <c r="F149" s="193"/>
      <c r="G149" s="194">
        <f t="shared" si="10"/>
        <v>0</v>
      </c>
      <c r="H149" s="193"/>
      <c r="I149" s="195"/>
      <c r="J149" s="194">
        <f t="shared" si="11"/>
        <v>0</v>
      </c>
    </row>
    <row r="150" ht="15.75" customHeight="1">
      <c r="A150" s="47"/>
      <c r="B150" s="196"/>
      <c r="C150" s="191"/>
      <c r="D150" s="191"/>
      <c r="E150" s="192"/>
      <c r="F150" s="193"/>
      <c r="G150" s="194">
        <f t="shared" si="10"/>
        <v>0</v>
      </c>
      <c r="H150" s="193"/>
      <c r="I150" s="195"/>
      <c r="J150" s="194">
        <f t="shared" si="11"/>
        <v>0</v>
      </c>
    </row>
    <row r="151" ht="15.75" customHeight="1">
      <c r="A151" s="47"/>
      <c r="B151" s="196"/>
      <c r="C151" s="191"/>
      <c r="D151" s="191"/>
      <c r="E151" s="192"/>
      <c r="F151" s="193"/>
      <c r="G151" s="194">
        <f t="shared" si="10"/>
        <v>0</v>
      </c>
      <c r="H151" s="193"/>
      <c r="I151" s="195"/>
      <c r="J151" s="194">
        <f t="shared" si="11"/>
        <v>0</v>
      </c>
    </row>
    <row r="152" ht="15.75" customHeight="1">
      <c r="A152" s="197"/>
      <c r="B152" s="198" t="s">
        <v>149</v>
      </c>
      <c r="C152" s="187"/>
      <c r="D152" s="187"/>
      <c r="E152" s="187"/>
      <c r="F152" s="188"/>
      <c r="G152" s="194">
        <f t="shared" si="10"/>
        <v>0</v>
      </c>
      <c r="H152" s="193"/>
      <c r="I152" s="195"/>
      <c r="J152" s="194">
        <f t="shared" si="11"/>
        <v>0</v>
      </c>
    </row>
    <row r="153" ht="15.75" customHeight="1">
      <c r="A153" s="199"/>
      <c r="B153" s="230" t="s">
        <v>150</v>
      </c>
      <c r="C153" s="220" t="s">
        <v>151</v>
      </c>
      <c r="D153" s="202"/>
      <c r="E153" s="202"/>
      <c r="F153" s="203"/>
      <c r="G153" s="194">
        <f t="shared" si="10"/>
        <v>0</v>
      </c>
      <c r="H153" s="193"/>
      <c r="I153" s="195"/>
      <c r="J153" s="194">
        <f t="shared" si="11"/>
        <v>0</v>
      </c>
    </row>
    <row r="154" ht="15.75" customHeight="1">
      <c r="A154" s="199"/>
      <c r="B154" s="206" t="s">
        <v>201</v>
      </c>
      <c r="C154" s="220" t="s">
        <v>151</v>
      </c>
      <c r="D154" s="208"/>
      <c r="E154" s="208"/>
      <c r="F154" s="209"/>
      <c r="G154" s="194">
        <f t="shared" si="10"/>
        <v>0</v>
      </c>
      <c r="H154" s="193"/>
      <c r="I154" s="195">
        <f t="shared" ref="I154:I186" si="12">E154*H154</f>
        <v>0</v>
      </c>
      <c r="J154" s="194">
        <f t="shared" si="11"/>
        <v>0</v>
      </c>
    </row>
    <row r="155" ht="15.75" customHeight="1">
      <c r="A155" s="199"/>
      <c r="B155" s="206" t="s">
        <v>202</v>
      </c>
      <c r="C155" s="220" t="s">
        <v>122</v>
      </c>
      <c r="D155" s="208"/>
      <c r="E155" s="208"/>
      <c r="F155" s="209"/>
      <c r="G155" s="194">
        <f t="shared" si="10"/>
        <v>0</v>
      </c>
      <c r="H155" s="193"/>
      <c r="I155" s="195">
        <f t="shared" si="12"/>
        <v>0</v>
      </c>
      <c r="J155" s="194">
        <f t="shared" si="11"/>
        <v>0</v>
      </c>
    </row>
    <row r="156" ht="15.75" customHeight="1">
      <c r="A156" s="199"/>
      <c r="B156" s="206" t="s">
        <v>154</v>
      </c>
      <c r="C156" s="220" t="s">
        <v>151</v>
      </c>
      <c r="D156" s="208"/>
      <c r="E156" s="208"/>
      <c r="F156" s="209"/>
      <c r="G156" s="194">
        <f t="shared" si="10"/>
        <v>0</v>
      </c>
      <c r="H156" s="193"/>
      <c r="I156" s="195">
        <f t="shared" si="12"/>
        <v>0</v>
      </c>
      <c r="J156" s="194">
        <f t="shared" si="11"/>
        <v>0</v>
      </c>
    </row>
    <row r="157" ht="15.75" customHeight="1">
      <c r="A157" s="212"/>
      <c r="B157" s="200" t="s">
        <v>155</v>
      </c>
      <c r="C157" s="220" t="s">
        <v>21</v>
      </c>
      <c r="D157" s="208"/>
      <c r="E157" s="202"/>
      <c r="F157" s="209"/>
      <c r="G157" s="194">
        <f t="shared" si="10"/>
        <v>0</v>
      </c>
      <c r="H157" s="193"/>
      <c r="I157" s="195">
        <f t="shared" si="12"/>
        <v>0</v>
      </c>
      <c r="J157" s="194">
        <f t="shared" si="11"/>
        <v>0</v>
      </c>
    </row>
    <row r="158" ht="15.75" customHeight="1">
      <c r="A158" s="199"/>
      <c r="B158" s="206" t="s">
        <v>156</v>
      </c>
      <c r="C158" s="207" t="s">
        <v>21</v>
      </c>
      <c r="D158" s="207"/>
      <c r="E158" s="208"/>
      <c r="F158" s="209"/>
      <c r="G158" s="194">
        <f t="shared" si="10"/>
        <v>0</v>
      </c>
      <c r="H158" s="193"/>
      <c r="I158" s="195">
        <f t="shared" si="12"/>
        <v>0</v>
      </c>
      <c r="J158" s="194">
        <f t="shared" si="11"/>
        <v>0</v>
      </c>
    </row>
    <row r="159" ht="15.75" customHeight="1">
      <c r="A159" s="199"/>
      <c r="B159" s="206" t="s">
        <v>157</v>
      </c>
      <c r="C159" s="207" t="s">
        <v>21</v>
      </c>
      <c r="D159" s="208"/>
      <c r="E159" s="208"/>
      <c r="F159" s="209"/>
      <c r="G159" s="194">
        <f t="shared" si="10"/>
        <v>0</v>
      </c>
      <c r="H159" s="193"/>
      <c r="I159" s="195">
        <f t="shared" si="12"/>
        <v>0</v>
      </c>
      <c r="J159" s="194">
        <f t="shared" si="11"/>
        <v>0</v>
      </c>
    </row>
    <row r="160" ht="15.75" customHeight="1">
      <c r="A160" s="199"/>
      <c r="B160" s="200" t="s">
        <v>158</v>
      </c>
      <c r="C160" s="220" t="s">
        <v>21</v>
      </c>
      <c r="D160" s="208"/>
      <c r="E160" s="208"/>
      <c r="F160" s="209"/>
      <c r="G160" s="194">
        <f t="shared" si="10"/>
        <v>0</v>
      </c>
      <c r="H160" s="193"/>
      <c r="I160" s="195">
        <f t="shared" si="12"/>
        <v>0</v>
      </c>
      <c r="J160" s="194">
        <f t="shared" si="11"/>
        <v>0</v>
      </c>
    </row>
    <row r="161" ht="15.75" customHeight="1">
      <c r="A161" s="199"/>
      <c r="B161" s="206" t="s">
        <v>159</v>
      </c>
      <c r="C161" s="207" t="s">
        <v>21</v>
      </c>
      <c r="D161" s="208"/>
      <c r="E161" s="208"/>
      <c r="F161" s="209"/>
      <c r="G161" s="194">
        <f t="shared" si="10"/>
        <v>0</v>
      </c>
      <c r="H161" s="193"/>
      <c r="I161" s="195">
        <f t="shared" si="12"/>
        <v>0</v>
      </c>
      <c r="J161" s="194">
        <f t="shared" si="11"/>
        <v>0</v>
      </c>
    </row>
    <row r="162" ht="15.75" customHeight="1">
      <c r="A162" s="199"/>
      <c r="B162" s="200" t="s">
        <v>160</v>
      </c>
      <c r="C162" s="201" t="s">
        <v>21</v>
      </c>
      <c r="D162" s="202"/>
      <c r="E162" s="202"/>
      <c r="F162" s="203"/>
      <c r="G162" s="194">
        <f t="shared" si="10"/>
        <v>0</v>
      </c>
      <c r="H162" s="193"/>
      <c r="I162" s="195">
        <f t="shared" si="12"/>
        <v>0</v>
      </c>
      <c r="J162" s="194">
        <f t="shared" si="11"/>
        <v>0</v>
      </c>
    </row>
    <row r="163" ht="15.75" customHeight="1">
      <c r="A163" s="199"/>
      <c r="B163" s="206" t="s">
        <v>161</v>
      </c>
      <c r="C163" s="207" t="s">
        <v>21</v>
      </c>
      <c r="D163" s="208"/>
      <c r="E163" s="208"/>
      <c r="F163" s="209"/>
      <c r="G163" s="194">
        <f t="shared" si="10"/>
        <v>0</v>
      </c>
      <c r="H163" s="193"/>
      <c r="I163" s="195">
        <f t="shared" si="12"/>
        <v>0</v>
      </c>
      <c r="J163" s="194">
        <f t="shared" si="11"/>
        <v>0</v>
      </c>
    </row>
    <row r="164" ht="15.75" customHeight="1">
      <c r="A164" s="199"/>
      <c r="B164" s="206" t="s">
        <v>157</v>
      </c>
      <c r="C164" s="207" t="s">
        <v>21</v>
      </c>
      <c r="D164" s="208"/>
      <c r="E164" s="208"/>
      <c r="F164" s="209"/>
      <c r="G164" s="194">
        <f t="shared" si="10"/>
        <v>0</v>
      </c>
      <c r="H164" s="193"/>
      <c r="I164" s="195">
        <f t="shared" si="12"/>
        <v>0</v>
      </c>
      <c r="J164" s="194">
        <f t="shared" si="11"/>
        <v>0</v>
      </c>
    </row>
    <row r="165" ht="15.75" customHeight="1">
      <c r="A165" s="212"/>
      <c r="B165" s="206"/>
      <c r="C165" s="207"/>
      <c r="D165" s="208"/>
      <c r="E165" s="208"/>
      <c r="F165" s="209"/>
      <c r="G165" s="194">
        <f t="shared" si="10"/>
        <v>0</v>
      </c>
      <c r="H165" s="193"/>
      <c r="I165" s="195">
        <f t="shared" si="12"/>
        <v>0</v>
      </c>
      <c r="J165" s="194">
        <f t="shared" si="11"/>
        <v>0</v>
      </c>
    </row>
    <row r="166" ht="15.75" customHeight="1">
      <c r="A166" s="199"/>
      <c r="B166" s="198" t="s">
        <v>162</v>
      </c>
      <c r="C166" s="207"/>
      <c r="D166" s="207"/>
      <c r="E166" s="208"/>
      <c r="F166" s="209"/>
      <c r="G166" s="194">
        <f t="shared" si="10"/>
        <v>0</v>
      </c>
      <c r="H166" s="193"/>
      <c r="I166" s="195">
        <f t="shared" si="12"/>
        <v>0</v>
      </c>
      <c r="J166" s="194">
        <f t="shared" si="11"/>
        <v>0</v>
      </c>
    </row>
    <row r="167" ht="15.75" customHeight="1">
      <c r="A167" s="199"/>
      <c r="B167" s="200" t="s">
        <v>163</v>
      </c>
      <c r="C167" s="220" t="s">
        <v>21</v>
      </c>
      <c r="D167" s="208"/>
      <c r="E167" s="208"/>
      <c r="F167" s="209"/>
      <c r="G167" s="194">
        <f t="shared" si="10"/>
        <v>0</v>
      </c>
      <c r="H167" s="193"/>
      <c r="I167" s="195">
        <f t="shared" si="12"/>
        <v>0</v>
      </c>
      <c r="J167" s="194">
        <f t="shared" si="11"/>
        <v>0</v>
      </c>
    </row>
    <row r="168" ht="15.75" customHeight="1">
      <c r="A168" s="199"/>
      <c r="B168" s="206" t="s">
        <v>164</v>
      </c>
      <c r="C168" s="201" t="s">
        <v>21</v>
      </c>
      <c r="D168" s="202"/>
      <c r="E168" s="208"/>
      <c r="F168" s="203"/>
      <c r="G168" s="194">
        <f t="shared" si="10"/>
        <v>0</v>
      </c>
      <c r="H168" s="193"/>
      <c r="I168" s="195">
        <f t="shared" si="12"/>
        <v>0</v>
      </c>
      <c r="J168" s="194">
        <f t="shared" si="11"/>
        <v>0</v>
      </c>
    </row>
    <row r="169" ht="15.75" customHeight="1">
      <c r="A169" s="199"/>
      <c r="B169" s="206" t="s">
        <v>165</v>
      </c>
      <c r="C169" s="201" t="s">
        <v>166</v>
      </c>
      <c r="D169" s="202"/>
      <c r="E169" s="208"/>
      <c r="F169" s="203"/>
      <c r="G169" s="194">
        <f t="shared" si="10"/>
        <v>0</v>
      </c>
      <c r="H169" s="193"/>
      <c r="I169" s="195">
        <f t="shared" si="12"/>
        <v>0</v>
      </c>
      <c r="J169" s="194">
        <f t="shared" si="11"/>
        <v>0</v>
      </c>
    </row>
    <row r="170" ht="15.75" customHeight="1">
      <c r="A170" s="199"/>
      <c r="B170" s="206" t="s">
        <v>167</v>
      </c>
      <c r="C170" s="201" t="s">
        <v>21</v>
      </c>
      <c r="D170" s="202"/>
      <c r="E170" s="208"/>
      <c r="F170" s="203"/>
      <c r="G170" s="194">
        <f t="shared" si="10"/>
        <v>0</v>
      </c>
      <c r="H170" s="193"/>
      <c r="I170" s="195">
        <f t="shared" si="12"/>
        <v>0</v>
      </c>
      <c r="J170" s="194">
        <f t="shared" si="11"/>
        <v>0</v>
      </c>
    </row>
    <row r="171" ht="15.75" customHeight="1">
      <c r="A171" s="199"/>
      <c r="B171" s="200" t="s">
        <v>168</v>
      </c>
      <c r="C171" s="220" t="s">
        <v>122</v>
      </c>
      <c r="D171" s="202"/>
      <c r="E171" s="202"/>
      <c r="F171" s="209"/>
      <c r="G171" s="194">
        <f t="shared" si="10"/>
        <v>0</v>
      </c>
      <c r="H171" s="193"/>
      <c r="I171" s="195">
        <f t="shared" si="12"/>
        <v>0</v>
      </c>
      <c r="J171" s="194">
        <f t="shared" si="11"/>
        <v>0</v>
      </c>
    </row>
    <row r="172" ht="15.75" customHeight="1">
      <c r="A172" s="199"/>
      <c r="B172" s="206" t="s">
        <v>203</v>
      </c>
      <c r="C172" s="207" t="s">
        <v>122</v>
      </c>
      <c r="D172" s="208"/>
      <c r="E172" s="208"/>
      <c r="F172" s="209"/>
      <c r="G172" s="194">
        <f t="shared" si="10"/>
        <v>0</v>
      </c>
      <c r="H172" s="193"/>
      <c r="I172" s="195">
        <f t="shared" si="12"/>
        <v>0</v>
      </c>
      <c r="J172" s="194">
        <f t="shared" si="11"/>
        <v>0</v>
      </c>
    </row>
    <row r="173" ht="15.75" customHeight="1">
      <c r="A173" s="212"/>
      <c r="B173" s="206" t="s">
        <v>170</v>
      </c>
      <c r="C173" s="207" t="s">
        <v>21</v>
      </c>
      <c r="D173" s="208"/>
      <c r="E173" s="208"/>
      <c r="F173" s="209"/>
      <c r="G173" s="194">
        <f t="shared" si="10"/>
        <v>0</v>
      </c>
      <c r="H173" s="193"/>
      <c r="I173" s="195">
        <f t="shared" si="12"/>
        <v>0</v>
      </c>
      <c r="J173" s="194">
        <f t="shared" si="11"/>
        <v>0</v>
      </c>
    </row>
    <row r="174" ht="15.75" customHeight="1">
      <c r="A174" s="199"/>
      <c r="B174" s="206" t="s">
        <v>204</v>
      </c>
      <c r="C174" s="207" t="s">
        <v>21</v>
      </c>
      <c r="D174" s="207"/>
      <c r="E174" s="208"/>
      <c r="F174" s="209"/>
      <c r="G174" s="194">
        <f t="shared" si="10"/>
        <v>0</v>
      </c>
      <c r="H174" s="193"/>
      <c r="I174" s="195">
        <f t="shared" si="12"/>
        <v>0</v>
      </c>
      <c r="J174" s="194">
        <f t="shared" si="11"/>
        <v>0</v>
      </c>
    </row>
    <row r="175" ht="15.75" customHeight="1">
      <c r="A175" s="199"/>
      <c r="B175" s="206" t="s">
        <v>205</v>
      </c>
      <c r="C175" s="207" t="s">
        <v>21</v>
      </c>
      <c r="D175" s="208"/>
      <c r="E175" s="208"/>
      <c r="F175" s="209"/>
      <c r="G175" s="194">
        <f t="shared" si="10"/>
        <v>0</v>
      </c>
      <c r="H175" s="193"/>
      <c r="I175" s="195">
        <f t="shared" si="12"/>
        <v>0</v>
      </c>
      <c r="J175" s="194">
        <f t="shared" si="11"/>
        <v>0</v>
      </c>
    </row>
    <row r="176" ht="15.75" customHeight="1">
      <c r="A176" s="199"/>
      <c r="B176" s="206" t="s">
        <v>206</v>
      </c>
      <c r="C176" s="207" t="s">
        <v>122</v>
      </c>
      <c r="D176" s="208"/>
      <c r="E176" s="208"/>
      <c r="F176" s="209"/>
      <c r="G176" s="194">
        <f t="shared" si="10"/>
        <v>0</v>
      </c>
      <c r="H176" s="193"/>
      <c r="I176" s="195">
        <f t="shared" si="12"/>
        <v>0</v>
      </c>
      <c r="J176" s="194">
        <f t="shared" si="11"/>
        <v>0</v>
      </c>
    </row>
    <row r="177" ht="15.75" customHeight="1">
      <c r="A177" s="231"/>
      <c r="B177" s="232" t="s">
        <v>207</v>
      </c>
      <c r="C177" s="233" t="s">
        <v>122</v>
      </c>
      <c r="D177" s="231"/>
      <c r="E177" s="233"/>
      <c r="F177" s="231"/>
      <c r="G177" s="194">
        <f t="shared" si="10"/>
        <v>0</v>
      </c>
      <c r="H177" s="193"/>
      <c r="I177" s="195">
        <f t="shared" si="12"/>
        <v>0</v>
      </c>
      <c r="J177" s="194">
        <f t="shared" si="11"/>
        <v>0</v>
      </c>
    </row>
    <row r="178" ht="15.75" customHeight="1">
      <c r="A178" s="231"/>
      <c r="B178" s="232" t="s">
        <v>208</v>
      </c>
      <c r="C178" s="233" t="s">
        <v>21</v>
      </c>
      <c r="D178" s="231"/>
      <c r="E178" s="233"/>
      <c r="F178" s="231"/>
      <c r="G178" s="194">
        <f t="shared" si="10"/>
        <v>0</v>
      </c>
      <c r="H178" s="193"/>
      <c r="I178" s="195">
        <f t="shared" si="12"/>
        <v>0</v>
      </c>
      <c r="J178" s="194">
        <f t="shared" si="11"/>
        <v>0</v>
      </c>
    </row>
    <row r="179" ht="15.75" customHeight="1">
      <c r="B179" s="224" t="s">
        <v>176</v>
      </c>
      <c r="C179" s="191" t="s">
        <v>21</v>
      </c>
      <c r="D179" s="191"/>
      <c r="E179" s="192"/>
      <c r="F179" s="231"/>
      <c r="G179" s="194">
        <f t="shared" si="10"/>
        <v>0</v>
      </c>
      <c r="H179" s="193"/>
      <c r="I179" s="195">
        <f t="shared" si="12"/>
        <v>0</v>
      </c>
      <c r="J179" s="194">
        <f t="shared" si="11"/>
        <v>0</v>
      </c>
    </row>
    <row r="180" ht="15.75" customHeight="1">
      <c r="B180" s="232" t="s">
        <v>177</v>
      </c>
      <c r="C180" s="234" t="s">
        <v>21</v>
      </c>
      <c r="D180" s="231"/>
      <c r="E180" s="233"/>
      <c r="F180" s="231"/>
      <c r="G180" s="194">
        <f t="shared" si="10"/>
        <v>0</v>
      </c>
      <c r="H180" s="193"/>
      <c r="I180" s="195">
        <f t="shared" si="12"/>
        <v>0</v>
      </c>
      <c r="J180" s="194">
        <f t="shared" si="11"/>
        <v>0</v>
      </c>
    </row>
    <row r="181" ht="15.75" customHeight="1">
      <c r="B181" s="232" t="s">
        <v>178</v>
      </c>
      <c r="C181" s="234" t="s">
        <v>21</v>
      </c>
      <c r="D181" s="231"/>
      <c r="E181" s="233"/>
      <c r="F181" s="231"/>
      <c r="G181" s="194">
        <f t="shared" si="10"/>
        <v>0</v>
      </c>
      <c r="H181" s="193"/>
      <c r="I181" s="195">
        <f t="shared" si="12"/>
        <v>0</v>
      </c>
      <c r="J181" s="194">
        <f t="shared" si="11"/>
        <v>0</v>
      </c>
    </row>
    <row r="182" ht="15.75" customHeight="1">
      <c r="B182" s="232" t="s">
        <v>179</v>
      </c>
      <c r="C182" s="234" t="s">
        <v>21</v>
      </c>
      <c r="D182" s="231"/>
      <c r="E182" s="233"/>
      <c r="F182" s="231"/>
      <c r="G182" s="194">
        <f t="shared" si="10"/>
        <v>0</v>
      </c>
      <c r="H182" s="193"/>
      <c r="I182" s="195">
        <f t="shared" si="12"/>
        <v>0</v>
      </c>
      <c r="J182" s="194">
        <f t="shared" si="11"/>
        <v>0</v>
      </c>
    </row>
    <row r="183" ht="15.75" customHeight="1">
      <c r="B183" s="232" t="s">
        <v>180</v>
      </c>
      <c r="C183" s="234" t="s">
        <v>21</v>
      </c>
      <c r="D183" s="231"/>
      <c r="E183" s="233"/>
      <c r="F183" s="231"/>
      <c r="G183" s="194">
        <f t="shared" si="10"/>
        <v>0</v>
      </c>
      <c r="H183" s="193"/>
      <c r="I183" s="195">
        <f t="shared" si="12"/>
        <v>0</v>
      </c>
      <c r="J183" s="194">
        <f t="shared" si="11"/>
        <v>0</v>
      </c>
    </row>
    <row r="184" ht="15.75" customHeight="1">
      <c r="B184" s="232" t="s">
        <v>181</v>
      </c>
      <c r="C184" s="234" t="s">
        <v>21</v>
      </c>
      <c r="D184" s="231"/>
      <c r="E184" s="233"/>
      <c r="F184" s="231"/>
      <c r="G184" s="194">
        <f t="shared" si="10"/>
        <v>0</v>
      </c>
      <c r="H184" s="193"/>
      <c r="I184" s="195">
        <f t="shared" si="12"/>
        <v>0</v>
      </c>
      <c r="J184" s="194">
        <f t="shared" si="11"/>
        <v>0</v>
      </c>
    </row>
    <row r="185" ht="15.75" customHeight="1">
      <c r="B185" s="232" t="s">
        <v>209</v>
      </c>
      <c r="C185" s="231"/>
      <c r="D185" s="231"/>
      <c r="E185" s="233"/>
      <c r="F185" s="231"/>
      <c r="G185" s="194">
        <f t="shared" si="10"/>
        <v>0</v>
      </c>
      <c r="H185" s="193"/>
      <c r="I185" s="195">
        <f t="shared" si="12"/>
        <v>0</v>
      </c>
      <c r="J185" s="194">
        <f t="shared" si="11"/>
        <v>0</v>
      </c>
    </row>
    <row r="186" ht="15.75" customHeight="1">
      <c r="B186" s="235"/>
      <c r="C186" s="235"/>
      <c r="D186" s="235"/>
      <c r="E186" s="235"/>
      <c r="F186" s="235"/>
      <c r="G186" s="236">
        <f t="shared" si="10"/>
        <v>0</v>
      </c>
      <c r="H186" s="237"/>
      <c r="I186" s="238">
        <f t="shared" si="12"/>
        <v>0</v>
      </c>
      <c r="J186" s="236">
        <f t="shared" si="11"/>
        <v>0</v>
      </c>
    </row>
    <row r="187" ht="15.75" customHeight="1">
      <c r="A187" s="189" t="s">
        <v>129</v>
      </c>
      <c r="B187" s="190"/>
      <c r="C187" s="190"/>
      <c r="D187" s="190"/>
      <c r="E187" s="190"/>
      <c r="F187" s="190"/>
      <c r="G187" s="190"/>
      <c r="H187" s="190"/>
      <c r="I187" s="190"/>
      <c r="J187" s="185"/>
    </row>
    <row r="188" ht="15.75" customHeight="1">
      <c r="A188" s="191"/>
      <c r="B188" s="191" t="s">
        <v>12</v>
      </c>
      <c r="C188" s="191"/>
      <c r="D188" s="191"/>
      <c r="E188" s="192"/>
      <c r="F188" s="193"/>
      <c r="G188" s="194">
        <f>E188*F188</f>
        <v>0</v>
      </c>
      <c r="H188" s="193"/>
      <c r="I188" s="195"/>
      <c r="J188" s="194">
        <f>G188+I188</f>
        <v>0</v>
      </c>
    </row>
    <row r="189" ht="15.75" customHeight="1">
      <c r="A189" s="47"/>
      <c r="B189" s="191"/>
      <c r="C189" s="191"/>
      <c r="D189" s="191"/>
      <c r="E189" s="192"/>
      <c r="F189" s="193"/>
      <c r="G189" s="194"/>
      <c r="H189" s="193"/>
      <c r="I189" s="195"/>
      <c r="J189" s="194"/>
    </row>
    <row r="190" ht="15.75" customHeight="1">
      <c r="A190" s="47"/>
      <c r="B190" s="196" t="s">
        <v>145</v>
      </c>
      <c r="C190" s="191" t="s">
        <v>21</v>
      </c>
      <c r="D190" s="191"/>
      <c r="E190" s="192"/>
      <c r="F190" s="193"/>
      <c r="G190" s="194">
        <f t="shared" ref="G190:G231" si="13">E190*F190</f>
        <v>0</v>
      </c>
      <c r="H190" s="193"/>
      <c r="I190" s="195"/>
      <c r="J190" s="194">
        <f t="shared" ref="J190:J231" si="14">G190+I190</f>
        <v>0</v>
      </c>
    </row>
    <row r="191" ht="15.75" customHeight="1">
      <c r="A191" s="47"/>
      <c r="B191" s="196" t="s">
        <v>146</v>
      </c>
      <c r="C191" s="191" t="s">
        <v>21</v>
      </c>
      <c r="D191" s="191"/>
      <c r="E191" s="192"/>
      <c r="F191" s="193"/>
      <c r="G191" s="194">
        <f t="shared" si="13"/>
        <v>0</v>
      </c>
      <c r="H191" s="193"/>
      <c r="I191" s="195"/>
      <c r="J191" s="194">
        <f t="shared" si="14"/>
        <v>0</v>
      </c>
    </row>
    <row r="192" ht="15.75" customHeight="1">
      <c r="A192" s="47"/>
      <c r="B192" s="196" t="s">
        <v>147</v>
      </c>
      <c r="C192" s="191" t="s">
        <v>21</v>
      </c>
      <c r="D192" s="191"/>
      <c r="E192" s="192"/>
      <c r="F192" s="193"/>
      <c r="G192" s="194">
        <f t="shared" si="13"/>
        <v>0</v>
      </c>
      <c r="H192" s="193"/>
      <c r="I192" s="195"/>
      <c r="J192" s="194">
        <f t="shared" si="14"/>
        <v>0</v>
      </c>
    </row>
    <row r="193" ht="15.75" customHeight="1">
      <c r="A193" s="47"/>
      <c r="B193" s="196" t="s">
        <v>23</v>
      </c>
      <c r="C193" s="191" t="s">
        <v>122</v>
      </c>
      <c r="D193" s="191"/>
      <c r="E193" s="192"/>
      <c r="F193" s="193"/>
      <c r="G193" s="194">
        <f t="shared" si="13"/>
        <v>0</v>
      </c>
      <c r="H193" s="193"/>
      <c r="I193" s="195"/>
      <c r="J193" s="194">
        <f t="shared" si="14"/>
        <v>0</v>
      </c>
    </row>
    <row r="194" ht="15.75" customHeight="1">
      <c r="A194" s="47"/>
      <c r="B194" s="196" t="s">
        <v>148</v>
      </c>
      <c r="C194" s="191" t="s">
        <v>21</v>
      </c>
      <c r="D194" s="191"/>
      <c r="E194" s="192"/>
      <c r="F194" s="193"/>
      <c r="G194" s="194">
        <f t="shared" si="13"/>
        <v>0</v>
      </c>
      <c r="H194" s="193"/>
      <c r="I194" s="195"/>
      <c r="J194" s="194">
        <f t="shared" si="14"/>
        <v>0</v>
      </c>
    </row>
    <row r="195" ht="15.75" customHeight="1">
      <c r="A195" s="47"/>
      <c r="B195" s="196"/>
      <c r="C195" s="191"/>
      <c r="D195" s="191"/>
      <c r="E195" s="192"/>
      <c r="F195" s="193"/>
      <c r="G195" s="194">
        <f t="shared" si="13"/>
        <v>0</v>
      </c>
      <c r="H195" s="193"/>
      <c r="I195" s="195"/>
      <c r="J195" s="194">
        <f t="shared" si="14"/>
        <v>0</v>
      </c>
    </row>
    <row r="196" ht="15.75" customHeight="1">
      <c r="A196" s="47"/>
      <c r="B196" s="196"/>
      <c r="C196" s="191"/>
      <c r="D196" s="191"/>
      <c r="E196" s="192"/>
      <c r="F196" s="193"/>
      <c r="G196" s="194">
        <f t="shared" si="13"/>
        <v>0</v>
      </c>
      <c r="H196" s="193"/>
      <c r="I196" s="195"/>
      <c r="J196" s="194">
        <f t="shared" si="14"/>
        <v>0</v>
      </c>
    </row>
    <row r="197" ht="15.75" customHeight="1">
      <c r="A197" s="197"/>
      <c r="B197" s="198" t="s">
        <v>149</v>
      </c>
      <c r="C197" s="187"/>
      <c r="D197" s="187"/>
      <c r="E197" s="187"/>
      <c r="F197" s="188"/>
      <c r="G197" s="194">
        <f t="shared" si="13"/>
        <v>0</v>
      </c>
      <c r="H197" s="193"/>
      <c r="I197" s="195"/>
      <c r="J197" s="194">
        <f t="shared" si="14"/>
        <v>0</v>
      </c>
    </row>
    <row r="198" ht="15.75" customHeight="1">
      <c r="A198" s="199"/>
      <c r="B198" s="230" t="s">
        <v>150</v>
      </c>
      <c r="C198" s="220" t="s">
        <v>151</v>
      </c>
      <c r="D198" s="202"/>
      <c r="E198" s="202"/>
      <c r="F198" s="203"/>
      <c r="G198" s="194">
        <f t="shared" si="13"/>
        <v>0</v>
      </c>
      <c r="H198" s="193"/>
      <c r="I198" s="195"/>
      <c r="J198" s="194">
        <f t="shared" si="14"/>
        <v>0</v>
      </c>
    </row>
    <row r="199" ht="15.75" customHeight="1">
      <c r="A199" s="199"/>
      <c r="B199" s="206" t="s">
        <v>210</v>
      </c>
      <c r="C199" s="220" t="s">
        <v>151</v>
      </c>
      <c r="D199" s="208"/>
      <c r="E199" s="208"/>
      <c r="F199" s="209"/>
      <c r="G199" s="194">
        <f t="shared" si="13"/>
        <v>0</v>
      </c>
      <c r="H199" s="193"/>
      <c r="I199" s="195">
        <f t="shared" ref="I199:I231" si="15">E199*H199</f>
        <v>0</v>
      </c>
      <c r="J199" s="194">
        <f t="shared" si="14"/>
        <v>0</v>
      </c>
    </row>
    <row r="200" ht="15.75" customHeight="1">
      <c r="A200" s="199"/>
      <c r="B200" s="206" t="s">
        <v>211</v>
      </c>
      <c r="C200" s="220" t="s">
        <v>122</v>
      </c>
      <c r="D200" s="208"/>
      <c r="E200" s="208"/>
      <c r="F200" s="209"/>
      <c r="G200" s="194">
        <f t="shared" si="13"/>
        <v>0</v>
      </c>
      <c r="H200" s="193"/>
      <c r="I200" s="195">
        <f t="shared" si="15"/>
        <v>0</v>
      </c>
      <c r="J200" s="194">
        <f t="shared" si="14"/>
        <v>0</v>
      </c>
    </row>
    <row r="201" ht="15.75" customHeight="1">
      <c r="A201" s="199"/>
      <c r="B201" s="206" t="s">
        <v>154</v>
      </c>
      <c r="C201" s="220" t="s">
        <v>151</v>
      </c>
      <c r="D201" s="208"/>
      <c r="E201" s="208"/>
      <c r="F201" s="209"/>
      <c r="G201" s="194">
        <f t="shared" si="13"/>
        <v>0</v>
      </c>
      <c r="H201" s="193"/>
      <c r="I201" s="195">
        <f t="shared" si="15"/>
        <v>0</v>
      </c>
      <c r="J201" s="194">
        <f t="shared" si="14"/>
        <v>0</v>
      </c>
    </row>
    <row r="202" ht="15.75" customHeight="1">
      <c r="A202" s="212"/>
      <c r="B202" s="200" t="s">
        <v>155</v>
      </c>
      <c r="C202" s="220" t="s">
        <v>21</v>
      </c>
      <c r="D202" s="208"/>
      <c r="E202" s="202"/>
      <c r="F202" s="209"/>
      <c r="G202" s="194">
        <f t="shared" si="13"/>
        <v>0</v>
      </c>
      <c r="H202" s="193"/>
      <c r="I202" s="195">
        <f t="shared" si="15"/>
        <v>0</v>
      </c>
      <c r="J202" s="194">
        <f t="shared" si="14"/>
        <v>0</v>
      </c>
    </row>
    <row r="203" ht="15.75" customHeight="1">
      <c r="A203" s="199"/>
      <c r="B203" s="206" t="s">
        <v>156</v>
      </c>
      <c r="C203" s="207" t="s">
        <v>21</v>
      </c>
      <c r="D203" s="207"/>
      <c r="E203" s="208"/>
      <c r="F203" s="209"/>
      <c r="G203" s="194">
        <f t="shared" si="13"/>
        <v>0</v>
      </c>
      <c r="H203" s="193"/>
      <c r="I203" s="195">
        <f t="shared" si="15"/>
        <v>0</v>
      </c>
      <c r="J203" s="194">
        <f t="shared" si="14"/>
        <v>0</v>
      </c>
    </row>
    <row r="204" ht="15.75" customHeight="1">
      <c r="A204" s="199"/>
      <c r="B204" s="206" t="s">
        <v>157</v>
      </c>
      <c r="C204" s="207" t="s">
        <v>21</v>
      </c>
      <c r="D204" s="208"/>
      <c r="E204" s="208"/>
      <c r="F204" s="209"/>
      <c r="G204" s="194">
        <f t="shared" si="13"/>
        <v>0</v>
      </c>
      <c r="H204" s="193"/>
      <c r="I204" s="195">
        <f t="shared" si="15"/>
        <v>0</v>
      </c>
      <c r="J204" s="194">
        <f t="shared" si="14"/>
        <v>0</v>
      </c>
    </row>
    <row r="205" ht="15.75" customHeight="1">
      <c r="A205" s="199"/>
      <c r="B205" s="200" t="s">
        <v>158</v>
      </c>
      <c r="C205" s="220" t="s">
        <v>21</v>
      </c>
      <c r="D205" s="208"/>
      <c r="E205" s="208"/>
      <c r="F205" s="209"/>
      <c r="G205" s="194">
        <f t="shared" si="13"/>
        <v>0</v>
      </c>
      <c r="H205" s="193"/>
      <c r="I205" s="195">
        <f t="shared" si="15"/>
        <v>0</v>
      </c>
      <c r="J205" s="194">
        <f t="shared" si="14"/>
        <v>0</v>
      </c>
    </row>
    <row r="206" ht="15.75" customHeight="1">
      <c r="A206" s="199"/>
      <c r="B206" s="206" t="s">
        <v>159</v>
      </c>
      <c r="C206" s="207" t="s">
        <v>21</v>
      </c>
      <c r="D206" s="208"/>
      <c r="E206" s="208"/>
      <c r="F206" s="209"/>
      <c r="G206" s="194">
        <f t="shared" si="13"/>
        <v>0</v>
      </c>
      <c r="H206" s="193"/>
      <c r="I206" s="195">
        <f t="shared" si="15"/>
        <v>0</v>
      </c>
      <c r="J206" s="194">
        <f t="shared" si="14"/>
        <v>0</v>
      </c>
    </row>
    <row r="207" ht="15.75" customHeight="1">
      <c r="A207" s="199"/>
      <c r="B207" s="200" t="s">
        <v>160</v>
      </c>
      <c r="C207" s="201" t="s">
        <v>21</v>
      </c>
      <c r="D207" s="202"/>
      <c r="E207" s="202"/>
      <c r="F207" s="203"/>
      <c r="G207" s="194">
        <f t="shared" si="13"/>
        <v>0</v>
      </c>
      <c r="H207" s="193"/>
      <c r="I207" s="195">
        <f t="shared" si="15"/>
        <v>0</v>
      </c>
      <c r="J207" s="194">
        <f t="shared" si="14"/>
        <v>0</v>
      </c>
    </row>
    <row r="208" ht="15.75" customHeight="1">
      <c r="A208" s="199"/>
      <c r="B208" s="206" t="s">
        <v>161</v>
      </c>
      <c r="C208" s="207" t="s">
        <v>21</v>
      </c>
      <c r="D208" s="208"/>
      <c r="E208" s="208"/>
      <c r="F208" s="209"/>
      <c r="G208" s="194">
        <f t="shared" si="13"/>
        <v>0</v>
      </c>
      <c r="H208" s="193"/>
      <c r="I208" s="195">
        <f t="shared" si="15"/>
        <v>0</v>
      </c>
      <c r="J208" s="194">
        <f t="shared" si="14"/>
        <v>0</v>
      </c>
    </row>
    <row r="209" ht="15.75" customHeight="1">
      <c r="A209" s="199"/>
      <c r="B209" s="206" t="s">
        <v>157</v>
      </c>
      <c r="C209" s="207" t="s">
        <v>21</v>
      </c>
      <c r="D209" s="208"/>
      <c r="E209" s="208"/>
      <c r="F209" s="209"/>
      <c r="G209" s="194">
        <f t="shared" si="13"/>
        <v>0</v>
      </c>
      <c r="H209" s="193"/>
      <c r="I209" s="195">
        <f t="shared" si="15"/>
        <v>0</v>
      </c>
      <c r="J209" s="194">
        <f t="shared" si="14"/>
        <v>0</v>
      </c>
    </row>
    <row r="210" ht="15.75" customHeight="1">
      <c r="A210" s="212"/>
      <c r="B210" s="206"/>
      <c r="C210" s="207"/>
      <c r="D210" s="208"/>
      <c r="E210" s="208"/>
      <c r="F210" s="209"/>
      <c r="G210" s="194">
        <f t="shared" si="13"/>
        <v>0</v>
      </c>
      <c r="H210" s="193"/>
      <c r="I210" s="195">
        <f t="shared" si="15"/>
        <v>0</v>
      </c>
      <c r="J210" s="194">
        <f t="shared" si="14"/>
        <v>0</v>
      </c>
    </row>
    <row r="211" ht="15.75" customHeight="1">
      <c r="A211" s="199"/>
      <c r="B211" s="198" t="s">
        <v>162</v>
      </c>
      <c r="C211" s="207"/>
      <c r="D211" s="207"/>
      <c r="E211" s="208"/>
      <c r="F211" s="209"/>
      <c r="G211" s="194">
        <f t="shared" si="13"/>
        <v>0</v>
      </c>
      <c r="H211" s="193"/>
      <c r="I211" s="195">
        <f t="shared" si="15"/>
        <v>0</v>
      </c>
      <c r="J211" s="194">
        <f t="shared" si="14"/>
        <v>0</v>
      </c>
    </row>
    <row r="212" ht="15.75" customHeight="1">
      <c r="A212" s="199"/>
      <c r="B212" s="200" t="s">
        <v>163</v>
      </c>
      <c r="C212" s="220" t="s">
        <v>21</v>
      </c>
      <c r="D212" s="208"/>
      <c r="E212" s="208"/>
      <c r="F212" s="209"/>
      <c r="G212" s="194">
        <f t="shared" si="13"/>
        <v>0</v>
      </c>
      <c r="H212" s="193"/>
      <c r="I212" s="195">
        <f t="shared" si="15"/>
        <v>0</v>
      </c>
      <c r="J212" s="194">
        <f t="shared" si="14"/>
        <v>0</v>
      </c>
    </row>
    <row r="213" ht="15.75" customHeight="1">
      <c r="A213" s="199"/>
      <c r="B213" s="206" t="s">
        <v>164</v>
      </c>
      <c r="C213" s="201" t="s">
        <v>21</v>
      </c>
      <c r="D213" s="202"/>
      <c r="E213" s="208"/>
      <c r="F213" s="203"/>
      <c r="G213" s="194">
        <f t="shared" si="13"/>
        <v>0</v>
      </c>
      <c r="H213" s="193"/>
      <c r="I213" s="195">
        <f t="shared" si="15"/>
        <v>0</v>
      </c>
      <c r="J213" s="194">
        <f t="shared" si="14"/>
        <v>0</v>
      </c>
    </row>
    <row r="214" ht="15.75" customHeight="1">
      <c r="A214" s="199"/>
      <c r="B214" s="206" t="s">
        <v>165</v>
      </c>
      <c r="C214" s="201" t="s">
        <v>166</v>
      </c>
      <c r="D214" s="202"/>
      <c r="E214" s="208"/>
      <c r="F214" s="203"/>
      <c r="G214" s="194">
        <f t="shared" si="13"/>
        <v>0</v>
      </c>
      <c r="H214" s="193"/>
      <c r="I214" s="195">
        <f t="shared" si="15"/>
        <v>0</v>
      </c>
      <c r="J214" s="194">
        <f t="shared" si="14"/>
        <v>0</v>
      </c>
    </row>
    <row r="215" ht="15.75" customHeight="1">
      <c r="A215" s="199"/>
      <c r="B215" s="206" t="s">
        <v>167</v>
      </c>
      <c r="C215" s="201" t="s">
        <v>21</v>
      </c>
      <c r="D215" s="202"/>
      <c r="E215" s="208"/>
      <c r="F215" s="203"/>
      <c r="G215" s="194">
        <f t="shared" si="13"/>
        <v>0</v>
      </c>
      <c r="H215" s="193"/>
      <c r="I215" s="195">
        <f t="shared" si="15"/>
        <v>0</v>
      </c>
      <c r="J215" s="194">
        <f t="shared" si="14"/>
        <v>0</v>
      </c>
    </row>
    <row r="216" ht="15.75" customHeight="1">
      <c r="A216" s="199"/>
      <c r="B216" s="200" t="s">
        <v>168</v>
      </c>
      <c r="C216" s="220" t="s">
        <v>122</v>
      </c>
      <c r="D216" s="202"/>
      <c r="E216" s="202"/>
      <c r="F216" s="209"/>
      <c r="G216" s="194">
        <f t="shared" si="13"/>
        <v>0</v>
      </c>
      <c r="H216" s="193"/>
      <c r="I216" s="195">
        <f t="shared" si="15"/>
        <v>0</v>
      </c>
      <c r="J216" s="194">
        <f t="shared" si="14"/>
        <v>0</v>
      </c>
    </row>
    <row r="217" ht="15.75" customHeight="1">
      <c r="A217" s="199"/>
      <c r="B217" s="206" t="s">
        <v>212</v>
      </c>
      <c r="C217" s="207" t="s">
        <v>122</v>
      </c>
      <c r="D217" s="208"/>
      <c r="E217" s="208"/>
      <c r="F217" s="209"/>
      <c r="G217" s="194">
        <f t="shared" si="13"/>
        <v>0</v>
      </c>
      <c r="H217" s="193"/>
      <c r="I217" s="195">
        <f t="shared" si="15"/>
        <v>0</v>
      </c>
      <c r="J217" s="194">
        <f t="shared" si="14"/>
        <v>0</v>
      </c>
    </row>
    <row r="218" ht="15.75" customHeight="1">
      <c r="A218" s="212"/>
      <c r="B218" s="206" t="s">
        <v>170</v>
      </c>
      <c r="C218" s="207" t="s">
        <v>21</v>
      </c>
      <c r="D218" s="208"/>
      <c r="E218" s="208"/>
      <c r="F218" s="209"/>
      <c r="G218" s="194">
        <f t="shared" si="13"/>
        <v>0</v>
      </c>
      <c r="H218" s="193"/>
      <c r="I218" s="195">
        <f t="shared" si="15"/>
        <v>0</v>
      </c>
      <c r="J218" s="194">
        <f t="shared" si="14"/>
        <v>0</v>
      </c>
    </row>
    <row r="219" ht="15.75" customHeight="1">
      <c r="A219" s="199"/>
      <c r="B219" s="206" t="s">
        <v>213</v>
      </c>
      <c r="C219" s="207" t="s">
        <v>21</v>
      </c>
      <c r="D219" s="207"/>
      <c r="E219" s="208"/>
      <c r="F219" s="209"/>
      <c r="G219" s="194">
        <f t="shared" si="13"/>
        <v>0</v>
      </c>
      <c r="H219" s="193"/>
      <c r="I219" s="195">
        <f t="shared" si="15"/>
        <v>0</v>
      </c>
      <c r="J219" s="194">
        <f t="shared" si="14"/>
        <v>0</v>
      </c>
    </row>
    <row r="220" ht="15.75" customHeight="1">
      <c r="A220" s="199"/>
      <c r="B220" s="206" t="s">
        <v>214</v>
      </c>
      <c r="C220" s="207" t="s">
        <v>21</v>
      </c>
      <c r="D220" s="208"/>
      <c r="E220" s="208"/>
      <c r="F220" s="209"/>
      <c r="G220" s="194">
        <f t="shared" si="13"/>
        <v>0</v>
      </c>
      <c r="H220" s="193"/>
      <c r="I220" s="195">
        <f t="shared" si="15"/>
        <v>0</v>
      </c>
      <c r="J220" s="194">
        <f t="shared" si="14"/>
        <v>0</v>
      </c>
    </row>
    <row r="221" ht="15.75" customHeight="1">
      <c r="A221" s="199"/>
      <c r="B221" s="206" t="s">
        <v>215</v>
      </c>
      <c r="C221" s="207" t="s">
        <v>122</v>
      </c>
      <c r="D221" s="208"/>
      <c r="E221" s="208"/>
      <c r="F221" s="209"/>
      <c r="G221" s="194">
        <f t="shared" si="13"/>
        <v>0</v>
      </c>
      <c r="H221" s="193"/>
      <c r="I221" s="195">
        <f t="shared" si="15"/>
        <v>0</v>
      </c>
      <c r="J221" s="194">
        <f t="shared" si="14"/>
        <v>0</v>
      </c>
    </row>
    <row r="222" ht="15.75" customHeight="1">
      <c r="A222" s="231"/>
      <c r="B222" s="232" t="s">
        <v>216</v>
      </c>
      <c r="C222" s="233" t="s">
        <v>122</v>
      </c>
      <c r="D222" s="231"/>
      <c r="E222" s="233"/>
      <c r="F222" s="231"/>
      <c r="G222" s="194">
        <f t="shared" si="13"/>
        <v>0</v>
      </c>
      <c r="H222" s="193"/>
      <c r="I222" s="195">
        <f t="shared" si="15"/>
        <v>0</v>
      </c>
      <c r="J222" s="194">
        <f t="shared" si="14"/>
        <v>0</v>
      </c>
    </row>
    <row r="223" ht="15.75" customHeight="1">
      <c r="A223" s="231"/>
      <c r="B223" s="232" t="s">
        <v>217</v>
      </c>
      <c r="C223" s="233" t="s">
        <v>21</v>
      </c>
      <c r="D223" s="231"/>
      <c r="E223" s="233"/>
      <c r="F223" s="231"/>
      <c r="G223" s="194">
        <f t="shared" si="13"/>
        <v>0</v>
      </c>
      <c r="H223" s="193"/>
      <c r="I223" s="195">
        <f t="shared" si="15"/>
        <v>0</v>
      </c>
      <c r="J223" s="194">
        <f t="shared" si="14"/>
        <v>0</v>
      </c>
    </row>
    <row r="224" ht="15.75" customHeight="1">
      <c r="B224" s="224" t="s">
        <v>176</v>
      </c>
      <c r="C224" s="191" t="s">
        <v>21</v>
      </c>
      <c r="D224" s="191"/>
      <c r="E224" s="192"/>
      <c r="F224" s="231"/>
      <c r="G224" s="194">
        <f t="shared" si="13"/>
        <v>0</v>
      </c>
      <c r="H224" s="193"/>
      <c r="I224" s="195">
        <f t="shared" si="15"/>
        <v>0</v>
      </c>
      <c r="J224" s="194">
        <f t="shared" si="14"/>
        <v>0</v>
      </c>
    </row>
    <row r="225" ht="15.75" customHeight="1">
      <c r="B225" s="232" t="s">
        <v>177</v>
      </c>
      <c r="C225" s="234" t="s">
        <v>21</v>
      </c>
      <c r="D225" s="231"/>
      <c r="E225" s="233"/>
      <c r="F225" s="231"/>
      <c r="G225" s="194">
        <f t="shared" si="13"/>
        <v>0</v>
      </c>
      <c r="H225" s="193"/>
      <c r="I225" s="195">
        <f t="shared" si="15"/>
        <v>0</v>
      </c>
      <c r="J225" s="194">
        <f t="shared" si="14"/>
        <v>0</v>
      </c>
    </row>
    <row r="226" ht="15.75" customHeight="1">
      <c r="B226" s="232" t="s">
        <v>178</v>
      </c>
      <c r="C226" s="234" t="s">
        <v>21</v>
      </c>
      <c r="D226" s="231"/>
      <c r="E226" s="233"/>
      <c r="F226" s="231"/>
      <c r="G226" s="194">
        <f t="shared" si="13"/>
        <v>0</v>
      </c>
      <c r="H226" s="193"/>
      <c r="I226" s="195">
        <f t="shared" si="15"/>
        <v>0</v>
      </c>
      <c r="J226" s="194">
        <f t="shared" si="14"/>
        <v>0</v>
      </c>
    </row>
    <row r="227" ht="15.75" customHeight="1">
      <c r="B227" s="232" t="s">
        <v>179</v>
      </c>
      <c r="C227" s="234" t="s">
        <v>21</v>
      </c>
      <c r="D227" s="231"/>
      <c r="E227" s="233"/>
      <c r="F227" s="231"/>
      <c r="G227" s="194">
        <f t="shared" si="13"/>
        <v>0</v>
      </c>
      <c r="H227" s="193"/>
      <c r="I227" s="195">
        <f t="shared" si="15"/>
        <v>0</v>
      </c>
      <c r="J227" s="194">
        <f t="shared" si="14"/>
        <v>0</v>
      </c>
    </row>
    <row r="228" ht="15.75" customHeight="1">
      <c r="B228" s="232" t="s">
        <v>180</v>
      </c>
      <c r="C228" s="234" t="s">
        <v>21</v>
      </c>
      <c r="D228" s="231"/>
      <c r="E228" s="233"/>
      <c r="F228" s="231"/>
      <c r="G228" s="194">
        <f t="shared" si="13"/>
        <v>0</v>
      </c>
      <c r="H228" s="193"/>
      <c r="I228" s="195">
        <f t="shared" si="15"/>
        <v>0</v>
      </c>
      <c r="J228" s="194">
        <f t="shared" si="14"/>
        <v>0</v>
      </c>
    </row>
    <row r="229" ht="15.75" customHeight="1">
      <c r="B229" s="232" t="s">
        <v>181</v>
      </c>
      <c r="C229" s="234" t="s">
        <v>21</v>
      </c>
      <c r="D229" s="231"/>
      <c r="E229" s="233"/>
      <c r="F229" s="231"/>
      <c r="G229" s="194">
        <f t="shared" si="13"/>
        <v>0</v>
      </c>
      <c r="H229" s="193"/>
      <c r="I229" s="195">
        <f t="shared" si="15"/>
        <v>0</v>
      </c>
      <c r="J229" s="194">
        <f t="shared" si="14"/>
        <v>0</v>
      </c>
    </row>
    <row r="230" ht="15.75" customHeight="1">
      <c r="B230" s="232" t="s">
        <v>218</v>
      </c>
      <c r="C230" s="231"/>
      <c r="D230" s="231"/>
      <c r="E230" s="233"/>
      <c r="F230" s="231"/>
      <c r="G230" s="194">
        <f t="shared" si="13"/>
        <v>0</v>
      </c>
      <c r="H230" s="193"/>
      <c r="I230" s="195">
        <f t="shared" si="15"/>
        <v>0</v>
      </c>
      <c r="J230" s="194">
        <f t="shared" si="14"/>
        <v>0</v>
      </c>
    </row>
    <row r="231" ht="15.75" customHeight="1">
      <c r="B231" s="235"/>
      <c r="C231" s="235"/>
      <c r="D231" s="235"/>
      <c r="E231" s="235"/>
      <c r="F231" s="235"/>
      <c r="G231" s="236">
        <f t="shared" si="13"/>
        <v>0</v>
      </c>
      <c r="H231" s="237"/>
      <c r="I231" s="238">
        <f t="shared" si="15"/>
        <v>0</v>
      </c>
      <c r="J231" s="236">
        <f t="shared" si="14"/>
        <v>0</v>
      </c>
    </row>
    <row r="232" ht="15.75" customHeight="1">
      <c r="A232" s="189" t="s">
        <v>133</v>
      </c>
      <c r="B232" s="190"/>
      <c r="C232" s="190"/>
      <c r="D232" s="190"/>
      <c r="E232" s="190"/>
      <c r="F232" s="190"/>
      <c r="G232" s="190"/>
      <c r="H232" s="190"/>
      <c r="I232" s="190"/>
      <c r="J232" s="185"/>
    </row>
    <row r="233" ht="15.75" customHeight="1">
      <c r="A233" s="191"/>
      <c r="B233" s="191" t="s">
        <v>12</v>
      </c>
      <c r="C233" s="191"/>
      <c r="D233" s="191"/>
      <c r="E233" s="192"/>
      <c r="F233" s="193"/>
      <c r="G233" s="194">
        <f>E233*F233</f>
        <v>0</v>
      </c>
      <c r="H233" s="193"/>
      <c r="I233" s="195"/>
      <c r="J233" s="194">
        <f>G233+I233</f>
        <v>0</v>
      </c>
    </row>
    <row r="234" ht="15.75" customHeight="1">
      <c r="A234" s="47"/>
      <c r="B234" s="191"/>
      <c r="C234" s="191"/>
      <c r="D234" s="191"/>
      <c r="E234" s="192"/>
      <c r="F234" s="193"/>
      <c r="G234" s="194"/>
      <c r="H234" s="193"/>
      <c r="I234" s="195"/>
      <c r="J234" s="194"/>
    </row>
    <row r="235" ht="15.75" customHeight="1">
      <c r="A235" s="47"/>
      <c r="B235" s="196" t="s">
        <v>145</v>
      </c>
      <c r="C235" s="191" t="s">
        <v>21</v>
      </c>
      <c r="D235" s="191"/>
      <c r="E235" s="192"/>
      <c r="F235" s="193"/>
      <c r="G235" s="194">
        <f t="shared" ref="G235:G276" si="16">E235*F235</f>
        <v>0</v>
      </c>
      <c r="H235" s="193"/>
      <c r="I235" s="195"/>
      <c r="J235" s="194">
        <f t="shared" ref="J235:J276" si="17">G235+I235</f>
        <v>0</v>
      </c>
    </row>
    <row r="236" ht="15.75" customHeight="1">
      <c r="A236" s="47"/>
      <c r="B236" s="196" t="s">
        <v>146</v>
      </c>
      <c r="C236" s="191" t="s">
        <v>21</v>
      </c>
      <c r="D236" s="191"/>
      <c r="E236" s="192"/>
      <c r="F236" s="193"/>
      <c r="G236" s="194">
        <f t="shared" si="16"/>
        <v>0</v>
      </c>
      <c r="H236" s="193"/>
      <c r="I236" s="195"/>
      <c r="J236" s="194">
        <f t="shared" si="17"/>
        <v>0</v>
      </c>
    </row>
    <row r="237" ht="15.75" customHeight="1">
      <c r="A237" s="47"/>
      <c r="B237" s="196" t="s">
        <v>147</v>
      </c>
      <c r="C237" s="191" t="s">
        <v>21</v>
      </c>
      <c r="D237" s="191"/>
      <c r="E237" s="192"/>
      <c r="F237" s="193"/>
      <c r="G237" s="194">
        <f t="shared" si="16"/>
        <v>0</v>
      </c>
      <c r="H237" s="193"/>
      <c r="I237" s="195"/>
      <c r="J237" s="194">
        <f t="shared" si="17"/>
        <v>0</v>
      </c>
    </row>
    <row r="238" ht="15.75" customHeight="1">
      <c r="A238" s="47"/>
      <c r="B238" s="196" t="s">
        <v>23</v>
      </c>
      <c r="C238" s="191" t="s">
        <v>122</v>
      </c>
      <c r="D238" s="191"/>
      <c r="E238" s="192"/>
      <c r="F238" s="193"/>
      <c r="G238" s="194">
        <f t="shared" si="16"/>
        <v>0</v>
      </c>
      <c r="H238" s="193"/>
      <c r="I238" s="195"/>
      <c r="J238" s="194">
        <f t="shared" si="17"/>
        <v>0</v>
      </c>
    </row>
    <row r="239" ht="15.75" customHeight="1">
      <c r="A239" s="47"/>
      <c r="B239" s="196" t="s">
        <v>148</v>
      </c>
      <c r="C239" s="191" t="s">
        <v>21</v>
      </c>
      <c r="D239" s="191"/>
      <c r="E239" s="192"/>
      <c r="F239" s="193"/>
      <c r="G239" s="194">
        <f t="shared" si="16"/>
        <v>0</v>
      </c>
      <c r="H239" s="193"/>
      <c r="I239" s="195"/>
      <c r="J239" s="194">
        <f t="shared" si="17"/>
        <v>0</v>
      </c>
    </row>
    <row r="240" ht="15.75" customHeight="1">
      <c r="A240" s="47"/>
      <c r="B240" s="196"/>
      <c r="C240" s="191"/>
      <c r="D240" s="191"/>
      <c r="E240" s="192"/>
      <c r="F240" s="193"/>
      <c r="G240" s="194">
        <f t="shared" si="16"/>
        <v>0</v>
      </c>
      <c r="H240" s="193"/>
      <c r="I240" s="195"/>
      <c r="J240" s="194">
        <f t="shared" si="17"/>
        <v>0</v>
      </c>
    </row>
    <row r="241" ht="15.75" customHeight="1">
      <c r="A241" s="47"/>
      <c r="B241" s="196"/>
      <c r="C241" s="191"/>
      <c r="D241" s="191"/>
      <c r="E241" s="192"/>
      <c r="F241" s="193"/>
      <c r="G241" s="194">
        <f t="shared" si="16"/>
        <v>0</v>
      </c>
      <c r="H241" s="193"/>
      <c r="I241" s="195"/>
      <c r="J241" s="194">
        <f t="shared" si="17"/>
        <v>0</v>
      </c>
    </row>
    <row r="242" ht="15.75" customHeight="1">
      <c r="A242" s="197"/>
      <c r="B242" s="198" t="s">
        <v>149</v>
      </c>
      <c r="C242" s="187"/>
      <c r="D242" s="187"/>
      <c r="E242" s="187"/>
      <c r="F242" s="188"/>
      <c r="G242" s="194">
        <f t="shared" si="16"/>
        <v>0</v>
      </c>
      <c r="H242" s="193"/>
      <c r="I242" s="195"/>
      <c r="J242" s="194">
        <f t="shared" si="17"/>
        <v>0</v>
      </c>
    </row>
    <row r="243" ht="15.75" customHeight="1">
      <c r="A243" s="199"/>
      <c r="B243" s="230" t="s">
        <v>150</v>
      </c>
      <c r="C243" s="220" t="s">
        <v>151</v>
      </c>
      <c r="D243" s="202"/>
      <c r="E243" s="202"/>
      <c r="F243" s="203"/>
      <c r="G243" s="194">
        <f t="shared" si="16"/>
        <v>0</v>
      </c>
      <c r="H243" s="193"/>
      <c r="I243" s="195"/>
      <c r="J243" s="194">
        <f t="shared" si="17"/>
        <v>0</v>
      </c>
    </row>
    <row r="244" ht="15.75" customHeight="1">
      <c r="A244" s="199"/>
      <c r="B244" s="206" t="s">
        <v>219</v>
      </c>
      <c r="C244" s="220" t="s">
        <v>151</v>
      </c>
      <c r="D244" s="208"/>
      <c r="E244" s="208"/>
      <c r="F244" s="209"/>
      <c r="G244" s="194">
        <f t="shared" si="16"/>
        <v>0</v>
      </c>
      <c r="H244" s="193"/>
      <c r="I244" s="195">
        <f t="shared" ref="I244:I276" si="18">E244*H244</f>
        <v>0</v>
      </c>
      <c r="J244" s="194">
        <f t="shared" si="17"/>
        <v>0</v>
      </c>
    </row>
    <row r="245" ht="15.75" customHeight="1">
      <c r="A245" s="199"/>
      <c r="B245" s="206" t="s">
        <v>220</v>
      </c>
      <c r="C245" s="220" t="s">
        <v>122</v>
      </c>
      <c r="D245" s="208"/>
      <c r="E245" s="208"/>
      <c r="F245" s="209"/>
      <c r="G245" s="194">
        <f t="shared" si="16"/>
        <v>0</v>
      </c>
      <c r="H245" s="193"/>
      <c r="I245" s="195">
        <f t="shared" si="18"/>
        <v>0</v>
      </c>
      <c r="J245" s="194">
        <f t="shared" si="17"/>
        <v>0</v>
      </c>
    </row>
    <row r="246" ht="15.75" customHeight="1">
      <c r="A246" s="199"/>
      <c r="B246" s="206" t="s">
        <v>154</v>
      </c>
      <c r="C246" s="220" t="s">
        <v>151</v>
      </c>
      <c r="D246" s="208"/>
      <c r="E246" s="208"/>
      <c r="F246" s="209"/>
      <c r="G246" s="194">
        <f t="shared" si="16"/>
        <v>0</v>
      </c>
      <c r="H246" s="193"/>
      <c r="I246" s="195">
        <f t="shared" si="18"/>
        <v>0</v>
      </c>
      <c r="J246" s="194">
        <f t="shared" si="17"/>
        <v>0</v>
      </c>
    </row>
    <row r="247" ht="15.75" customHeight="1">
      <c r="A247" s="212"/>
      <c r="B247" s="200" t="s">
        <v>155</v>
      </c>
      <c r="C247" s="220" t="s">
        <v>21</v>
      </c>
      <c r="D247" s="208"/>
      <c r="E247" s="202"/>
      <c r="F247" s="209"/>
      <c r="G247" s="194">
        <f t="shared" si="16"/>
        <v>0</v>
      </c>
      <c r="H247" s="193"/>
      <c r="I247" s="195">
        <f t="shared" si="18"/>
        <v>0</v>
      </c>
      <c r="J247" s="194">
        <f t="shared" si="17"/>
        <v>0</v>
      </c>
    </row>
    <row r="248" ht="15.75" customHeight="1">
      <c r="A248" s="199"/>
      <c r="B248" s="206" t="s">
        <v>156</v>
      </c>
      <c r="C248" s="207" t="s">
        <v>21</v>
      </c>
      <c r="D248" s="207"/>
      <c r="E248" s="208"/>
      <c r="F248" s="209"/>
      <c r="G248" s="194">
        <f t="shared" si="16"/>
        <v>0</v>
      </c>
      <c r="H248" s="193"/>
      <c r="I248" s="195">
        <f t="shared" si="18"/>
        <v>0</v>
      </c>
      <c r="J248" s="194">
        <f t="shared" si="17"/>
        <v>0</v>
      </c>
    </row>
    <row r="249" ht="15.75" customHeight="1">
      <c r="A249" s="199"/>
      <c r="B249" s="206" t="s">
        <v>157</v>
      </c>
      <c r="C249" s="207" t="s">
        <v>21</v>
      </c>
      <c r="D249" s="208"/>
      <c r="E249" s="208"/>
      <c r="F249" s="209"/>
      <c r="G249" s="194">
        <f t="shared" si="16"/>
        <v>0</v>
      </c>
      <c r="H249" s="193"/>
      <c r="I249" s="195">
        <f t="shared" si="18"/>
        <v>0</v>
      </c>
      <c r="J249" s="194">
        <f t="shared" si="17"/>
        <v>0</v>
      </c>
    </row>
    <row r="250" ht="15.75" customHeight="1">
      <c r="A250" s="199"/>
      <c r="B250" s="200" t="s">
        <v>158</v>
      </c>
      <c r="C250" s="220" t="s">
        <v>21</v>
      </c>
      <c r="D250" s="208"/>
      <c r="E250" s="208"/>
      <c r="F250" s="209"/>
      <c r="G250" s="194">
        <f t="shared" si="16"/>
        <v>0</v>
      </c>
      <c r="H250" s="193"/>
      <c r="I250" s="195">
        <f t="shared" si="18"/>
        <v>0</v>
      </c>
      <c r="J250" s="194">
        <f t="shared" si="17"/>
        <v>0</v>
      </c>
    </row>
    <row r="251" ht="15.75" customHeight="1">
      <c r="A251" s="199"/>
      <c r="B251" s="206" t="s">
        <v>159</v>
      </c>
      <c r="C251" s="207" t="s">
        <v>21</v>
      </c>
      <c r="D251" s="208"/>
      <c r="E251" s="208"/>
      <c r="F251" s="209"/>
      <c r="G251" s="194">
        <f t="shared" si="16"/>
        <v>0</v>
      </c>
      <c r="H251" s="193"/>
      <c r="I251" s="195">
        <f t="shared" si="18"/>
        <v>0</v>
      </c>
      <c r="J251" s="194">
        <f t="shared" si="17"/>
        <v>0</v>
      </c>
    </row>
    <row r="252" ht="15.75" customHeight="1">
      <c r="A252" s="199"/>
      <c r="B252" s="200" t="s">
        <v>160</v>
      </c>
      <c r="C252" s="201" t="s">
        <v>21</v>
      </c>
      <c r="D252" s="202"/>
      <c r="E252" s="202"/>
      <c r="F252" s="203"/>
      <c r="G252" s="194">
        <f t="shared" si="16"/>
        <v>0</v>
      </c>
      <c r="H252" s="193"/>
      <c r="I252" s="195">
        <f t="shared" si="18"/>
        <v>0</v>
      </c>
      <c r="J252" s="194">
        <f t="shared" si="17"/>
        <v>0</v>
      </c>
    </row>
    <row r="253" ht="15.75" customHeight="1">
      <c r="A253" s="199"/>
      <c r="B253" s="206" t="s">
        <v>161</v>
      </c>
      <c r="C253" s="207" t="s">
        <v>21</v>
      </c>
      <c r="D253" s="208"/>
      <c r="E253" s="208"/>
      <c r="F253" s="209"/>
      <c r="G253" s="194">
        <f t="shared" si="16"/>
        <v>0</v>
      </c>
      <c r="H253" s="193"/>
      <c r="I253" s="195">
        <f t="shared" si="18"/>
        <v>0</v>
      </c>
      <c r="J253" s="194">
        <f t="shared" si="17"/>
        <v>0</v>
      </c>
    </row>
    <row r="254" ht="15.75" customHeight="1">
      <c r="A254" s="199"/>
      <c r="B254" s="206" t="s">
        <v>157</v>
      </c>
      <c r="C254" s="207" t="s">
        <v>21</v>
      </c>
      <c r="D254" s="208"/>
      <c r="E254" s="208"/>
      <c r="F254" s="209"/>
      <c r="G254" s="194">
        <f t="shared" si="16"/>
        <v>0</v>
      </c>
      <c r="H254" s="193"/>
      <c r="I254" s="195">
        <f t="shared" si="18"/>
        <v>0</v>
      </c>
      <c r="J254" s="194">
        <f t="shared" si="17"/>
        <v>0</v>
      </c>
    </row>
    <row r="255" ht="15.75" customHeight="1">
      <c r="A255" s="212"/>
      <c r="B255" s="206"/>
      <c r="C255" s="207"/>
      <c r="D255" s="208"/>
      <c r="E255" s="208"/>
      <c r="F255" s="209"/>
      <c r="G255" s="194">
        <f t="shared" si="16"/>
        <v>0</v>
      </c>
      <c r="H255" s="193"/>
      <c r="I255" s="195">
        <f t="shared" si="18"/>
        <v>0</v>
      </c>
      <c r="J255" s="194">
        <f t="shared" si="17"/>
        <v>0</v>
      </c>
    </row>
    <row r="256" ht="15.75" customHeight="1">
      <c r="A256" s="199"/>
      <c r="B256" s="198" t="s">
        <v>162</v>
      </c>
      <c r="C256" s="207"/>
      <c r="D256" s="207"/>
      <c r="E256" s="208"/>
      <c r="F256" s="209"/>
      <c r="G256" s="194">
        <f t="shared" si="16"/>
        <v>0</v>
      </c>
      <c r="H256" s="193"/>
      <c r="I256" s="195">
        <f t="shared" si="18"/>
        <v>0</v>
      </c>
      <c r="J256" s="194">
        <f t="shared" si="17"/>
        <v>0</v>
      </c>
    </row>
    <row r="257" ht="15.75" customHeight="1">
      <c r="A257" s="199"/>
      <c r="B257" s="200" t="s">
        <v>163</v>
      </c>
      <c r="C257" s="220" t="s">
        <v>21</v>
      </c>
      <c r="D257" s="208"/>
      <c r="E257" s="208"/>
      <c r="F257" s="209"/>
      <c r="G257" s="194">
        <f t="shared" si="16"/>
        <v>0</v>
      </c>
      <c r="H257" s="193"/>
      <c r="I257" s="195">
        <f t="shared" si="18"/>
        <v>0</v>
      </c>
      <c r="J257" s="194">
        <f t="shared" si="17"/>
        <v>0</v>
      </c>
    </row>
    <row r="258" ht="15.75" customHeight="1">
      <c r="A258" s="199"/>
      <c r="B258" s="206" t="s">
        <v>164</v>
      </c>
      <c r="C258" s="201" t="s">
        <v>21</v>
      </c>
      <c r="D258" s="202"/>
      <c r="E258" s="208"/>
      <c r="F258" s="203"/>
      <c r="G258" s="194">
        <f t="shared" si="16"/>
        <v>0</v>
      </c>
      <c r="H258" s="193"/>
      <c r="I258" s="195">
        <f t="shared" si="18"/>
        <v>0</v>
      </c>
      <c r="J258" s="194">
        <f t="shared" si="17"/>
        <v>0</v>
      </c>
    </row>
    <row r="259" ht="15.75" customHeight="1">
      <c r="A259" s="199"/>
      <c r="B259" s="206" t="s">
        <v>165</v>
      </c>
      <c r="C259" s="201" t="s">
        <v>166</v>
      </c>
      <c r="D259" s="202"/>
      <c r="E259" s="208"/>
      <c r="F259" s="203"/>
      <c r="G259" s="194">
        <f t="shared" si="16"/>
        <v>0</v>
      </c>
      <c r="H259" s="193"/>
      <c r="I259" s="195">
        <f t="shared" si="18"/>
        <v>0</v>
      </c>
      <c r="J259" s="194">
        <f t="shared" si="17"/>
        <v>0</v>
      </c>
    </row>
    <row r="260" ht="15.75" customHeight="1">
      <c r="A260" s="199"/>
      <c r="B260" s="206" t="s">
        <v>167</v>
      </c>
      <c r="C260" s="201" t="s">
        <v>21</v>
      </c>
      <c r="D260" s="202"/>
      <c r="E260" s="208"/>
      <c r="F260" s="203"/>
      <c r="G260" s="194">
        <f t="shared" si="16"/>
        <v>0</v>
      </c>
      <c r="H260" s="193"/>
      <c r="I260" s="195">
        <f t="shared" si="18"/>
        <v>0</v>
      </c>
      <c r="J260" s="194">
        <f t="shared" si="17"/>
        <v>0</v>
      </c>
    </row>
    <row r="261" ht="15.75" customHeight="1">
      <c r="A261" s="199"/>
      <c r="B261" s="200" t="s">
        <v>168</v>
      </c>
      <c r="C261" s="220" t="s">
        <v>122</v>
      </c>
      <c r="D261" s="202"/>
      <c r="E261" s="202"/>
      <c r="F261" s="209"/>
      <c r="G261" s="194">
        <f t="shared" si="16"/>
        <v>0</v>
      </c>
      <c r="H261" s="193"/>
      <c r="I261" s="195">
        <f t="shared" si="18"/>
        <v>0</v>
      </c>
      <c r="J261" s="194">
        <f t="shared" si="17"/>
        <v>0</v>
      </c>
    </row>
    <row r="262" ht="15.75" customHeight="1">
      <c r="A262" s="199"/>
      <c r="B262" s="206" t="s">
        <v>221</v>
      </c>
      <c r="C262" s="207" t="s">
        <v>122</v>
      </c>
      <c r="D262" s="208"/>
      <c r="E262" s="208"/>
      <c r="F262" s="209"/>
      <c r="G262" s="194">
        <f t="shared" si="16"/>
        <v>0</v>
      </c>
      <c r="H262" s="193"/>
      <c r="I262" s="195">
        <f t="shared" si="18"/>
        <v>0</v>
      </c>
      <c r="J262" s="194">
        <f t="shared" si="17"/>
        <v>0</v>
      </c>
    </row>
    <row r="263" ht="15.75" customHeight="1">
      <c r="A263" s="212"/>
      <c r="B263" s="206" t="s">
        <v>170</v>
      </c>
      <c r="C263" s="207" t="s">
        <v>21</v>
      </c>
      <c r="D263" s="208"/>
      <c r="E263" s="208"/>
      <c r="F263" s="209"/>
      <c r="G263" s="194">
        <f t="shared" si="16"/>
        <v>0</v>
      </c>
      <c r="H263" s="193"/>
      <c r="I263" s="195">
        <f t="shared" si="18"/>
        <v>0</v>
      </c>
      <c r="J263" s="194">
        <f t="shared" si="17"/>
        <v>0</v>
      </c>
    </row>
    <row r="264" ht="15.75" customHeight="1">
      <c r="A264" s="199"/>
      <c r="B264" s="206" t="s">
        <v>222</v>
      </c>
      <c r="C264" s="207" t="s">
        <v>21</v>
      </c>
      <c r="D264" s="207"/>
      <c r="E264" s="208"/>
      <c r="F264" s="209"/>
      <c r="G264" s="194">
        <f t="shared" si="16"/>
        <v>0</v>
      </c>
      <c r="H264" s="193"/>
      <c r="I264" s="195">
        <f t="shared" si="18"/>
        <v>0</v>
      </c>
      <c r="J264" s="194">
        <f t="shared" si="17"/>
        <v>0</v>
      </c>
    </row>
    <row r="265" ht="15.75" customHeight="1">
      <c r="A265" s="199"/>
      <c r="B265" s="206" t="s">
        <v>223</v>
      </c>
      <c r="C265" s="207" t="s">
        <v>21</v>
      </c>
      <c r="D265" s="208"/>
      <c r="E265" s="208"/>
      <c r="F265" s="209"/>
      <c r="G265" s="194">
        <f t="shared" si="16"/>
        <v>0</v>
      </c>
      <c r="H265" s="193"/>
      <c r="I265" s="195">
        <f t="shared" si="18"/>
        <v>0</v>
      </c>
      <c r="J265" s="194">
        <f t="shared" si="17"/>
        <v>0</v>
      </c>
    </row>
    <row r="266" ht="15.75" customHeight="1">
      <c r="A266" s="199"/>
      <c r="B266" s="206" t="s">
        <v>224</v>
      </c>
      <c r="C266" s="207" t="s">
        <v>122</v>
      </c>
      <c r="D266" s="208"/>
      <c r="E266" s="208"/>
      <c r="F266" s="209"/>
      <c r="G266" s="194">
        <f t="shared" si="16"/>
        <v>0</v>
      </c>
      <c r="H266" s="193"/>
      <c r="I266" s="195">
        <f t="shared" si="18"/>
        <v>0</v>
      </c>
      <c r="J266" s="194">
        <f t="shared" si="17"/>
        <v>0</v>
      </c>
    </row>
    <row r="267" ht="15.75" customHeight="1">
      <c r="A267" s="231"/>
      <c r="B267" s="232" t="s">
        <v>225</v>
      </c>
      <c r="C267" s="233" t="s">
        <v>122</v>
      </c>
      <c r="D267" s="231"/>
      <c r="E267" s="233"/>
      <c r="F267" s="231"/>
      <c r="G267" s="194">
        <f t="shared" si="16"/>
        <v>0</v>
      </c>
      <c r="H267" s="193"/>
      <c r="I267" s="195">
        <f t="shared" si="18"/>
        <v>0</v>
      </c>
      <c r="J267" s="194">
        <f t="shared" si="17"/>
        <v>0</v>
      </c>
    </row>
    <row r="268" ht="15.75" customHeight="1">
      <c r="A268" s="231"/>
      <c r="B268" s="232" t="s">
        <v>226</v>
      </c>
      <c r="C268" s="233" t="s">
        <v>21</v>
      </c>
      <c r="D268" s="231"/>
      <c r="E268" s="233"/>
      <c r="F268" s="231"/>
      <c r="G268" s="194">
        <f t="shared" si="16"/>
        <v>0</v>
      </c>
      <c r="H268" s="193"/>
      <c r="I268" s="195">
        <f t="shared" si="18"/>
        <v>0</v>
      </c>
      <c r="J268" s="194">
        <f t="shared" si="17"/>
        <v>0</v>
      </c>
    </row>
    <row r="269" ht="15.75" customHeight="1">
      <c r="B269" s="224" t="s">
        <v>176</v>
      </c>
      <c r="C269" s="191" t="s">
        <v>21</v>
      </c>
      <c r="D269" s="191"/>
      <c r="E269" s="192"/>
      <c r="F269" s="231"/>
      <c r="G269" s="194">
        <f t="shared" si="16"/>
        <v>0</v>
      </c>
      <c r="H269" s="193"/>
      <c r="I269" s="195">
        <f t="shared" si="18"/>
        <v>0</v>
      </c>
      <c r="J269" s="194">
        <f t="shared" si="17"/>
        <v>0</v>
      </c>
    </row>
    <row r="270" ht="15.75" customHeight="1">
      <c r="B270" s="232" t="s">
        <v>177</v>
      </c>
      <c r="C270" s="234" t="s">
        <v>21</v>
      </c>
      <c r="D270" s="231"/>
      <c r="E270" s="233"/>
      <c r="F270" s="231"/>
      <c r="G270" s="194">
        <f t="shared" si="16"/>
        <v>0</v>
      </c>
      <c r="H270" s="193"/>
      <c r="I270" s="195">
        <f t="shared" si="18"/>
        <v>0</v>
      </c>
      <c r="J270" s="194">
        <f t="shared" si="17"/>
        <v>0</v>
      </c>
    </row>
    <row r="271" ht="15.75" customHeight="1">
      <c r="B271" s="232" t="s">
        <v>178</v>
      </c>
      <c r="C271" s="234" t="s">
        <v>21</v>
      </c>
      <c r="D271" s="231"/>
      <c r="E271" s="233"/>
      <c r="F271" s="231"/>
      <c r="G271" s="194">
        <f t="shared" si="16"/>
        <v>0</v>
      </c>
      <c r="H271" s="193"/>
      <c r="I271" s="195">
        <f t="shared" si="18"/>
        <v>0</v>
      </c>
      <c r="J271" s="194">
        <f t="shared" si="17"/>
        <v>0</v>
      </c>
    </row>
    <row r="272" ht="15.75" customHeight="1">
      <c r="B272" s="232" t="s">
        <v>179</v>
      </c>
      <c r="C272" s="234" t="s">
        <v>21</v>
      </c>
      <c r="D272" s="231"/>
      <c r="E272" s="233"/>
      <c r="F272" s="231"/>
      <c r="G272" s="194">
        <f t="shared" si="16"/>
        <v>0</v>
      </c>
      <c r="H272" s="193"/>
      <c r="I272" s="195">
        <f t="shared" si="18"/>
        <v>0</v>
      </c>
      <c r="J272" s="194">
        <f t="shared" si="17"/>
        <v>0</v>
      </c>
    </row>
    <row r="273" ht="15.75" customHeight="1">
      <c r="B273" s="232" t="s">
        <v>180</v>
      </c>
      <c r="C273" s="234" t="s">
        <v>21</v>
      </c>
      <c r="D273" s="231"/>
      <c r="E273" s="233"/>
      <c r="F273" s="231"/>
      <c r="G273" s="194">
        <f t="shared" si="16"/>
        <v>0</v>
      </c>
      <c r="H273" s="193"/>
      <c r="I273" s="195">
        <f t="shared" si="18"/>
        <v>0</v>
      </c>
      <c r="J273" s="194">
        <f t="shared" si="17"/>
        <v>0</v>
      </c>
    </row>
    <row r="274" ht="15.75" customHeight="1">
      <c r="B274" s="232" t="s">
        <v>181</v>
      </c>
      <c r="C274" s="234" t="s">
        <v>21</v>
      </c>
      <c r="D274" s="231"/>
      <c r="E274" s="233"/>
      <c r="F274" s="231"/>
      <c r="G274" s="194">
        <f t="shared" si="16"/>
        <v>0</v>
      </c>
      <c r="H274" s="193"/>
      <c r="I274" s="195">
        <f t="shared" si="18"/>
        <v>0</v>
      </c>
      <c r="J274" s="194">
        <f t="shared" si="17"/>
        <v>0</v>
      </c>
    </row>
    <row r="275" ht="15.75" customHeight="1">
      <c r="B275" s="232" t="s">
        <v>227</v>
      </c>
      <c r="C275" s="231"/>
      <c r="D275" s="231"/>
      <c r="E275" s="233"/>
      <c r="F275" s="231"/>
      <c r="G275" s="194">
        <f t="shared" si="16"/>
        <v>0</v>
      </c>
      <c r="H275" s="193"/>
      <c r="I275" s="195">
        <f t="shared" si="18"/>
        <v>0</v>
      </c>
      <c r="J275" s="194">
        <f t="shared" si="17"/>
        <v>0</v>
      </c>
    </row>
    <row r="276" ht="15.75" customHeight="1">
      <c r="B276" s="235"/>
      <c r="C276" s="235"/>
      <c r="D276" s="235"/>
      <c r="E276" s="235"/>
      <c r="F276" s="235"/>
      <c r="G276" s="236">
        <f t="shared" si="16"/>
        <v>0</v>
      </c>
      <c r="H276" s="237"/>
      <c r="I276" s="238">
        <f t="shared" si="18"/>
        <v>0</v>
      </c>
      <c r="J276" s="236">
        <f t="shared" si="17"/>
        <v>0</v>
      </c>
    </row>
    <row r="277" ht="15.75" customHeight="1">
      <c r="A277" s="189" t="s">
        <v>134</v>
      </c>
      <c r="B277" s="190"/>
      <c r="C277" s="190"/>
      <c r="D277" s="190"/>
      <c r="E277" s="190"/>
      <c r="F277" s="190"/>
      <c r="G277" s="190"/>
      <c r="H277" s="190"/>
      <c r="I277" s="190"/>
      <c r="J277" s="185"/>
    </row>
    <row r="278" ht="15.75" customHeight="1">
      <c r="A278" s="191"/>
      <c r="B278" s="191" t="s">
        <v>12</v>
      </c>
      <c r="C278" s="191"/>
      <c r="D278" s="191"/>
      <c r="E278" s="192"/>
      <c r="F278" s="193"/>
      <c r="G278" s="194">
        <f>E278*F278</f>
        <v>0</v>
      </c>
      <c r="H278" s="193"/>
      <c r="I278" s="195"/>
      <c r="J278" s="194">
        <f>G278+I278</f>
        <v>0</v>
      </c>
    </row>
    <row r="279" ht="15.75" customHeight="1">
      <c r="A279" s="47"/>
      <c r="B279" s="191"/>
      <c r="C279" s="191"/>
      <c r="D279" s="191"/>
      <c r="E279" s="192"/>
      <c r="F279" s="193"/>
      <c r="G279" s="194"/>
      <c r="H279" s="193"/>
      <c r="I279" s="195"/>
      <c r="J279" s="194"/>
    </row>
    <row r="280" ht="15.75" customHeight="1">
      <c r="A280" s="47"/>
      <c r="B280" s="196" t="s">
        <v>145</v>
      </c>
      <c r="C280" s="191" t="s">
        <v>21</v>
      </c>
      <c r="D280" s="191"/>
      <c r="E280" s="192"/>
      <c r="F280" s="193"/>
      <c r="G280" s="194">
        <f t="shared" ref="G280:G321" si="19">E280*F280</f>
        <v>0</v>
      </c>
      <c r="H280" s="193"/>
      <c r="I280" s="195"/>
      <c r="J280" s="194">
        <f t="shared" ref="J280:J321" si="20">G280+I280</f>
        <v>0</v>
      </c>
    </row>
    <row r="281" ht="15.75" customHeight="1">
      <c r="A281" s="47"/>
      <c r="B281" s="196" t="s">
        <v>146</v>
      </c>
      <c r="C281" s="191" t="s">
        <v>21</v>
      </c>
      <c r="D281" s="191"/>
      <c r="E281" s="192"/>
      <c r="F281" s="193"/>
      <c r="G281" s="194">
        <f t="shared" si="19"/>
        <v>0</v>
      </c>
      <c r="H281" s="193"/>
      <c r="I281" s="195"/>
      <c r="J281" s="194">
        <f t="shared" si="20"/>
        <v>0</v>
      </c>
    </row>
    <row r="282" ht="15.75" customHeight="1">
      <c r="A282" s="47"/>
      <c r="B282" s="196" t="s">
        <v>147</v>
      </c>
      <c r="C282" s="191" t="s">
        <v>21</v>
      </c>
      <c r="D282" s="191"/>
      <c r="E282" s="192"/>
      <c r="F282" s="193"/>
      <c r="G282" s="194">
        <f t="shared" si="19"/>
        <v>0</v>
      </c>
      <c r="H282" s="193"/>
      <c r="I282" s="195"/>
      <c r="J282" s="194">
        <f t="shared" si="20"/>
        <v>0</v>
      </c>
    </row>
    <row r="283" ht="15.75" customHeight="1">
      <c r="A283" s="47"/>
      <c r="B283" s="196" t="s">
        <v>23</v>
      </c>
      <c r="C283" s="191" t="s">
        <v>122</v>
      </c>
      <c r="D283" s="191"/>
      <c r="E283" s="192"/>
      <c r="F283" s="193"/>
      <c r="G283" s="194">
        <f t="shared" si="19"/>
        <v>0</v>
      </c>
      <c r="H283" s="193"/>
      <c r="I283" s="195"/>
      <c r="J283" s="194">
        <f t="shared" si="20"/>
        <v>0</v>
      </c>
    </row>
    <row r="284" ht="15.75" customHeight="1">
      <c r="A284" s="47"/>
      <c r="B284" s="196" t="s">
        <v>148</v>
      </c>
      <c r="C284" s="191" t="s">
        <v>21</v>
      </c>
      <c r="D284" s="191"/>
      <c r="E284" s="192"/>
      <c r="F284" s="193"/>
      <c r="G284" s="194">
        <f t="shared" si="19"/>
        <v>0</v>
      </c>
      <c r="H284" s="193"/>
      <c r="I284" s="195"/>
      <c r="J284" s="194">
        <f t="shared" si="20"/>
        <v>0</v>
      </c>
    </row>
    <row r="285" ht="15.75" customHeight="1">
      <c r="A285" s="47"/>
      <c r="B285" s="196"/>
      <c r="C285" s="191"/>
      <c r="D285" s="191"/>
      <c r="E285" s="192"/>
      <c r="F285" s="193"/>
      <c r="G285" s="194">
        <f t="shared" si="19"/>
        <v>0</v>
      </c>
      <c r="H285" s="193"/>
      <c r="I285" s="195"/>
      <c r="J285" s="194">
        <f t="shared" si="20"/>
        <v>0</v>
      </c>
    </row>
    <row r="286" ht="15.75" customHeight="1">
      <c r="A286" s="47"/>
      <c r="B286" s="196"/>
      <c r="C286" s="191"/>
      <c r="D286" s="191"/>
      <c r="E286" s="192"/>
      <c r="F286" s="193"/>
      <c r="G286" s="194">
        <f t="shared" si="19"/>
        <v>0</v>
      </c>
      <c r="H286" s="193"/>
      <c r="I286" s="195"/>
      <c r="J286" s="194">
        <f t="shared" si="20"/>
        <v>0</v>
      </c>
    </row>
    <row r="287" ht="15.75" customHeight="1">
      <c r="A287" s="197"/>
      <c r="B287" s="198" t="s">
        <v>149</v>
      </c>
      <c r="C287" s="187"/>
      <c r="D287" s="187"/>
      <c r="E287" s="187"/>
      <c r="F287" s="188"/>
      <c r="G287" s="194">
        <f t="shared" si="19"/>
        <v>0</v>
      </c>
      <c r="H287" s="193"/>
      <c r="I287" s="195"/>
      <c r="J287" s="194">
        <f t="shared" si="20"/>
        <v>0</v>
      </c>
    </row>
    <row r="288" ht="15.75" customHeight="1">
      <c r="A288" s="199"/>
      <c r="B288" s="230" t="s">
        <v>150</v>
      </c>
      <c r="C288" s="220" t="s">
        <v>151</v>
      </c>
      <c r="D288" s="202"/>
      <c r="E288" s="202"/>
      <c r="F288" s="203"/>
      <c r="G288" s="194">
        <f t="shared" si="19"/>
        <v>0</v>
      </c>
      <c r="H288" s="193"/>
      <c r="I288" s="195"/>
      <c r="J288" s="194">
        <f t="shared" si="20"/>
        <v>0</v>
      </c>
    </row>
    <row r="289" ht="15.75" customHeight="1">
      <c r="A289" s="199"/>
      <c r="B289" s="206" t="s">
        <v>228</v>
      </c>
      <c r="C289" s="220" t="s">
        <v>151</v>
      </c>
      <c r="D289" s="208"/>
      <c r="E289" s="208"/>
      <c r="F289" s="209"/>
      <c r="G289" s="194">
        <f t="shared" si="19"/>
        <v>0</v>
      </c>
      <c r="H289" s="193"/>
      <c r="I289" s="195">
        <f t="shared" ref="I289:I321" si="21">E289*H289</f>
        <v>0</v>
      </c>
      <c r="J289" s="194">
        <f t="shared" si="20"/>
        <v>0</v>
      </c>
    </row>
    <row r="290" ht="15.75" customHeight="1">
      <c r="A290" s="199"/>
      <c r="B290" s="206" t="s">
        <v>229</v>
      </c>
      <c r="C290" s="220" t="s">
        <v>122</v>
      </c>
      <c r="D290" s="208"/>
      <c r="E290" s="208"/>
      <c r="F290" s="209"/>
      <c r="G290" s="194">
        <f t="shared" si="19"/>
        <v>0</v>
      </c>
      <c r="H290" s="193"/>
      <c r="I290" s="195">
        <f t="shared" si="21"/>
        <v>0</v>
      </c>
      <c r="J290" s="194">
        <f t="shared" si="20"/>
        <v>0</v>
      </c>
    </row>
    <row r="291" ht="15.75" customHeight="1">
      <c r="A291" s="199"/>
      <c r="B291" s="206" t="s">
        <v>154</v>
      </c>
      <c r="C291" s="220" t="s">
        <v>151</v>
      </c>
      <c r="D291" s="208"/>
      <c r="E291" s="208"/>
      <c r="F291" s="209"/>
      <c r="G291" s="194">
        <f t="shared" si="19"/>
        <v>0</v>
      </c>
      <c r="H291" s="193"/>
      <c r="I291" s="195">
        <f t="shared" si="21"/>
        <v>0</v>
      </c>
      <c r="J291" s="194">
        <f t="shared" si="20"/>
        <v>0</v>
      </c>
    </row>
    <row r="292" ht="15.75" customHeight="1">
      <c r="A292" s="212"/>
      <c r="B292" s="200" t="s">
        <v>155</v>
      </c>
      <c r="C292" s="220" t="s">
        <v>21</v>
      </c>
      <c r="D292" s="208"/>
      <c r="E292" s="202"/>
      <c r="F292" s="209"/>
      <c r="G292" s="194">
        <f t="shared" si="19"/>
        <v>0</v>
      </c>
      <c r="H292" s="193"/>
      <c r="I292" s="195">
        <f t="shared" si="21"/>
        <v>0</v>
      </c>
      <c r="J292" s="194">
        <f t="shared" si="20"/>
        <v>0</v>
      </c>
    </row>
    <row r="293" ht="15.75" customHeight="1">
      <c r="A293" s="199"/>
      <c r="B293" s="206" t="s">
        <v>156</v>
      </c>
      <c r="C293" s="207" t="s">
        <v>21</v>
      </c>
      <c r="D293" s="207"/>
      <c r="E293" s="208"/>
      <c r="F293" s="209"/>
      <c r="G293" s="194">
        <f t="shared" si="19"/>
        <v>0</v>
      </c>
      <c r="H293" s="193"/>
      <c r="I293" s="195">
        <f t="shared" si="21"/>
        <v>0</v>
      </c>
      <c r="J293" s="194">
        <f t="shared" si="20"/>
        <v>0</v>
      </c>
    </row>
    <row r="294" ht="15.75" customHeight="1">
      <c r="A294" s="199"/>
      <c r="B294" s="206" t="s">
        <v>157</v>
      </c>
      <c r="C294" s="207" t="s">
        <v>21</v>
      </c>
      <c r="D294" s="208"/>
      <c r="E294" s="208"/>
      <c r="F294" s="209"/>
      <c r="G294" s="194">
        <f t="shared" si="19"/>
        <v>0</v>
      </c>
      <c r="H294" s="193"/>
      <c r="I294" s="195">
        <f t="shared" si="21"/>
        <v>0</v>
      </c>
      <c r="J294" s="194">
        <f t="shared" si="20"/>
        <v>0</v>
      </c>
    </row>
    <row r="295" ht="15.75" customHeight="1">
      <c r="A295" s="199"/>
      <c r="B295" s="200" t="s">
        <v>158</v>
      </c>
      <c r="C295" s="220" t="s">
        <v>21</v>
      </c>
      <c r="D295" s="208"/>
      <c r="E295" s="208"/>
      <c r="F295" s="209"/>
      <c r="G295" s="194">
        <f t="shared" si="19"/>
        <v>0</v>
      </c>
      <c r="H295" s="193"/>
      <c r="I295" s="195">
        <f t="shared" si="21"/>
        <v>0</v>
      </c>
      <c r="J295" s="194">
        <f t="shared" si="20"/>
        <v>0</v>
      </c>
    </row>
    <row r="296" ht="15.75" customHeight="1">
      <c r="A296" s="199"/>
      <c r="B296" s="206" t="s">
        <v>159</v>
      </c>
      <c r="C296" s="207" t="s">
        <v>21</v>
      </c>
      <c r="D296" s="208"/>
      <c r="E296" s="208"/>
      <c r="F296" s="209"/>
      <c r="G296" s="194">
        <f t="shared" si="19"/>
        <v>0</v>
      </c>
      <c r="H296" s="193"/>
      <c r="I296" s="195">
        <f t="shared" si="21"/>
        <v>0</v>
      </c>
      <c r="J296" s="194">
        <f t="shared" si="20"/>
        <v>0</v>
      </c>
    </row>
    <row r="297" ht="15.75" customHeight="1">
      <c r="A297" s="199"/>
      <c r="B297" s="200" t="s">
        <v>160</v>
      </c>
      <c r="C297" s="201" t="s">
        <v>21</v>
      </c>
      <c r="D297" s="202"/>
      <c r="E297" s="202"/>
      <c r="F297" s="203"/>
      <c r="G297" s="194">
        <f t="shared" si="19"/>
        <v>0</v>
      </c>
      <c r="H297" s="193"/>
      <c r="I297" s="195">
        <f t="shared" si="21"/>
        <v>0</v>
      </c>
      <c r="J297" s="194">
        <f t="shared" si="20"/>
        <v>0</v>
      </c>
    </row>
    <row r="298" ht="15.75" customHeight="1">
      <c r="A298" s="199"/>
      <c r="B298" s="206" t="s">
        <v>161</v>
      </c>
      <c r="C298" s="207" t="s">
        <v>21</v>
      </c>
      <c r="D298" s="208"/>
      <c r="E298" s="208"/>
      <c r="F298" s="209"/>
      <c r="G298" s="194">
        <f t="shared" si="19"/>
        <v>0</v>
      </c>
      <c r="H298" s="193"/>
      <c r="I298" s="195">
        <f t="shared" si="21"/>
        <v>0</v>
      </c>
      <c r="J298" s="194">
        <f t="shared" si="20"/>
        <v>0</v>
      </c>
    </row>
    <row r="299" ht="15.75" customHeight="1">
      <c r="A299" s="199"/>
      <c r="B299" s="206" t="s">
        <v>157</v>
      </c>
      <c r="C299" s="207" t="s">
        <v>21</v>
      </c>
      <c r="D299" s="208"/>
      <c r="E299" s="208"/>
      <c r="F299" s="209"/>
      <c r="G299" s="194">
        <f t="shared" si="19"/>
        <v>0</v>
      </c>
      <c r="H299" s="193"/>
      <c r="I299" s="195">
        <f t="shared" si="21"/>
        <v>0</v>
      </c>
      <c r="J299" s="194">
        <f t="shared" si="20"/>
        <v>0</v>
      </c>
    </row>
    <row r="300" ht="15.75" customHeight="1">
      <c r="A300" s="212"/>
      <c r="B300" s="206"/>
      <c r="C300" s="207"/>
      <c r="D300" s="208"/>
      <c r="E300" s="208"/>
      <c r="F300" s="209"/>
      <c r="G300" s="194">
        <f t="shared" si="19"/>
        <v>0</v>
      </c>
      <c r="H300" s="193"/>
      <c r="I300" s="195">
        <f t="shared" si="21"/>
        <v>0</v>
      </c>
      <c r="J300" s="194">
        <f t="shared" si="20"/>
        <v>0</v>
      </c>
    </row>
    <row r="301" ht="15.75" customHeight="1">
      <c r="A301" s="199"/>
      <c r="B301" s="198" t="s">
        <v>162</v>
      </c>
      <c r="C301" s="207"/>
      <c r="D301" s="207"/>
      <c r="E301" s="208"/>
      <c r="F301" s="209"/>
      <c r="G301" s="194">
        <f t="shared" si="19"/>
        <v>0</v>
      </c>
      <c r="H301" s="193"/>
      <c r="I301" s="195">
        <f t="shared" si="21"/>
        <v>0</v>
      </c>
      <c r="J301" s="194">
        <f t="shared" si="20"/>
        <v>0</v>
      </c>
    </row>
    <row r="302" ht="15.75" customHeight="1">
      <c r="A302" s="199"/>
      <c r="B302" s="200" t="s">
        <v>163</v>
      </c>
      <c r="C302" s="220" t="s">
        <v>21</v>
      </c>
      <c r="D302" s="208"/>
      <c r="E302" s="208"/>
      <c r="F302" s="209"/>
      <c r="G302" s="194">
        <f t="shared" si="19"/>
        <v>0</v>
      </c>
      <c r="H302" s="193"/>
      <c r="I302" s="195">
        <f t="shared" si="21"/>
        <v>0</v>
      </c>
      <c r="J302" s="194">
        <f t="shared" si="20"/>
        <v>0</v>
      </c>
    </row>
    <row r="303" ht="15.75" customHeight="1">
      <c r="A303" s="199"/>
      <c r="B303" s="206" t="s">
        <v>164</v>
      </c>
      <c r="C303" s="201" t="s">
        <v>21</v>
      </c>
      <c r="D303" s="202"/>
      <c r="E303" s="208"/>
      <c r="F303" s="203"/>
      <c r="G303" s="194">
        <f t="shared" si="19"/>
        <v>0</v>
      </c>
      <c r="H303" s="193"/>
      <c r="I303" s="195">
        <f t="shared" si="21"/>
        <v>0</v>
      </c>
      <c r="J303" s="194">
        <f t="shared" si="20"/>
        <v>0</v>
      </c>
    </row>
    <row r="304" ht="15.75" customHeight="1">
      <c r="A304" s="199"/>
      <c r="B304" s="206" t="s">
        <v>165</v>
      </c>
      <c r="C304" s="201" t="s">
        <v>166</v>
      </c>
      <c r="D304" s="202"/>
      <c r="E304" s="208"/>
      <c r="F304" s="203"/>
      <c r="G304" s="194">
        <f t="shared" si="19"/>
        <v>0</v>
      </c>
      <c r="H304" s="193"/>
      <c r="I304" s="195">
        <f t="shared" si="21"/>
        <v>0</v>
      </c>
      <c r="J304" s="194">
        <f t="shared" si="20"/>
        <v>0</v>
      </c>
    </row>
    <row r="305" ht="15.75" customHeight="1">
      <c r="A305" s="199"/>
      <c r="B305" s="206" t="s">
        <v>167</v>
      </c>
      <c r="C305" s="201" t="s">
        <v>21</v>
      </c>
      <c r="D305" s="202"/>
      <c r="E305" s="208"/>
      <c r="F305" s="203"/>
      <c r="G305" s="194">
        <f t="shared" si="19"/>
        <v>0</v>
      </c>
      <c r="H305" s="193"/>
      <c r="I305" s="195">
        <f t="shared" si="21"/>
        <v>0</v>
      </c>
      <c r="J305" s="194">
        <f t="shared" si="20"/>
        <v>0</v>
      </c>
    </row>
    <row r="306" ht="15.75" customHeight="1">
      <c r="A306" s="199"/>
      <c r="B306" s="200" t="s">
        <v>168</v>
      </c>
      <c r="C306" s="220" t="s">
        <v>122</v>
      </c>
      <c r="D306" s="202"/>
      <c r="E306" s="202"/>
      <c r="F306" s="209"/>
      <c r="G306" s="194">
        <f t="shared" si="19"/>
        <v>0</v>
      </c>
      <c r="H306" s="193"/>
      <c r="I306" s="195">
        <f t="shared" si="21"/>
        <v>0</v>
      </c>
      <c r="J306" s="194">
        <f t="shared" si="20"/>
        <v>0</v>
      </c>
    </row>
    <row r="307" ht="15.75" customHeight="1">
      <c r="A307" s="199"/>
      <c r="B307" s="206" t="s">
        <v>230</v>
      </c>
      <c r="C307" s="207" t="s">
        <v>122</v>
      </c>
      <c r="D307" s="208"/>
      <c r="E307" s="208"/>
      <c r="F307" s="209"/>
      <c r="G307" s="194">
        <f t="shared" si="19"/>
        <v>0</v>
      </c>
      <c r="H307" s="193"/>
      <c r="I307" s="195">
        <f t="shared" si="21"/>
        <v>0</v>
      </c>
      <c r="J307" s="194">
        <f t="shared" si="20"/>
        <v>0</v>
      </c>
    </row>
    <row r="308" ht="15.75" customHeight="1">
      <c r="A308" s="212"/>
      <c r="B308" s="206" t="s">
        <v>170</v>
      </c>
      <c r="C308" s="207" t="s">
        <v>21</v>
      </c>
      <c r="D308" s="208"/>
      <c r="E308" s="208"/>
      <c r="F308" s="209"/>
      <c r="G308" s="194">
        <f t="shared" si="19"/>
        <v>0</v>
      </c>
      <c r="H308" s="193"/>
      <c r="I308" s="195">
        <f t="shared" si="21"/>
        <v>0</v>
      </c>
      <c r="J308" s="194">
        <f t="shared" si="20"/>
        <v>0</v>
      </c>
    </row>
    <row r="309" ht="15.75" customHeight="1">
      <c r="A309" s="199"/>
      <c r="B309" s="206" t="s">
        <v>231</v>
      </c>
      <c r="C309" s="207" t="s">
        <v>21</v>
      </c>
      <c r="D309" s="207"/>
      <c r="E309" s="208"/>
      <c r="F309" s="209"/>
      <c r="G309" s="194">
        <f t="shared" si="19"/>
        <v>0</v>
      </c>
      <c r="H309" s="193"/>
      <c r="I309" s="195">
        <f t="shared" si="21"/>
        <v>0</v>
      </c>
      <c r="J309" s="194">
        <f t="shared" si="20"/>
        <v>0</v>
      </c>
    </row>
    <row r="310" ht="15.75" customHeight="1">
      <c r="A310" s="199"/>
      <c r="B310" s="206" t="s">
        <v>232</v>
      </c>
      <c r="C310" s="207" t="s">
        <v>21</v>
      </c>
      <c r="D310" s="208"/>
      <c r="E310" s="208"/>
      <c r="F310" s="209"/>
      <c r="G310" s="194">
        <f t="shared" si="19"/>
        <v>0</v>
      </c>
      <c r="H310" s="193"/>
      <c r="I310" s="195">
        <f t="shared" si="21"/>
        <v>0</v>
      </c>
      <c r="J310" s="194">
        <f t="shared" si="20"/>
        <v>0</v>
      </c>
    </row>
    <row r="311" ht="15.75" customHeight="1">
      <c r="A311" s="199"/>
      <c r="B311" s="206" t="s">
        <v>233</v>
      </c>
      <c r="C311" s="207" t="s">
        <v>122</v>
      </c>
      <c r="D311" s="208"/>
      <c r="E311" s="208"/>
      <c r="F311" s="209"/>
      <c r="G311" s="194">
        <f t="shared" si="19"/>
        <v>0</v>
      </c>
      <c r="H311" s="193"/>
      <c r="I311" s="195">
        <f t="shared" si="21"/>
        <v>0</v>
      </c>
      <c r="J311" s="194">
        <f t="shared" si="20"/>
        <v>0</v>
      </c>
    </row>
    <row r="312" ht="15.75" customHeight="1">
      <c r="A312" s="231"/>
      <c r="B312" s="232" t="s">
        <v>234</v>
      </c>
      <c r="C312" s="233" t="s">
        <v>122</v>
      </c>
      <c r="D312" s="231"/>
      <c r="E312" s="233"/>
      <c r="F312" s="231"/>
      <c r="G312" s="194">
        <f t="shared" si="19"/>
        <v>0</v>
      </c>
      <c r="H312" s="193"/>
      <c r="I312" s="195">
        <f t="shared" si="21"/>
        <v>0</v>
      </c>
      <c r="J312" s="194">
        <f t="shared" si="20"/>
        <v>0</v>
      </c>
    </row>
    <row r="313" ht="15.75" customHeight="1">
      <c r="A313" s="231"/>
      <c r="B313" s="232" t="s">
        <v>235</v>
      </c>
      <c r="C313" s="233" t="s">
        <v>21</v>
      </c>
      <c r="D313" s="231"/>
      <c r="E313" s="233"/>
      <c r="F313" s="231"/>
      <c r="G313" s="194">
        <f t="shared" si="19"/>
        <v>0</v>
      </c>
      <c r="H313" s="193"/>
      <c r="I313" s="195">
        <f t="shared" si="21"/>
        <v>0</v>
      </c>
      <c r="J313" s="194">
        <f t="shared" si="20"/>
        <v>0</v>
      </c>
    </row>
    <row r="314" ht="15.75" customHeight="1">
      <c r="B314" s="224" t="s">
        <v>176</v>
      </c>
      <c r="C314" s="191" t="s">
        <v>21</v>
      </c>
      <c r="D314" s="191"/>
      <c r="E314" s="192"/>
      <c r="F314" s="231"/>
      <c r="G314" s="194">
        <f t="shared" si="19"/>
        <v>0</v>
      </c>
      <c r="H314" s="193"/>
      <c r="I314" s="195">
        <f t="shared" si="21"/>
        <v>0</v>
      </c>
      <c r="J314" s="194">
        <f t="shared" si="20"/>
        <v>0</v>
      </c>
    </row>
    <row r="315" ht="15.75" customHeight="1">
      <c r="B315" s="232" t="s">
        <v>177</v>
      </c>
      <c r="C315" s="234" t="s">
        <v>21</v>
      </c>
      <c r="D315" s="231"/>
      <c r="E315" s="233"/>
      <c r="F315" s="231"/>
      <c r="G315" s="194">
        <f t="shared" si="19"/>
        <v>0</v>
      </c>
      <c r="H315" s="193"/>
      <c r="I315" s="195">
        <f t="shared" si="21"/>
        <v>0</v>
      </c>
      <c r="J315" s="194">
        <f t="shared" si="20"/>
        <v>0</v>
      </c>
    </row>
    <row r="316" ht="15.75" customHeight="1">
      <c r="B316" s="232" t="s">
        <v>178</v>
      </c>
      <c r="C316" s="234" t="s">
        <v>21</v>
      </c>
      <c r="D316" s="231"/>
      <c r="E316" s="233"/>
      <c r="F316" s="231"/>
      <c r="G316" s="194">
        <f t="shared" si="19"/>
        <v>0</v>
      </c>
      <c r="H316" s="193"/>
      <c r="I316" s="195">
        <f t="shared" si="21"/>
        <v>0</v>
      </c>
      <c r="J316" s="194">
        <f t="shared" si="20"/>
        <v>0</v>
      </c>
    </row>
    <row r="317" ht="15.75" customHeight="1">
      <c r="B317" s="232" t="s">
        <v>179</v>
      </c>
      <c r="C317" s="234" t="s">
        <v>21</v>
      </c>
      <c r="D317" s="231"/>
      <c r="E317" s="233"/>
      <c r="F317" s="231"/>
      <c r="G317" s="194">
        <f t="shared" si="19"/>
        <v>0</v>
      </c>
      <c r="H317" s="193"/>
      <c r="I317" s="195">
        <f t="shared" si="21"/>
        <v>0</v>
      </c>
      <c r="J317" s="194">
        <f t="shared" si="20"/>
        <v>0</v>
      </c>
    </row>
    <row r="318" ht="15.75" customHeight="1">
      <c r="B318" s="232" t="s">
        <v>180</v>
      </c>
      <c r="C318" s="234" t="s">
        <v>21</v>
      </c>
      <c r="D318" s="231"/>
      <c r="E318" s="233"/>
      <c r="F318" s="231"/>
      <c r="G318" s="194">
        <f t="shared" si="19"/>
        <v>0</v>
      </c>
      <c r="H318" s="193"/>
      <c r="I318" s="195">
        <f t="shared" si="21"/>
        <v>0</v>
      </c>
      <c r="J318" s="194">
        <f t="shared" si="20"/>
        <v>0</v>
      </c>
    </row>
    <row r="319" ht="15.75" customHeight="1">
      <c r="B319" s="232" t="s">
        <v>181</v>
      </c>
      <c r="C319" s="234" t="s">
        <v>21</v>
      </c>
      <c r="D319" s="231"/>
      <c r="E319" s="233"/>
      <c r="F319" s="231"/>
      <c r="G319" s="194">
        <f t="shared" si="19"/>
        <v>0</v>
      </c>
      <c r="H319" s="193"/>
      <c r="I319" s="195">
        <f t="shared" si="21"/>
        <v>0</v>
      </c>
      <c r="J319" s="194">
        <f t="shared" si="20"/>
        <v>0</v>
      </c>
    </row>
    <row r="320" ht="15.75" customHeight="1">
      <c r="B320" s="232" t="s">
        <v>236</v>
      </c>
      <c r="C320" s="231"/>
      <c r="D320" s="231"/>
      <c r="E320" s="233"/>
      <c r="F320" s="231"/>
      <c r="G320" s="194">
        <f t="shared" si="19"/>
        <v>0</v>
      </c>
      <c r="H320" s="193"/>
      <c r="I320" s="195">
        <f t="shared" si="21"/>
        <v>0</v>
      </c>
      <c r="J320" s="194">
        <f t="shared" si="20"/>
        <v>0</v>
      </c>
    </row>
    <row r="321" ht="15.75" customHeight="1">
      <c r="B321" s="235"/>
      <c r="C321" s="235"/>
      <c r="D321" s="235"/>
      <c r="E321" s="235"/>
      <c r="F321" s="235"/>
      <c r="G321" s="236">
        <f t="shared" si="19"/>
        <v>0</v>
      </c>
      <c r="H321" s="237"/>
      <c r="I321" s="238">
        <f t="shared" si="21"/>
        <v>0</v>
      </c>
      <c r="J321" s="236">
        <f t="shared" si="20"/>
        <v>0</v>
      </c>
    </row>
    <row r="322" ht="15.75" customHeight="1">
      <c r="A322" s="189" t="s">
        <v>141</v>
      </c>
      <c r="B322" s="190"/>
      <c r="C322" s="190"/>
      <c r="D322" s="190"/>
      <c r="E322" s="190"/>
      <c r="F322" s="190"/>
      <c r="G322" s="190"/>
      <c r="H322" s="190"/>
      <c r="I322" s="190"/>
      <c r="J322" s="185"/>
    </row>
    <row r="323" ht="15.75" customHeight="1">
      <c r="A323" s="191"/>
      <c r="B323" s="191" t="s">
        <v>12</v>
      </c>
      <c r="C323" s="191"/>
      <c r="D323" s="191"/>
      <c r="E323" s="192"/>
      <c r="F323" s="193"/>
      <c r="G323" s="194">
        <f>E323*F323</f>
        <v>0</v>
      </c>
      <c r="H323" s="193"/>
      <c r="I323" s="195"/>
      <c r="J323" s="194">
        <f>G323+I323</f>
        <v>0</v>
      </c>
    </row>
    <row r="324" ht="15.75" customHeight="1">
      <c r="A324" s="47"/>
      <c r="B324" s="191"/>
      <c r="C324" s="191"/>
      <c r="D324" s="191"/>
      <c r="E324" s="192"/>
      <c r="F324" s="193"/>
      <c r="G324" s="194"/>
      <c r="H324" s="193"/>
      <c r="I324" s="195"/>
      <c r="J324" s="194"/>
    </row>
    <row r="325" ht="15.75" customHeight="1">
      <c r="A325" s="47"/>
      <c r="B325" s="196" t="s">
        <v>145</v>
      </c>
      <c r="C325" s="191" t="s">
        <v>21</v>
      </c>
      <c r="D325" s="191"/>
      <c r="E325" s="192"/>
      <c r="F325" s="193"/>
      <c r="G325" s="194">
        <f t="shared" ref="G325:G366" si="22">E325*F325</f>
        <v>0</v>
      </c>
      <c r="H325" s="193"/>
      <c r="I325" s="195"/>
      <c r="J325" s="194">
        <f t="shared" ref="J325:J366" si="23">G325+I325</f>
        <v>0</v>
      </c>
    </row>
    <row r="326" ht="15.75" customHeight="1">
      <c r="A326" s="47"/>
      <c r="B326" s="196" t="s">
        <v>146</v>
      </c>
      <c r="C326" s="191" t="s">
        <v>21</v>
      </c>
      <c r="D326" s="191"/>
      <c r="E326" s="192"/>
      <c r="F326" s="193"/>
      <c r="G326" s="194">
        <f t="shared" si="22"/>
        <v>0</v>
      </c>
      <c r="H326" s="193"/>
      <c r="I326" s="195"/>
      <c r="J326" s="194">
        <f t="shared" si="23"/>
        <v>0</v>
      </c>
    </row>
    <row r="327" ht="15.75" customHeight="1">
      <c r="A327" s="47"/>
      <c r="B327" s="196" t="s">
        <v>147</v>
      </c>
      <c r="C327" s="191" t="s">
        <v>21</v>
      </c>
      <c r="D327" s="191"/>
      <c r="E327" s="192"/>
      <c r="F327" s="193"/>
      <c r="G327" s="194">
        <f t="shared" si="22"/>
        <v>0</v>
      </c>
      <c r="H327" s="193"/>
      <c r="I327" s="195"/>
      <c r="J327" s="194">
        <f t="shared" si="23"/>
        <v>0</v>
      </c>
    </row>
    <row r="328" ht="15.75" customHeight="1">
      <c r="A328" s="47"/>
      <c r="B328" s="196" t="s">
        <v>23</v>
      </c>
      <c r="C328" s="191" t="s">
        <v>122</v>
      </c>
      <c r="D328" s="191"/>
      <c r="E328" s="192"/>
      <c r="F328" s="193"/>
      <c r="G328" s="194">
        <f t="shared" si="22"/>
        <v>0</v>
      </c>
      <c r="H328" s="193"/>
      <c r="I328" s="195"/>
      <c r="J328" s="194">
        <f t="shared" si="23"/>
        <v>0</v>
      </c>
    </row>
    <row r="329" ht="15.75" customHeight="1">
      <c r="A329" s="47"/>
      <c r="B329" s="196" t="s">
        <v>148</v>
      </c>
      <c r="C329" s="191" t="s">
        <v>21</v>
      </c>
      <c r="D329" s="191"/>
      <c r="E329" s="192"/>
      <c r="F329" s="193"/>
      <c r="G329" s="194">
        <f t="shared" si="22"/>
        <v>0</v>
      </c>
      <c r="H329" s="193"/>
      <c r="I329" s="195"/>
      <c r="J329" s="194">
        <f t="shared" si="23"/>
        <v>0</v>
      </c>
    </row>
    <row r="330" ht="15.75" customHeight="1">
      <c r="A330" s="47"/>
      <c r="B330" s="196"/>
      <c r="C330" s="191"/>
      <c r="D330" s="191"/>
      <c r="E330" s="192"/>
      <c r="F330" s="193"/>
      <c r="G330" s="194">
        <f t="shared" si="22"/>
        <v>0</v>
      </c>
      <c r="H330" s="193"/>
      <c r="I330" s="195"/>
      <c r="J330" s="194">
        <f t="shared" si="23"/>
        <v>0</v>
      </c>
    </row>
    <row r="331" ht="15.75" customHeight="1">
      <c r="A331" s="47"/>
      <c r="B331" s="196"/>
      <c r="C331" s="191"/>
      <c r="D331" s="191"/>
      <c r="E331" s="192"/>
      <c r="F331" s="193"/>
      <c r="G331" s="194">
        <f t="shared" si="22"/>
        <v>0</v>
      </c>
      <c r="H331" s="193"/>
      <c r="I331" s="195"/>
      <c r="J331" s="194">
        <f t="shared" si="23"/>
        <v>0</v>
      </c>
    </row>
    <row r="332" ht="15.75" customHeight="1">
      <c r="A332" s="197"/>
      <c r="B332" s="198" t="s">
        <v>149</v>
      </c>
      <c r="C332" s="187"/>
      <c r="D332" s="187"/>
      <c r="E332" s="187"/>
      <c r="F332" s="188"/>
      <c r="G332" s="194">
        <f t="shared" si="22"/>
        <v>0</v>
      </c>
      <c r="H332" s="193"/>
      <c r="I332" s="195"/>
      <c r="J332" s="194">
        <f t="shared" si="23"/>
        <v>0</v>
      </c>
    </row>
    <row r="333" ht="15.75" customHeight="1">
      <c r="A333" s="199"/>
      <c r="B333" s="230" t="s">
        <v>150</v>
      </c>
      <c r="C333" s="220" t="s">
        <v>151</v>
      </c>
      <c r="D333" s="202"/>
      <c r="E333" s="202"/>
      <c r="F333" s="203"/>
      <c r="G333" s="194">
        <f t="shared" si="22"/>
        <v>0</v>
      </c>
      <c r="H333" s="193"/>
      <c r="I333" s="195"/>
      <c r="J333" s="194">
        <f t="shared" si="23"/>
        <v>0</v>
      </c>
    </row>
    <row r="334" ht="15.75" customHeight="1">
      <c r="A334" s="199"/>
      <c r="B334" s="206" t="s">
        <v>237</v>
      </c>
      <c r="C334" s="220" t="s">
        <v>151</v>
      </c>
      <c r="D334" s="208"/>
      <c r="E334" s="208"/>
      <c r="F334" s="209"/>
      <c r="G334" s="194">
        <f t="shared" si="22"/>
        <v>0</v>
      </c>
      <c r="H334" s="193"/>
      <c r="I334" s="195">
        <f t="shared" ref="I334:I366" si="24">E334*H334</f>
        <v>0</v>
      </c>
      <c r="J334" s="194">
        <f t="shared" si="23"/>
        <v>0</v>
      </c>
    </row>
    <row r="335" ht="15.75" customHeight="1">
      <c r="A335" s="199"/>
      <c r="B335" s="206" t="s">
        <v>238</v>
      </c>
      <c r="C335" s="220" t="s">
        <v>122</v>
      </c>
      <c r="D335" s="208"/>
      <c r="E335" s="208"/>
      <c r="F335" s="209"/>
      <c r="G335" s="194">
        <f t="shared" si="22"/>
        <v>0</v>
      </c>
      <c r="H335" s="193"/>
      <c r="I335" s="195">
        <f t="shared" si="24"/>
        <v>0</v>
      </c>
      <c r="J335" s="194">
        <f t="shared" si="23"/>
        <v>0</v>
      </c>
    </row>
    <row r="336" ht="15.75" customHeight="1">
      <c r="A336" s="199"/>
      <c r="B336" s="206" t="s">
        <v>154</v>
      </c>
      <c r="C336" s="220" t="s">
        <v>151</v>
      </c>
      <c r="D336" s="208"/>
      <c r="E336" s="208"/>
      <c r="F336" s="209"/>
      <c r="G336" s="194">
        <f t="shared" si="22"/>
        <v>0</v>
      </c>
      <c r="H336" s="193"/>
      <c r="I336" s="195">
        <f t="shared" si="24"/>
        <v>0</v>
      </c>
      <c r="J336" s="194">
        <f t="shared" si="23"/>
        <v>0</v>
      </c>
    </row>
    <row r="337" ht="15.75" customHeight="1">
      <c r="A337" s="212"/>
      <c r="B337" s="200" t="s">
        <v>155</v>
      </c>
      <c r="C337" s="220" t="s">
        <v>21</v>
      </c>
      <c r="D337" s="208"/>
      <c r="E337" s="202"/>
      <c r="F337" s="209"/>
      <c r="G337" s="194">
        <f t="shared" si="22"/>
        <v>0</v>
      </c>
      <c r="H337" s="193"/>
      <c r="I337" s="195">
        <f t="shared" si="24"/>
        <v>0</v>
      </c>
      <c r="J337" s="194">
        <f t="shared" si="23"/>
        <v>0</v>
      </c>
    </row>
    <row r="338" ht="15.75" customHeight="1">
      <c r="A338" s="199"/>
      <c r="B338" s="206" t="s">
        <v>156</v>
      </c>
      <c r="C338" s="207" t="s">
        <v>21</v>
      </c>
      <c r="D338" s="207"/>
      <c r="E338" s="208"/>
      <c r="F338" s="209"/>
      <c r="G338" s="194">
        <f t="shared" si="22"/>
        <v>0</v>
      </c>
      <c r="H338" s="193"/>
      <c r="I338" s="195">
        <f t="shared" si="24"/>
        <v>0</v>
      </c>
      <c r="J338" s="194">
        <f t="shared" si="23"/>
        <v>0</v>
      </c>
    </row>
    <row r="339" ht="15.75" customHeight="1">
      <c r="A339" s="199"/>
      <c r="B339" s="206" t="s">
        <v>157</v>
      </c>
      <c r="C339" s="207" t="s">
        <v>21</v>
      </c>
      <c r="D339" s="208"/>
      <c r="E339" s="208"/>
      <c r="F339" s="209"/>
      <c r="G339" s="194">
        <f t="shared" si="22"/>
        <v>0</v>
      </c>
      <c r="H339" s="193"/>
      <c r="I339" s="195">
        <f t="shared" si="24"/>
        <v>0</v>
      </c>
      <c r="J339" s="194">
        <f t="shared" si="23"/>
        <v>0</v>
      </c>
    </row>
    <row r="340" ht="15.75" customHeight="1">
      <c r="A340" s="199"/>
      <c r="B340" s="200" t="s">
        <v>158</v>
      </c>
      <c r="C340" s="220" t="s">
        <v>21</v>
      </c>
      <c r="D340" s="208"/>
      <c r="E340" s="208"/>
      <c r="F340" s="209"/>
      <c r="G340" s="194">
        <f t="shared" si="22"/>
        <v>0</v>
      </c>
      <c r="H340" s="193"/>
      <c r="I340" s="195">
        <f t="shared" si="24"/>
        <v>0</v>
      </c>
      <c r="J340" s="194">
        <f t="shared" si="23"/>
        <v>0</v>
      </c>
    </row>
    <row r="341" ht="15.75" customHeight="1">
      <c r="A341" s="199"/>
      <c r="B341" s="206" t="s">
        <v>159</v>
      </c>
      <c r="C341" s="207" t="s">
        <v>21</v>
      </c>
      <c r="D341" s="208"/>
      <c r="E341" s="208"/>
      <c r="F341" s="209"/>
      <c r="G341" s="194">
        <f t="shared" si="22"/>
        <v>0</v>
      </c>
      <c r="H341" s="193"/>
      <c r="I341" s="195">
        <f t="shared" si="24"/>
        <v>0</v>
      </c>
      <c r="J341" s="194">
        <f t="shared" si="23"/>
        <v>0</v>
      </c>
    </row>
    <row r="342" ht="15.75" customHeight="1">
      <c r="A342" s="199"/>
      <c r="B342" s="200" t="s">
        <v>160</v>
      </c>
      <c r="C342" s="201" t="s">
        <v>21</v>
      </c>
      <c r="D342" s="202"/>
      <c r="E342" s="202"/>
      <c r="F342" s="203"/>
      <c r="G342" s="194">
        <f t="shared" si="22"/>
        <v>0</v>
      </c>
      <c r="H342" s="193"/>
      <c r="I342" s="195">
        <f t="shared" si="24"/>
        <v>0</v>
      </c>
      <c r="J342" s="194">
        <f t="shared" si="23"/>
        <v>0</v>
      </c>
    </row>
    <row r="343" ht="15.75" customHeight="1">
      <c r="A343" s="199"/>
      <c r="B343" s="206" t="s">
        <v>161</v>
      </c>
      <c r="C343" s="207" t="s">
        <v>21</v>
      </c>
      <c r="D343" s="208"/>
      <c r="E343" s="208"/>
      <c r="F343" s="209"/>
      <c r="G343" s="194">
        <f t="shared" si="22"/>
        <v>0</v>
      </c>
      <c r="H343" s="193"/>
      <c r="I343" s="195">
        <f t="shared" si="24"/>
        <v>0</v>
      </c>
      <c r="J343" s="194">
        <f t="shared" si="23"/>
        <v>0</v>
      </c>
    </row>
    <row r="344" ht="15.75" customHeight="1">
      <c r="A344" s="199"/>
      <c r="B344" s="206" t="s">
        <v>157</v>
      </c>
      <c r="C344" s="207" t="s">
        <v>21</v>
      </c>
      <c r="D344" s="208"/>
      <c r="E344" s="208"/>
      <c r="F344" s="209"/>
      <c r="G344" s="194">
        <f t="shared" si="22"/>
        <v>0</v>
      </c>
      <c r="H344" s="193"/>
      <c r="I344" s="195">
        <f t="shared" si="24"/>
        <v>0</v>
      </c>
      <c r="J344" s="194">
        <f t="shared" si="23"/>
        <v>0</v>
      </c>
    </row>
    <row r="345" ht="15.75" customHeight="1">
      <c r="A345" s="212"/>
      <c r="B345" s="206"/>
      <c r="C345" s="207"/>
      <c r="D345" s="208"/>
      <c r="E345" s="208"/>
      <c r="F345" s="209"/>
      <c r="G345" s="194">
        <f t="shared" si="22"/>
        <v>0</v>
      </c>
      <c r="H345" s="193"/>
      <c r="I345" s="195">
        <f t="shared" si="24"/>
        <v>0</v>
      </c>
      <c r="J345" s="194">
        <f t="shared" si="23"/>
        <v>0</v>
      </c>
    </row>
    <row r="346" ht="15.75" customHeight="1">
      <c r="A346" s="199"/>
      <c r="B346" s="198" t="s">
        <v>162</v>
      </c>
      <c r="C346" s="207"/>
      <c r="D346" s="207"/>
      <c r="E346" s="208"/>
      <c r="F346" s="209"/>
      <c r="G346" s="194">
        <f t="shared" si="22"/>
        <v>0</v>
      </c>
      <c r="H346" s="193"/>
      <c r="I346" s="195">
        <f t="shared" si="24"/>
        <v>0</v>
      </c>
      <c r="J346" s="194">
        <f t="shared" si="23"/>
        <v>0</v>
      </c>
    </row>
    <row r="347" ht="15.75" customHeight="1">
      <c r="A347" s="199"/>
      <c r="B347" s="200" t="s">
        <v>163</v>
      </c>
      <c r="C347" s="220" t="s">
        <v>21</v>
      </c>
      <c r="D347" s="208"/>
      <c r="E347" s="208"/>
      <c r="F347" s="209"/>
      <c r="G347" s="194">
        <f t="shared" si="22"/>
        <v>0</v>
      </c>
      <c r="H347" s="193"/>
      <c r="I347" s="195">
        <f t="shared" si="24"/>
        <v>0</v>
      </c>
      <c r="J347" s="194">
        <f t="shared" si="23"/>
        <v>0</v>
      </c>
    </row>
    <row r="348" ht="15.75" customHeight="1">
      <c r="A348" s="199"/>
      <c r="B348" s="206" t="s">
        <v>164</v>
      </c>
      <c r="C348" s="201" t="s">
        <v>21</v>
      </c>
      <c r="D348" s="202"/>
      <c r="E348" s="208"/>
      <c r="F348" s="203"/>
      <c r="G348" s="194">
        <f t="shared" si="22"/>
        <v>0</v>
      </c>
      <c r="H348" s="193"/>
      <c r="I348" s="195">
        <f t="shared" si="24"/>
        <v>0</v>
      </c>
      <c r="J348" s="194">
        <f t="shared" si="23"/>
        <v>0</v>
      </c>
    </row>
    <row r="349" ht="15.75" customHeight="1">
      <c r="A349" s="199"/>
      <c r="B349" s="206" t="s">
        <v>165</v>
      </c>
      <c r="C349" s="201" t="s">
        <v>166</v>
      </c>
      <c r="D349" s="202"/>
      <c r="E349" s="208"/>
      <c r="F349" s="203"/>
      <c r="G349" s="194">
        <f t="shared" si="22"/>
        <v>0</v>
      </c>
      <c r="H349" s="193"/>
      <c r="I349" s="195">
        <f t="shared" si="24"/>
        <v>0</v>
      </c>
      <c r="J349" s="194">
        <f t="shared" si="23"/>
        <v>0</v>
      </c>
    </row>
    <row r="350" ht="15.75" customHeight="1">
      <c r="A350" s="199"/>
      <c r="B350" s="206" t="s">
        <v>167</v>
      </c>
      <c r="C350" s="201" t="s">
        <v>21</v>
      </c>
      <c r="D350" s="202"/>
      <c r="E350" s="208"/>
      <c r="F350" s="203"/>
      <c r="G350" s="194">
        <f t="shared" si="22"/>
        <v>0</v>
      </c>
      <c r="H350" s="193"/>
      <c r="I350" s="195">
        <f t="shared" si="24"/>
        <v>0</v>
      </c>
      <c r="J350" s="194">
        <f t="shared" si="23"/>
        <v>0</v>
      </c>
    </row>
    <row r="351" ht="15.75" customHeight="1">
      <c r="A351" s="199"/>
      <c r="B351" s="200" t="s">
        <v>168</v>
      </c>
      <c r="C351" s="220" t="s">
        <v>122</v>
      </c>
      <c r="D351" s="202"/>
      <c r="E351" s="202"/>
      <c r="F351" s="209"/>
      <c r="G351" s="194">
        <f t="shared" si="22"/>
        <v>0</v>
      </c>
      <c r="H351" s="193"/>
      <c r="I351" s="195">
        <f t="shared" si="24"/>
        <v>0</v>
      </c>
      <c r="J351" s="194">
        <f t="shared" si="23"/>
        <v>0</v>
      </c>
    </row>
    <row r="352" ht="15.75" customHeight="1">
      <c r="A352" s="199"/>
      <c r="B352" s="206" t="s">
        <v>239</v>
      </c>
      <c r="C352" s="207" t="s">
        <v>122</v>
      </c>
      <c r="D352" s="208"/>
      <c r="E352" s="208"/>
      <c r="F352" s="209"/>
      <c r="G352" s="194">
        <f t="shared" si="22"/>
        <v>0</v>
      </c>
      <c r="H352" s="193"/>
      <c r="I352" s="195">
        <f t="shared" si="24"/>
        <v>0</v>
      </c>
      <c r="J352" s="194">
        <f t="shared" si="23"/>
        <v>0</v>
      </c>
    </row>
    <row r="353" ht="15.75" customHeight="1">
      <c r="A353" s="212"/>
      <c r="B353" s="206" t="s">
        <v>170</v>
      </c>
      <c r="C353" s="207" t="s">
        <v>21</v>
      </c>
      <c r="D353" s="208"/>
      <c r="E353" s="208"/>
      <c r="F353" s="209"/>
      <c r="G353" s="194">
        <f t="shared" si="22"/>
        <v>0</v>
      </c>
      <c r="H353" s="193"/>
      <c r="I353" s="195">
        <f t="shared" si="24"/>
        <v>0</v>
      </c>
      <c r="J353" s="194">
        <f t="shared" si="23"/>
        <v>0</v>
      </c>
    </row>
    <row r="354" ht="15.75" customHeight="1">
      <c r="A354" s="199"/>
      <c r="B354" s="206" t="s">
        <v>240</v>
      </c>
      <c r="C354" s="207" t="s">
        <v>21</v>
      </c>
      <c r="D354" s="207"/>
      <c r="E354" s="208"/>
      <c r="F354" s="209"/>
      <c r="G354" s="194">
        <f t="shared" si="22"/>
        <v>0</v>
      </c>
      <c r="H354" s="193"/>
      <c r="I354" s="195">
        <f t="shared" si="24"/>
        <v>0</v>
      </c>
      <c r="J354" s="194">
        <f t="shared" si="23"/>
        <v>0</v>
      </c>
    </row>
    <row r="355" ht="15.75" customHeight="1">
      <c r="A355" s="199"/>
      <c r="B355" s="206" t="s">
        <v>241</v>
      </c>
      <c r="C355" s="207" t="s">
        <v>21</v>
      </c>
      <c r="D355" s="208"/>
      <c r="E355" s="208"/>
      <c r="F355" s="209"/>
      <c r="G355" s="194">
        <f t="shared" si="22"/>
        <v>0</v>
      </c>
      <c r="H355" s="193"/>
      <c r="I355" s="195">
        <f t="shared" si="24"/>
        <v>0</v>
      </c>
      <c r="J355" s="194">
        <f t="shared" si="23"/>
        <v>0</v>
      </c>
    </row>
    <row r="356" ht="15.75" customHeight="1">
      <c r="A356" s="199"/>
      <c r="B356" s="206" t="s">
        <v>242</v>
      </c>
      <c r="C356" s="207" t="s">
        <v>122</v>
      </c>
      <c r="D356" s="208"/>
      <c r="E356" s="208"/>
      <c r="F356" s="209"/>
      <c r="G356" s="194">
        <f t="shared" si="22"/>
        <v>0</v>
      </c>
      <c r="H356" s="193"/>
      <c r="I356" s="195">
        <f t="shared" si="24"/>
        <v>0</v>
      </c>
      <c r="J356" s="194">
        <f t="shared" si="23"/>
        <v>0</v>
      </c>
    </row>
    <row r="357" ht="15.75" customHeight="1">
      <c r="A357" s="231"/>
      <c r="B357" s="232" t="s">
        <v>243</v>
      </c>
      <c r="C357" s="233" t="s">
        <v>122</v>
      </c>
      <c r="D357" s="231"/>
      <c r="E357" s="233"/>
      <c r="F357" s="231"/>
      <c r="G357" s="194">
        <f t="shared" si="22"/>
        <v>0</v>
      </c>
      <c r="H357" s="193"/>
      <c r="I357" s="195">
        <f t="shared" si="24"/>
        <v>0</v>
      </c>
      <c r="J357" s="194">
        <f t="shared" si="23"/>
        <v>0</v>
      </c>
    </row>
    <row r="358" ht="15.75" customHeight="1">
      <c r="A358" s="231"/>
      <c r="B358" s="232" t="s">
        <v>244</v>
      </c>
      <c r="C358" s="233" t="s">
        <v>21</v>
      </c>
      <c r="D358" s="231"/>
      <c r="E358" s="233"/>
      <c r="F358" s="231"/>
      <c r="G358" s="194">
        <f t="shared" si="22"/>
        <v>0</v>
      </c>
      <c r="H358" s="193"/>
      <c r="I358" s="195">
        <f t="shared" si="24"/>
        <v>0</v>
      </c>
      <c r="J358" s="194">
        <f t="shared" si="23"/>
        <v>0</v>
      </c>
    </row>
    <row r="359" ht="15.75" customHeight="1">
      <c r="B359" s="224" t="s">
        <v>176</v>
      </c>
      <c r="C359" s="191" t="s">
        <v>21</v>
      </c>
      <c r="D359" s="191"/>
      <c r="E359" s="192"/>
      <c r="F359" s="231"/>
      <c r="G359" s="194">
        <f t="shared" si="22"/>
        <v>0</v>
      </c>
      <c r="H359" s="193"/>
      <c r="I359" s="195">
        <f t="shared" si="24"/>
        <v>0</v>
      </c>
      <c r="J359" s="194">
        <f t="shared" si="23"/>
        <v>0</v>
      </c>
    </row>
    <row r="360" ht="15.75" customHeight="1">
      <c r="B360" s="232" t="s">
        <v>177</v>
      </c>
      <c r="C360" s="234" t="s">
        <v>21</v>
      </c>
      <c r="D360" s="231"/>
      <c r="E360" s="233"/>
      <c r="F360" s="231"/>
      <c r="G360" s="194">
        <f t="shared" si="22"/>
        <v>0</v>
      </c>
      <c r="H360" s="193"/>
      <c r="I360" s="195">
        <f t="shared" si="24"/>
        <v>0</v>
      </c>
      <c r="J360" s="194">
        <f t="shared" si="23"/>
        <v>0</v>
      </c>
    </row>
    <row r="361" ht="15.75" customHeight="1">
      <c r="B361" s="232" t="s">
        <v>178</v>
      </c>
      <c r="C361" s="234" t="s">
        <v>21</v>
      </c>
      <c r="D361" s="231"/>
      <c r="E361" s="233"/>
      <c r="F361" s="231"/>
      <c r="G361" s="194">
        <f t="shared" si="22"/>
        <v>0</v>
      </c>
      <c r="H361" s="193"/>
      <c r="I361" s="195">
        <f t="shared" si="24"/>
        <v>0</v>
      </c>
      <c r="J361" s="194">
        <f t="shared" si="23"/>
        <v>0</v>
      </c>
    </row>
    <row r="362" ht="15.75" customHeight="1">
      <c r="B362" s="232" t="s">
        <v>179</v>
      </c>
      <c r="C362" s="234" t="s">
        <v>21</v>
      </c>
      <c r="D362" s="231"/>
      <c r="E362" s="233"/>
      <c r="F362" s="231"/>
      <c r="G362" s="194">
        <f t="shared" si="22"/>
        <v>0</v>
      </c>
      <c r="H362" s="193"/>
      <c r="I362" s="195">
        <f t="shared" si="24"/>
        <v>0</v>
      </c>
      <c r="J362" s="194">
        <f t="shared" si="23"/>
        <v>0</v>
      </c>
    </row>
    <row r="363" ht="15.75" customHeight="1">
      <c r="B363" s="232" t="s">
        <v>180</v>
      </c>
      <c r="C363" s="234" t="s">
        <v>21</v>
      </c>
      <c r="D363" s="231"/>
      <c r="E363" s="233"/>
      <c r="F363" s="231"/>
      <c r="G363" s="194">
        <f t="shared" si="22"/>
        <v>0</v>
      </c>
      <c r="H363" s="193"/>
      <c r="I363" s="195">
        <f t="shared" si="24"/>
        <v>0</v>
      </c>
      <c r="J363" s="194">
        <f t="shared" si="23"/>
        <v>0</v>
      </c>
    </row>
    <row r="364" ht="15.75" customHeight="1">
      <c r="B364" s="232" t="s">
        <v>181</v>
      </c>
      <c r="C364" s="234" t="s">
        <v>21</v>
      </c>
      <c r="D364" s="231"/>
      <c r="E364" s="233"/>
      <c r="F364" s="231"/>
      <c r="G364" s="194">
        <f t="shared" si="22"/>
        <v>0</v>
      </c>
      <c r="H364" s="193"/>
      <c r="I364" s="195">
        <f t="shared" si="24"/>
        <v>0</v>
      </c>
      <c r="J364" s="194">
        <f t="shared" si="23"/>
        <v>0</v>
      </c>
    </row>
    <row r="365" ht="15.75" customHeight="1">
      <c r="B365" s="232" t="s">
        <v>245</v>
      </c>
      <c r="C365" s="231"/>
      <c r="D365" s="231"/>
      <c r="E365" s="233"/>
      <c r="F365" s="231"/>
      <c r="G365" s="194">
        <f t="shared" si="22"/>
        <v>0</v>
      </c>
      <c r="H365" s="193"/>
      <c r="I365" s="195">
        <f t="shared" si="24"/>
        <v>0</v>
      </c>
      <c r="J365" s="194">
        <f t="shared" si="23"/>
        <v>0</v>
      </c>
    </row>
    <row r="366" ht="15.75" customHeight="1">
      <c r="B366" s="235"/>
      <c r="C366" s="235"/>
      <c r="D366" s="235"/>
      <c r="E366" s="235"/>
      <c r="F366" s="235"/>
      <c r="G366" s="236">
        <f t="shared" si="22"/>
        <v>0</v>
      </c>
      <c r="H366" s="237"/>
      <c r="I366" s="238">
        <f t="shared" si="24"/>
        <v>0</v>
      </c>
      <c r="J366" s="236">
        <f t="shared" si="23"/>
        <v>0</v>
      </c>
    </row>
    <row r="367" ht="15.75" customHeight="1">
      <c r="A367" s="189" t="s">
        <v>142</v>
      </c>
      <c r="B367" s="190"/>
      <c r="C367" s="190"/>
      <c r="D367" s="190"/>
      <c r="E367" s="190"/>
      <c r="F367" s="190"/>
      <c r="G367" s="190"/>
      <c r="H367" s="190"/>
      <c r="I367" s="190"/>
      <c r="J367" s="185"/>
    </row>
    <row r="368" ht="15.75" customHeight="1">
      <c r="A368" s="191"/>
      <c r="B368" s="191" t="s">
        <v>12</v>
      </c>
      <c r="C368" s="191"/>
      <c r="D368" s="191"/>
      <c r="E368" s="192"/>
      <c r="F368" s="193"/>
      <c r="G368" s="194">
        <f>E368*F368</f>
        <v>0</v>
      </c>
      <c r="H368" s="193"/>
      <c r="I368" s="195"/>
      <c r="J368" s="194">
        <f>G368+I368</f>
        <v>0</v>
      </c>
    </row>
    <row r="369" ht="15.75" customHeight="1">
      <c r="A369" s="47"/>
      <c r="B369" s="191"/>
      <c r="C369" s="191"/>
      <c r="D369" s="191"/>
      <c r="E369" s="192"/>
      <c r="F369" s="193"/>
      <c r="G369" s="194"/>
      <c r="H369" s="193"/>
      <c r="I369" s="195"/>
      <c r="J369" s="194"/>
    </row>
    <row r="370" ht="15.75" customHeight="1">
      <c r="A370" s="47"/>
      <c r="B370" s="196" t="s">
        <v>145</v>
      </c>
      <c r="C370" s="191" t="s">
        <v>21</v>
      </c>
      <c r="D370" s="191"/>
      <c r="E370" s="192"/>
      <c r="F370" s="193"/>
      <c r="G370" s="194">
        <f t="shared" ref="G370:G411" si="25">E370*F370</f>
        <v>0</v>
      </c>
      <c r="H370" s="193"/>
      <c r="I370" s="195"/>
      <c r="J370" s="194">
        <f t="shared" ref="J370:J411" si="26">G370+I370</f>
        <v>0</v>
      </c>
    </row>
    <row r="371" ht="15.75" customHeight="1">
      <c r="A371" s="47"/>
      <c r="B371" s="196" t="s">
        <v>146</v>
      </c>
      <c r="C371" s="191" t="s">
        <v>21</v>
      </c>
      <c r="D371" s="191"/>
      <c r="E371" s="192"/>
      <c r="F371" s="193"/>
      <c r="G371" s="194">
        <f t="shared" si="25"/>
        <v>0</v>
      </c>
      <c r="H371" s="193"/>
      <c r="I371" s="195"/>
      <c r="J371" s="194">
        <f t="shared" si="26"/>
        <v>0</v>
      </c>
    </row>
    <row r="372" ht="15.75" customHeight="1">
      <c r="A372" s="47"/>
      <c r="B372" s="196" t="s">
        <v>147</v>
      </c>
      <c r="C372" s="191" t="s">
        <v>21</v>
      </c>
      <c r="D372" s="191"/>
      <c r="E372" s="192"/>
      <c r="F372" s="193"/>
      <c r="G372" s="194">
        <f t="shared" si="25"/>
        <v>0</v>
      </c>
      <c r="H372" s="193"/>
      <c r="I372" s="195"/>
      <c r="J372" s="194">
        <f t="shared" si="26"/>
        <v>0</v>
      </c>
    </row>
    <row r="373" ht="15.75" customHeight="1">
      <c r="A373" s="47"/>
      <c r="B373" s="196" t="s">
        <v>23</v>
      </c>
      <c r="C373" s="191" t="s">
        <v>122</v>
      </c>
      <c r="D373" s="191"/>
      <c r="E373" s="192"/>
      <c r="F373" s="193"/>
      <c r="G373" s="194">
        <f t="shared" si="25"/>
        <v>0</v>
      </c>
      <c r="H373" s="193"/>
      <c r="I373" s="195"/>
      <c r="J373" s="194">
        <f t="shared" si="26"/>
        <v>0</v>
      </c>
    </row>
    <row r="374" ht="15.75" customHeight="1">
      <c r="A374" s="47"/>
      <c r="B374" s="196" t="s">
        <v>148</v>
      </c>
      <c r="C374" s="191" t="s">
        <v>21</v>
      </c>
      <c r="D374" s="191"/>
      <c r="E374" s="192"/>
      <c r="F374" s="193"/>
      <c r="G374" s="194">
        <f t="shared" si="25"/>
        <v>0</v>
      </c>
      <c r="H374" s="193"/>
      <c r="I374" s="195"/>
      <c r="J374" s="194">
        <f t="shared" si="26"/>
        <v>0</v>
      </c>
    </row>
    <row r="375" ht="15.75" customHeight="1">
      <c r="A375" s="47"/>
      <c r="B375" s="196"/>
      <c r="C375" s="191"/>
      <c r="D375" s="191"/>
      <c r="E375" s="192"/>
      <c r="F375" s="193"/>
      <c r="G375" s="194">
        <f t="shared" si="25"/>
        <v>0</v>
      </c>
      <c r="H375" s="193"/>
      <c r="I375" s="195"/>
      <c r="J375" s="194">
        <f t="shared" si="26"/>
        <v>0</v>
      </c>
    </row>
    <row r="376" ht="15.75" customHeight="1">
      <c r="A376" s="47"/>
      <c r="B376" s="196"/>
      <c r="C376" s="191"/>
      <c r="D376" s="191"/>
      <c r="E376" s="192"/>
      <c r="F376" s="193"/>
      <c r="G376" s="194">
        <f t="shared" si="25"/>
        <v>0</v>
      </c>
      <c r="H376" s="193"/>
      <c r="I376" s="195"/>
      <c r="J376" s="194">
        <f t="shared" si="26"/>
        <v>0</v>
      </c>
    </row>
    <row r="377" ht="15.75" customHeight="1">
      <c r="A377" s="197"/>
      <c r="B377" s="198" t="s">
        <v>149</v>
      </c>
      <c r="C377" s="187"/>
      <c r="D377" s="187"/>
      <c r="E377" s="187"/>
      <c r="F377" s="188"/>
      <c r="G377" s="194">
        <f t="shared" si="25"/>
        <v>0</v>
      </c>
      <c r="H377" s="193"/>
      <c r="I377" s="195"/>
      <c r="J377" s="194">
        <f t="shared" si="26"/>
        <v>0</v>
      </c>
    </row>
    <row r="378" ht="15.75" customHeight="1">
      <c r="A378" s="199"/>
      <c r="B378" s="230" t="s">
        <v>150</v>
      </c>
      <c r="C378" s="220" t="s">
        <v>151</v>
      </c>
      <c r="D378" s="202"/>
      <c r="E378" s="202"/>
      <c r="F378" s="203"/>
      <c r="G378" s="194">
        <f t="shared" si="25"/>
        <v>0</v>
      </c>
      <c r="H378" s="193"/>
      <c r="I378" s="195"/>
      <c r="J378" s="194">
        <f t="shared" si="26"/>
        <v>0</v>
      </c>
    </row>
    <row r="379" ht="15.75" customHeight="1">
      <c r="A379" s="199"/>
      <c r="B379" s="206" t="s">
        <v>246</v>
      </c>
      <c r="C379" s="220" t="s">
        <v>151</v>
      </c>
      <c r="D379" s="208"/>
      <c r="E379" s="208"/>
      <c r="F379" s="209"/>
      <c r="G379" s="194">
        <f t="shared" si="25"/>
        <v>0</v>
      </c>
      <c r="H379" s="193"/>
      <c r="I379" s="195">
        <f t="shared" ref="I379:I411" si="27">E379*H379</f>
        <v>0</v>
      </c>
      <c r="J379" s="194">
        <f t="shared" si="26"/>
        <v>0</v>
      </c>
    </row>
    <row r="380" ht="15.75" customHeight="1">
      <c r="A380" s="199"/>
      <c r="B380" s="206" t="s">
        <v>247</v>
      </c>
      <c r="C380" s="220" t="s">
        <v>122</v>
      </c>
      <c r="D380" s="208"/>
      <c r="E380" s="208"/>
      <c r="F380" s="209"/>
      <c r="G380" s="194">
        <f t="shared" si="25"/>
        <v>0</v>
      </c>
      <c r="H380" s="193"/>
      <c r="I380" s="195">
        <f t="shared" si="27"/>
        <v>0</v>
      </c>
      <c r="J380" s="194">
        <f t="shared" si="26"/>
        <v>0</v>
      </c>
    </row>
    <row r="381" ht="15.75" customHeight="1">
      <c r="A381" s="199"/>
      <c r="B381" s="206" t="s">
        <v>154</v>
      </c>
      <c r="C381" s="220" t="s">
        <v>151</v>
      </c>
      <c r="D381" s="208"/>
      <c r="E381" s="208"/>
      <c r="F381" s="209"/>
      <c r="G381" s="194">
        <f t="shared" si="25"/>
        <v>0</v>
      </c>
      <c r="H381" s="193"/>
      <c r="I381" s="195">
        <f t="shared" si="27"/>
        <v>0</v>
      </c>
      <c r="J381" s="194">
        <f t="shared" si="26"/>
        <v>0</v>
      </c>
    </row>
    <row r="382" ht="15.75" customHeight="1">
      <c r="A382" s="212"/>
      <c r="B382" s="200" t="s">
        <v>155</v>
      </c>
      <c r="C382" s="220" t="s">
        <v>21</v>
      </c>
      <c r="D382" s="208"/>
      <c r="E382" s="202"/>
      <c r="F382" s="209"/>
      <c r="G382" s="194">
        <f t="shared" si="25"/>
        <v>0</v>
      </c>
      <c r="H382" s="193"/>
      <c r="I382" s="195">
        <f t="shared" si="27"/>
        <v>0</v>
      </c>
      <c r="J382" s="194">
        <f t="shared" si="26"/>
        <v>0</v>
      </c>
    </row>
    <row r="383" ht="15.75" customHeight="1">
      <c r="A383" s="199"/>
      <c r="B383" s="206" t="s">
        <v>156</v>
      </c>
      <c r="C383" s="207" t="s">
        <v>21</v>
      </c>
      <c r="D383" s="207"/>
      <c r="E383" s="208"/>
      <c r="F383" s="209"/>
      <c r="G383" s="194">
        <f t="shared" si="25"/>
        <v>0</v>
      </c>
      <c r="H383" s="193"/>
      <c r="I383" s="195">
        <f t="shared" si="27"/>
        <v>0</v>
      </c>
      <c r="J383" s="194">
        <f t="shared" si="26"/>
        <v>0</v>
      </c>
    </row>
    <row r="384" ht="15.75" customHeight="1">
      <c r="A384" s="199"/>
      <c r="B384" s="206" t="s">
        <v>157</v>
      </c>
      <c r="C384" s="207" t="s">
        <v>21</v>
      </c>
      <c r="D384" s="208"/>
      <c r="E384" s="208"/>
      <c r="F384" s="209"/>
      <c r="G384" s="194">
        <f t="shared" si="25"/>
        <v>0</v>
      </c>
      <c r="H384" s="193"/>
      <c r="I384" s="195">
        <f t="shared" si="27"/>
        <v>0</v>
      </c>
      <c r="J384" s="194">
        <f t="shared" si="26"/>
        <v>0</v>
      </c>
    </row>
    <row r="385" ht="15.75" customHeight="1">
      <c r="A385" s="199"/>
      <c r="B385" s="200" t="s">
        <v>158</v>
      </c>
      <c r="C385" s="220" t="s">
        <v>21</v>
      </c>
      <c r="D385" s="208"/>
      <c r="E385" s="208"/>
      <c r="F385" s="209"/>
      <c r="G385" s="194">
        <f t="shared" si="25"/>
        <v>0</v>
      </c>
      <c r="H385" s="193"/>
      <c r="I385" s="195">
        <f t="shared" si="27"/>
        <v>0</v>
      </c>
      <c r="J385" s="194">
        <f t="shared" si="26"/>
        <v>0</v>
      </c>
    </row>
    <row r="386" ht="15.75" customHeight="1">
      <c r="A386" s="199"/>
      <c r="B386" s="206" t="s">
        <v>159</v>
      </c>
      <c r="C386" s="207" t="s">
        <v>21</v>
      </c>
      <c r="D386" s="208"/>
      <c r="E386" s="208"/>
      <c r="F386" s="209"/>
      <c r="G386" s="194">
        <f t="shared" si="25"/>
        <v>0</v>
      </c>
      <c r="H386" s="193"/>
      <c r="I386" s="195">
        <f t="shared" si="27"/>
        <v>0</v>
      </c>
      <c r="J386" s="194">
        <f t="shared" si="26"/>
        <v>0</v>
      </c>
    </row>
    <row r="387" ht="15.75" customHeight="1">
      <c r="A387" s="199"/>
      <c r="B387" s="200" t="s">
        <v>160</v>
      </c>
      <c r="C387" s="201" t="s">
        <v>21</v>
      </c>
      <c r="D387" s="202"/>
      <c r="E387" s="202"/>
      <c r="F387" s="203"/>
      <c r="G387" s="194">
        <f t="shared" si="25"/>
        <v>0</v>
      </c>
      <c r="H387" s="193"/>
      <c r="I387" s="195">
        <f t="shared" si="27"/>
        <v>0</v>
      </c>
      <c r="J387" s="194">
        <f t="shared" si="26"/>
        <v>0</v>
      </c>
    </row>
    <row r="388" ht="15.75" customHeight="1">
      <c r="A388" s="199"/>
      <c r="B388" s="206" t="s">
        <v>161</v>
      </c>
      <c r="C388" s="207" t="s">
        <v>21</v>
      </c>
      <c r="D388" s="208"/>
      <c r="E388" s="208"/>
      <c r="F388" s="209"/>
      <c r="G388" s="194">
        <f t="shared" si="25"/>
        <v>0</v>
      </c>
      <c r="H388" s="193"/>
      <c r="I388" s="195">
        <f t="shared" si="27"/>
        <v>0</v>
      </c>
      <c r="J388" s="194">
        <f t="shared" si="26"/>
        <v>0</v>
      </c>
    </row>
    <row r="389" ht="15.75" customHeight="1">
      <c r="A389" s="199"/>
      <c r="B389" s="206" t="s">
        <v>157</v>
      </c>
      <c r="C389" s="207" t="s">
        <v>21</v>
      </c>
      <c r="D389" s="208"/>
      <c r="E389" s="208"/>
      <c r="F389" s="209"/>
      <c r="G389" s="194">
        <f t="shared" si="25"/>
        <v>0</v>
      </c>
      <c r="H389" s="193"/>
      <c r="I389" s="195">
        <f t="shared" si="27"/>
        <v>0</v>
      </c>
      <c r="J389" s="194">
        <f t="shared" si="26"/>
        <v>0</v>
      </c>
    </row>
    <row r="390" ht="15.75" customHeight="1">
      <c r="A390" s="212"/>
      <c r="B390" s="206"/>
      <c r="C390" s="207"/>
      <c r="D390" s="208"/>
      <c r="E390" s="208"/>
      <c r="F390" s="209"/>
      <c r="G390" s="194">
        <f t="shared" si="25"/>
        <v>0</v>
      </c>
      <c r="H390" s="193"/>
      <c r="I390" s="195">
        <f t="shared" si="27"/>
        <v>0</v>
      </c>
      <c r="J390" s="194">
        <f t="shared" si="26"/>
        <v>0</v>
      </c>
    </row>
    <row r="391" ht="15.75" customHeight="1">
      <c r="A391" s="199"/>
      <c r="B391" s="198" t="s">
        <v>162</v>
      </c>
      <c r="C391" s="207"/>
      <c r="D391" s="207"/>
      <c r="E391" s="208"/>
      <c r="F391" s="209"/>
      <c r="G391" s="194">
        <f t="shared" si="25"/>
        <v>0</v>
      </c>
      <c r="H391" s="193"/>
      <c r="I391" s="195">
        <f t="shared" si="27"/>
        <v>0</v>
      </c>
      <c r="J391" s="194">
        <f t="shared" si="26"/>
        <v>0</v>
      </c>
    </row>
    <row r="392" ht="15.75" customHeight="1">
      <c r="A392" s="199"/>
      <c r="B392" s="200" t="s">
        <v>163</v>
      </c>
      <c r="C392" s="220" t="s">
        <v>21</v>
      </c>
      <c r="D392" s="208"/>
      <c r="E392" s="208"/>
      <c r="F392" s="209"/>
      <c r="G392" s="194">
        <f t="shared" si="25"/>
        <v>0</v>
      </c>
      <c r="H392" s="193"/>
      <c r="I392" s="195">
        <f t="shared" si="27"/>
        <v>0</v>
      </c>
      <c r="J392" s="194">
        <f t="shared" si="26"/>
        <v>0</v>
      </c>
    </row>
    <row r="393" ht="15.75" customHeight="1">
      <c r="A393" s="199"/>
      <c r="B393" s="206" t="s">
        <v>164</v>
      </c>
      <c r="C393" s="201" t="s">
        <v>21</v>
      </c>
      <c r="D393" s="202"/>
      <c r="E393" s="208"/>
      <c r="F393" s="203"/>
      <c r="G393" s="194">
        <f t="shared" si="25"/>
        <v>0</v>
      </c>
      <c r="H393" s="193"/>
      <c r="I393" s="195">
        <f t="shared" si="27"/>
        <v>0</v>
      </c>
      <c r="J393" s="194">
        <f t="shared" si="26"/>
        <v>0</v>
      </c>
    </row>
    <row r="394" ht="15.75" customHeight="1">
      <c r="A394" s="199"/>
      <c r="B394" s="206" t="s">
        <v>165</v>
      </c>
      <c r="C394" s="201" t="s">
        <v>166</v>
      </c>
      <c r="D394" s="202"/>
      <c r="E394" s="208"/>
      <c r="F394" s="203"/>
      <c r="G394" s="194">
        <f t="shared" si="25"/>
        <v>0</v>
      </c>
      <c r="H394" s="193"/>
      <c r="I394" s="195">
        <f t="shared" si="27"/>
        <v>0</v>
      </c>
      <c r="J394" s="194">
        <f t="shared" si="26"/>
        <v>0</v>
      </c>
    </row>
    <row r="395" ht="15.75" customHeight="1">
      <c r="A395" s="199"/>
      <c r="B395" s="206" t="s">
        <v>167</v>
      </c>
      <c r="C395" s="201" t="s">
        <v>21</v>
      </c>
      <c r="D395" s="202"/>
      <c r="E395" s="208"/>
      <c r="F395" s="203"/>
      <c r="G395" s="194">
        <f t="shared" si="25"/>
        <v>0</v>
      </c>
      <c r="H395" s="193"/>
      <c r="I395" s="195">
        <f t="shared" si="27"/>
        <v>0</v>
      </c>
      <c r="J395" s="194">
        <f t="shared" si="26"/>
        <v>0</v>
      </c>
    </row>
    <row r="396" ht="15.75" customHeight="1">
      <c r="A396" s="199"/>
      <c r="B396" s="200" t="s">
        <v>168</v>
      </c>
      <c r="C396" s="220" t="s">
        <v>122</v>
      </c>
      <c r="D396" s="202"/>
      <c r="E396" s="202"/>
      <c r="F396" s="209"/>
      <c r="G396" s="194">
        <f t="shared" si="25"/>
        <v>0</v>
      </c>
      <c r="H396" s="193"/>
      <c r="I396" s="195">
        <f t="shared" si="27"/>
        <v>0</v>
      </c>
      <c r="J396" s="194">
        <f t="shared" si="26"/>
        <v>0</v>
      </c>
    </row>
    <row r="397" ht="15.75" customHeight="1">
      <c r="A397" s="199"/>
      <c r="B397" s="206" t="s">
        <v>248</v>
      </c>
      <c r="C397" s="207" t="s">
        <v>122</v>
      </c>
      <c r="D397" s="208"/>
      <c r="E397" s="208"/>
      <c r="F397" s="209"/>
      <c r="G397" s="194">
        <f t="shared" si="25"/>
        <v>0</v>
      </c>
      <c r="H397" s="193"/>
      <c r="I397" s="195">
        <f t="shared" si="27"/>
        <v>0</v>
      </c>
      <c r="J397" s="194">
        <f t="shared" si="26"/>
        <v>0</v>
      </c>
    </row>
    <row r="398" ht="15.75" customHeight="1">
      <c r="A398" s="212"/>
      <c r="B398" s="206" t="s">
        <v>170</v>
      </c>
      <c r="C398" s="207" t="s">
        <v>21</v>
      </c>
      <c r="D398" s="208"/>
      <c r="E398" s="208"/>
      <c r="F398" s="209"/>
      <c r="G398" s="194">
        <f t="shared" si="25"/>
        <v>0</v>
      </c>
      <c r="H398" s="193"/>
      <c r="I398" s="195">
        <f t="shared" si="27"/>
        <v>0</v>
      </c>
      <c r="J398" s="194">
        <f t="shared" si="26"/>
        <v>0</v>
      </c>
    </row>
    <row r="399" ht="15.75" customHeight="1">
      <c r="A399" s="199"/>
      <c r="B399" s="206" t="s">
        <v>249</v>
      </c>
      <c r="C399" s="207" t="s">
        <v>21</v>
      </c>
      <c r="D399" s="207"/>
      <c r="E399" s="208"/>
      <c r="F399" s="209"/>
      <c r="G399" s="194">
        <f t="shared" si="25"/>
        <v>0</v>
      </c>
      <c r="H399" s="193"/>
      <c r="I399" s="195">
        <f t="shared" si="27"/>
        <v>0</v>
      </c>
      <c r="J399" s="194">
        <f t="shared" si="26"/>
        <v>0</v>
      </c>
    </row>
    <row r="400" ht="15.75" customHeight="1">
      <c r="A400" s="199"/>
      <c r="B400" s="206" t="s">
        <v>250</v>
      </c>
      <c r="C400" s="207" t="s">
        <v>21</v>
      </c>
      <c r="D400" s="208"/>
      <c r="E400" s="208"/>
      <c r="F400" s="209"/>
      <c r="G400" s="194">
        <f t="shared" si="25"/>
        <v>0</v>
      </c>
      <c r="H400" s="193"/>
      <c r="I400" s="195">
        <f t="shared" si="27"/>
        <v>0</v>
      </c>
      <c r="J400" s="194">
        <f t="shared" si="26"/>
        <v>0</v>
      </c>
    </row>
    <row r="401" ht="15.75" customHeight="1">
      <c r="A401" s="199"/>
      <c r="B401" s="206" t="s">
        <v>251</v>
      </c>
      <c r="C401" s="207" t="s">
        <v>122</v>
      </c>
      <c r="D401" s="208"/>
      <c r="E401" s="208"/>
      <c r="F401" s="209"/>
      <c r="G401" s="194">
        <f t="shared" si="25"/>
        <v>0</v>
      </c>
      <c r="H401" s="193"/>
      <c r="I401" s="195">
        <f t="shared" si="27"/>
        <v>0</v>
      </c>
      <c r="J401" s="194">
        <f t="shared" si="26"/>
        <v>0</v>
      </c>
    </row>
    <row r="402" ht="15.75" customHeight="1">
      <c r="A402" s="231"/>
      <c r="B402" s="232" t="s">
        <v>252</v>
      </c>
      <c r="C402" s="233" t="s">
        <v>122</v>
      </c>
      <c r="D402" s="231"/>
      <c r="E402" s="233"/>
      <c r="F402" s="231"/>
      <c r="G402" s="194">
        <f t="shared" si="25"/>
        <v>0</v>
      </c>
      <c r="H402" s="193"/>
      <c r="I402" s="195">
        <f t="shared" si="27"/>
        <v>0</v>
      </c>
      <c r="J402" s="194">
        <f t="shared" si="26"/>
        <v>0</v>
      </c>
    </row>
    <row r="403" ht="15.75" customHeight="1">
      <c r="A403" s="231"/>
      <c r="B403" s="232" t="s">
        <v>253</v>
      </c>
      <c r="C403" s="233" t="s">
        <v>21</v>
      </c>
      <c r="D403" s="231"/>
      <c r="E403" s="233"/>
      <c r="F403" s="231"/>
      <c r="G403" s="194">
        <f t="shared" si="25"/>
        <v>0</v>
      </c>
      <c r="H403" s="193"/>
      <c r="I403" s="195">
        <f t="shared" si="27"/>
        <v>0</v>
      </c>
      <c r="J403" s="194">
        <f t="shared" si="26"/>
        <v>0</v>
      </c>
    </row>
    <row r="404" ht="15.75" customHeight="1">
      <c r="B404" s="224" t="s">
        <v>176</v>
      </c>
      <c r="C404" s="191" t="s">
        <v>21</v>
      </c>
      <c r="D404" s="191"/>
      <c r="E404" s="192"/>
      <c r="F404" s="231"/>
      <c r="G404" s="194">
        <f t="shared" si="25"/>
        <v>0</v>
      </c>
      <c r="H404" s="193"/>
      <c r="I404" s="195">
        <f t="shared" si="27"/>
        <v>0</v>
      </c>
      <c r="J404" s="194">
        <f t="shared" si="26"/>
        <v>0</v>
      </c>
    </row>
    <row r="405" ht="15.75" customHeight="1">
      <c r="B405" s="232" t="s">
        <v>177</v>
      </c>
      <c r="C405" s="234" t="s">
        <v>21</v>
      </c>
      <c r="D405" s="231"/>
      <c r="E405" s="233"/>
      <c r="F405" s="231"/>
      <c r="G405" s="194">
        <f t="shared" si="25"/>
        <v>0</v>
      </c>
      <c r="H405" s="193"/>
      <c r="I405" s="195">
        <f t="shared" si="27"/>
        <v>0</v>
      </c>
      <c r="J405" s="194">
        <f t="shared" si="26"/>
        <v>0</v>
      </c>
    </row>
    <row r="406" ht="15.75" customHeight="1">
      <c r="B406" s="232" t="s">
        <v>178</v>
      </c>
      <c r="C406" s="234" t="s">
        <v>21</v>
      </c>
      <c r="D406" s="231"/>
      <c r="E406" s="233"/>
      <c r="F406" s="231"/>
      <c r="G406" s="194">
        <f t="shared" si="25"/>
        <v>0</v>
      </c>
      <c r="H406" s="193"/>
      <c r="I406" s="195">
        <f t="shared" si="27"/>
        <v>0</v>
      </c>
      <c r="J406" s="194">
        <f t="shared" si="26"/>
        <v>0</v>
      </c>
    </row>
    <row r="407" ht="15.75" customHeight="1">
      <c r="B407" s="232" t="s">
        <v>179</v>
      </c>
      <c r="C407" s="234" t="s">
        <v>21</v>
      </c>
      <c r="D407" s="231"/>
      <c r="E407" s="233"/>
      <c r="F407" s="231"/>
      <c r="G407" s="194">
        <f t="shared" si="25"/>
        <v>0</v>
      </c>
      <c r="H407" s="193"/>
      <c r="I407" s="195">
        <f t="shared" si="27"/>
        <v>0</v>
      </c>
      <c r="J407" s="194">
        <f t="shared" si="26"/>
        <v>0</v>
      </c>
    </row>
    <row r="408" ht="15.75" customHeight="1">
      <c r="B408" s="232" t="s">
        <v>180</v>
      </c>
      <c r="C408" s="234" t="s">
        <v>21</v>
      </c>
      <c r="D408" s="231"/>
      <c r="E408" s="233"/>
      <c r="F408" s="231"/>
      <c r="G408" s="194">
        <f t="shared" si="25"/>
        <v>0</v>
      </c>
      <c r="H408" s="193"/>
      <c r="I408" s="195">
        <f t="shared" si="27"/>
        <v>0</v>
      </c>
      <c r="J408" s="194">
        <f t="shared" si="26"/>
        <v>0</v>
      </c>
    </row>
    <row r="409" ht="15.75" customHeight="1">
      <c r="B409" s="232" t="s">
        <v>181</v>
      </c>
      <c r="C409" s="234" t="s">
        <v>21</v>
      </c>
      <c r="D409" s="231"/>
      <c r="E409" s="233"/>
      <c r="F409" s="231"/>
      <c r="G409" s="194">
        <f t="shared" si="25"/>
        <v>0</v>
      </c>
      <c r="H409" s="193"/>
      <c r="I409" s="195">
        <f t="shared" si="27"/>
        <v>0</v>
      </c>
      <c r="J409" s="194">
        <f t="shared" si="26"/>
        <v>0</v>
      </c>
    </row>
    <row r="410" ht="15.75" customHeight="1">
      <c r="B410" s="232" t="s">
        <v>254</v>
      </c>
      <c r="C410" s="231"/>
      <c r="D410" s="231"/>
      <c r="E410" s="233"/>
      <c r="F410" s="231"/>
      <c r="G410" s="194">
        <f t="shared" si="25"/>
        <v>0</v>
      </c>
      <c r="H410" s="193"/>
      <c r="I410" s="195">
        <f t="shared" si="27"/>
        <v>0</v>
      </c>
      <c r="J410" s="194">
        <f t="shared" si="26"/>
        <v>0</v>
      </c>
    </row>
    <row r="411" ht="15.75" customHeight="1">
      <c r="B411" s="235"/>
      <c r="C411" s="235"/>
      <c r="D411" s="235"/>
      <c r="E411" s="235"/>
      <c r="F411" s="235"/>
      <c r="G411" s="236">
        <f t="shared" si="25"/>
        <v>0</v>
      </c>
      <c r="H411" s="237"/>
      <c r="I411" s="238">
        <f t="shared" si="27"/>
        <v>0</v>
      </c>
      <c r="J411" s="236">
        <f t="shared" si="26"/>
        <v>0</v>
      </c>
    </row>
    <row r="412" ht="15.75" customHeight="1">
      <c r="A412" s="189" t="s">
        <v>143</v>
      </c>
      <c r="B412" s="190"/>
      <c r="C412" s="190"/>
      <c r="D412" s="190"/>
      <c r="E412" s="190"/>
      <c r="F412" s="190"/>
      <c r="G412" s="190"/>
      <c r="H412" s="190"/>
      <c r="I412" s="190"/>
      <c r="J412" s="185"/>
    </row>
    <row r="413" ht="15.75" customHeight="1">
      <c r="A413" s="191"/>
      <c r="B413" s="191" t="s">
        <v>12</v>
      </c>
      <c r="C413" s="191"/>
      <c r="D413" s="191"/>
      <c r="E413" s="192"/>
      <c r="F413" s="193"/>
      <c r="G413" s="194">
        <f>E413*F413</f>
        <v>0</v>
      </c>
      <c r="H413" s="193"/>
      <c r="I413" s="195"/>
      <c r="J413" s="194">
        <f>G413+I413</f>
        <v>0</v>
      </c>
    </row>
    <row r="414" ht="15.75" customHeight="1">
      <c r="A414" s="47"/>
      <c r="B414" s="191"/>
      <c r="C414" s="191"/>
      <c r="D414" s="191"/>
      <c r="E414" s="192"/>
      <c r="F414" s="193"/>
      <c r="G414" s="194"/>
      <c r="H414" s="193"/>
      <c r="I414" s="195"/>
      <c r="J414" s="194"/>
    </row>
    <row r="415" ht="15.75" customHeight="1">
      <c r="A415" s="47"/>
      <c r="B415" s="196" t="s">
        <v>145</v>
      </c>
      <c r="C415" s="191" t="s">
        <v>21</v>
      </c>
      <c r="D415" s="191"/>
      <c r="E415" s="192"/>
      <c r="F415" s="193"/>
      <c r="G415" s="194">
        <f t="shared" ref="G415:G456" si="28">E415*F415</f>
        <v>0</v>
      </c>
      <c r="H415" s="193"/>
      <c r="I415" s="195"/>
      <c r="J415" s="194">
        <f t="shared" ref="J415:J456" si="29">G415+I415</f>
        <v>0</v>
      </c>
    </row>
    <row r="416" ht="15.75" customHeight="1">
      <c r="A416" s="47"/>
      <c r="B416" s="196" t="s">
        <v>146</v>
      </c>
      <c r="C416" s="191" t="s">
        <v>21</v>
      </c>
      <c r="D416" s="191"/>
      <c r="E416" s="192"/>
      <c r="F416" s="193"/>
      <c r="G416" s="194">
        <f t="shared" si="28"/>
        <v>0</v>
      </c>
      <c r="H416" s="193"/>
      <c r="I416" s="195"/>
      <c r="J416" s="194">
        <f t="shared" si="29"/>
        <v>0</v>
      </c>
    </row>
    <row r="417" ht="15.75" customHeight="1">
      <c r="A417" s="47"/>
      <c r="B417" s="196" t="s">
        <v>147</v>
      </c>
      <c r="C417" s="191" t="s">
        <v>21</v>
      </c>
      <c r="D417" s="191"/>
      <c r="E417" s="192"/>
      <c r="F417" s="193"/>
      <c r="G417" s="194">
        <f t="shared" si="28"/>
        <v>0</v>
      </c>
      <c r="H417" s="193"/>
      <c r="I417" s="195"/>
      <c r="J417" s="194">
        <f t="shared" si="29"/>
        <v>0</v>
      </c>
    </row>
    <row r="418" ht="15.75" customHeight="1">
      <c r="A418" s="47"/>
      <c r="B418" s="196" t="s">
        <v>23</v>
      </c>
      <c r="C418" s="191" t="s">
        <v>122</v>
      </c>
      <c r="D418" s="191"/>
      <c r="E418" s="192"/>
      <c r="F418" s="193"/>
      <c r="G418" s="194">
        <f t="shared" si="28"/>
        <v>0</v>
      </c>
      <c r="H418" s="193"/>
      <c r="I418" s="195"/>
      <c r="J418" s="194">
        <f t="shared" si="29"/>
        <v>0</v>
      </c>
    </row>
    <row r="419" ht="15.75" customHeight="1">
      <c r="A419" s="47"/>
      <c r="B419" s="196" t="s">
        <v>148</v>
      </c>
      <c r="C419" s="191" t="s">
        <v>21</v>
      </c>
      <c r="D419" s="191"/>
      <c r="E419" s="192"/>
      <c r="F419" s="193"/>
      <c r="G419" s="194">
        <f t="shared" si="28"/>
        <v>0</v>
      </c>
      <c r="H419" s="193"/>
      <c r="I419" s="195"/>
      <c r="J419" s="194">
        <f t="shared" si="29"/>
        <v>0</v>
      </c>
    </row>
    <row r="420" ht="15.75" customHeight="1">
      <c r="A420" s="47"/>
      <c r="B420" s="196"/>
      <c r="C420" s="191"/>
      <c r="D420" s="191"/>
      <c r="E420" s="192"/>
      <c r="F420" s="193"/>
      <c r="G420" s="194">
        <f t="shared" si="28"/>
        <v>0</v>
      </c>
      <c r="H420" s="193"/>
      <c r="I420" s="195"/>
      <c r="J420" s="194">
        <f t="shared" si="29"/>
        <v>0</v>
      </c>
    </row>
    <row r="421" ht="15.75" customHeight="1">
      <c r="A421" s="47"/>
      <c r="B421" s="196"/>
      <c r="C421" s="191"/>
      <c r="D421" s="191"/>
      <c r="E421" s="192"/>
      <c r="F421" s="193"/>
      <c r="G421" s="194">
        <f t="shared" si="28"/>
        <v>0</v>
      </c>
      <c r="H421" s="193"/>
      <c r="I421" s="195"/>
      <c r="J421" s="194">
        <f t="shared" si="29"/>
        <v>0</v>
      </c>
    </row>
    <row r="422" ht="15.75" customHeight="1">
      <c r="A422" s="197"/>
      <c r="B422" s="198" t="s">
        <v>149</v>
      </c>
      <c r="C422" s="187"/>
      <c r="D422" s="187"/>
      <c r="E422" s="187"/>
      <c r="F422" s="188"/>
      <c r="G422" s="194">
        <f t="shared" si="28"/>
        <v>0</v>
      </c>
      <c r="H422" s="193"/>
      <c r="I422" s="195"/>
      <c r="J422" s="194">
        <f t="shared" si="29"/>
        <v>0</v>
      </c>
    </row>
    <row r="423" ht="15.75" customHeight="1">
      <c r="A423" s="199"/>
      <c r="B423" s="230" t="s">
        <v>150</v>
      </c>
      <c r="C423" s="220" t="s">
        <v>151</v>
      </c>
      <c r="D423" s="202"/>
      <c r="E423" s="202"/>
      <c r="F423" s="203"/>
      <c r="G423" s="194">
        <f t="shared" si="28"/>
        <v>0</v>
      </c>
      <c r="H423" s="193"/>
      <c r="I423" s="195"/>
      <c r="J423" s="194">
        <f t="shared" si="29"/>
        <v>0</v>
      </c>
    </row>
    <row r="424" ht="15.75" customHeight="1">
      <c r="A424" s="199"/>
      <c r="B424" s="206" t="s">
        <v>255</v>
      </c>
      <c r="C424" s="220" t="s">
        <v>151</v>
      </c>
      <c r="D424" s="208"/>
      <c r="E424" s="208"/>
      <c r="F424" s="209"/>
      <c r="G424" s="194">
        <f t="shared" si="28"/>
        <v>0</v>
      </c>
      <c r="H424" s="193"/>
      <c r="I424" s="195">
        <f t="shared" ref="I424:I456" si="30">E424*H424</f>
        <v>0</v>
      </c>
      <c r="J424" s="194">
        <f t="shared" si="29"/>
        <v>0</v>
      </c>
    </row>
    <row r="425" ht="15.75" customHeight="1">
      <c r="A425" s="199"/>
      <c r="B425" s="206" t="s">
        <v>256</v>
      </c>
      <c r="C425" s="220" t="s">
        <v>122</v>
      </c>
      <c r="D425" s="208"/>
      <c r="E425" s="208"/>
      <c r="F425" s="209"/>
      <c r="G425" s="194">
        <f t="shared" si="28"/>
        <v>0</v>
      </c>
      <c r="H425" s="193"/>
      <c r="I425" s="195">
        <f t="shared" si="30"/>
        <v>0</v>
      </c>
      <c r="J425" s="194">
        <f t="shared" si="29"/>
        <v>0</v>
      </c>
    </row>
    <row r="426" ht="15.75" customHeight="1">
      <c r="A426" s="199"/>
      <c r="B426" s="206" t="s">
        <v>154</v>
      </c>
      <c r="C426" s="220" t="s">
        <v>151</v>
      </c>
      <c r="D426" s="208"/>
      <c r="E426" s="208"/>
      <c r="F426" s="209"/>
      <c r="G426" s="194">
        <f t="shared" si="28"/>
        <v>0</v>
      </c>
      <c r="H426" s="193"/>
      <c r="I426" s="195">
        <f t="shared" si="30"/>
        <v>0</v>
      </c>
      <c r="J426" s="194">
        <f t="shared" si="29"/>
        <v>0</v>
      </c>
    </row>
    <row r="427" ht="15.75" customHeight="1">
      <c r="A427" s="212"/>
      <c r="B427" s="200" t="s">
        <v>155</v>
      </c>
      <c r="C427" s="220" t="s">
        <v>21</v>
      </c>
      <c r="D427" s="208"/>
      <c r="E427" s="202"/>
      <c r="F427" s="209"/>
      <c r="G427" s="194">
        <f t="shared" si="28"/>
        <v>0</v>
      </c>
      <c r="H427" s="193"/>
      <c r="I427" s="195">
        <f t="shared" si="30"/>
        <v>0</v>
      </c>
      <c r="J427" s="194">
        <f t="shared" si="29"/>
        <v>0</v>
      </c>
    </row>
    <row r="428" ht="15.75" customHeight="1">
      <c r="A428" s="199"/>
      <c r="B428" s="206" t="s">
        <v>156</v>
      </c>
      <c r="C428" s="207" t="s">
        <v>21</v>
      </c>
      <c r="D428" s="207"/>
      <c r="E428" s="208"/>
      <c r="F428" s="209"/>
      <c r="G428" s="194">
        <f t="shared" si="28"/>
        <v>0</v>
      </c>
      <c r="H428" s="193"/>
      <c r="I428" s="195">
        <f t="shared" si="30"/>
        <v>0</v>
      </c>
      <c r="J428" s="194">
        <f t="shared" si="29"/>
        <v>0</v>
      </c>
    </row>
    <row r="429" ht="15.75" customHeight="1">
      <c r="A429" s="199"/>
      <c r="B429" s="206" t="s">
        <v>157</v>
      </c>
      <c r="C429" s="207" t="s">
        <v>21</v>
      </c>
      <c r="D429" s="208"/>
      <c r="E429" s="208"/>
      <c r="F429" s="209"/>
      <c r="G429" s="194">
        <f t="shared" si="28"/>
        <v>0</v>
      </c>
      <c r="H429" s="193"/>
      <c r="I429" s="195">
        <f t="shared" si="30"/>
        <v>0</v>
      </c>
      <c r="J429" s="194">
        <f t="shared" si="29"/>
        <v>0</v>
      </c>
    </row>
    <row r="430" ht="15.75" customHeight="1">
      <c r="A430" s="199"/>
      <c r="B430" s="200" t="s">
        <v>158</v>
      </c>
      <c r="C430" s="220" t="s">
        <v>21</v>
      </c>
      <c r="D430" s="208"/>
      <c r="E430" s="208"/>
      <c r="F430" s="209"/>
      <c r="G430" s="194">
        <f t="shared" si="28"/>
        <v>0</v>
      </c>
      <c r="H430" s="193"/>
      <c r="I430" s="195">
        <f t="shared" si="30"/>
        <v>0</v>
      </c>
      <c r="J430" s="194">
        <f t="shared" si="29"/>
        <v>0</v>
      </c>
    </row>
    <row r="431" ht="15.75" customHeight="1">
      <c r="A431" s="199"/>
      <c r="B431" s="206" t="s">
        <v>159</v>
      </c>
      <c r="C431" s="207" t="s">
        <v>21</v>
      </c>
      <c r="D431" s="208"/>
      <c r="E431" s="208"/>
      <c r="F431" s="209"/>
      <c r="G431" s="194">
        <f t="shared" si="28"/>
        <v>0</v>
      </c>
      <c r="H431" s="193"/>
      <c r="I431" s="195">
        <f t="shared" si="30"/>
        <v>0</v>
      </c>
      <c r="J431" s="194">
        <f t="shared" si="29"/>
        <v>0</v>
      </c>
    </row>
    <row r="432" ht="15.75" customHeight="1">
      <c r="A432" s="199"/>
      <c r="B432" s="200" t="s">
        <v>160</v>
      </c>
      <c r="C432" s="201" t="s">
        <v>21</v>
      </c>
      <c r="D432" s="202"/>
      <c r="E432" s="202"/>
      <c r="F432" s="203"/>
      <c r="G432" s="194">
        <f t="shared" si="28"/>
        <v>0</v>
      </c>
      <c r="H432" s="193"/>
      <c r="I432" s="195">
        <f t="shared" si="30"/>
        <v>0</v>
      </c>
      <c r="J432" s="194">
        <f t="shared" si="29"/>
        <v>0</v>
      </c>
    </row>
    <row r="433" ht="15.75" customHeight="1">
      <c r="A433" s="199"/>
      <c r="B433" s="206" t="s">
        <v>161</v>
      </c>
      <c r="C433" s="207" t="s">
        <v>21</v>
      </c>
      <c r="D433" s="208"/>
      <c r="E433" s="208"/>
      <c r="F433" s="209"/>
      <c r="G433" s="194">
        <f t="shared" si="28"/>
        <v>0</v>
      </c>
      <c r="H433" s="193"/>
      <c r="I433" s="195">
        <f t="shared" si="30"/>
        <v>0</v>
      </c>
      <c r="J433" s="194">
        <f t="shared" si="29"/>
        <v>0</v>
      </c>
    </row>
    <row r="434" ht="15.75" customHeight="1">
      <c r="A434" s="199"/>
      <c r="B434" s="206" t="s">
        <v>157</v>
      </c>
      <c r="C434" s="207" t="s">
        <v>21</v>
      </c>
      <c r="D434" s="208"/>
      <c r="E434" s="208"/>
      <c r="F434" s="209"/>
      <c r="G434" s="194">
        <f t="shared" si="28"/>
        <v>0</v>
      </c>
      <c r="H434" s="193"/>
      <c r="I434" s="195">
        <f t="shared" si="30"/>
        <v>0</v>
      </c>
      <c r="J434" s="194">
        <f t="shared" si="29"/>
        <v>0</v>
      </c>
    </row>
    <row r="435" ht="15.75" customHeight="1">
      <c r="A435" s="212"/>
      <c r="B435" s="206"/>
      <c r="C435" s="207"/>
      <c r="D435" s="208"/>
      <c r="E435" s="208"/>
      <c r="F435" s="209"/>
      <c r="G435" s="194">
        <f t="shared" si="28"/>
        <v>0</v>
      </c>
      <c r="H435" s="193"/>
      <c r="I435" s="195">
        <f t="shared" si="30"/>
        <v>0</v>
      </c>
      <c r="J435" s="194">
        <f t="shared" si="29"/>
        <v>0</v>
      </c>
    </row>
    <row r="436" ht="15.75" customHeight="1">
      <c r="A436" s="199"/>
      <c r="B436" s="198" t="s">
        <v>162</v>
      </c>
      <c r="C436" s="207"/>
      <c r="D436" s="207"/>
      <c r="E436" s="208"/>
      <c r="F436" s="209"/>
      <c r="G436" s="194">
        <f t="shared" si="28"/>
        <v>0</v>
      </c>
      <c r="H436" s="193"/>
      <c r="I436" s="195">
        <f t="shared" si="30"/>
        <v>0</v>
      </c>
      <c r="J436" s="194">
        <f t="shared" si="29"/>
        <v>0</v>
      </c>
    </row>
    <row r="437" ht="15.75" customHeight="1">
      <c r="A437" s="199"/>
      <c r="B437" s="200" t="s">
        <v>163</v>
      </c>
      <c r="C437" s="220" t="s">
        <v>21</v>
      </c>
      <c r="D437" s="208"/>
      <c r="E437" s="208"/>
      <c r="F437" s="209"/>
      <c r="G437" s="194">
        <f t="shared" si="28"/>
        <v>0</v>
      </c>
      <c r="H437" s="193"/>
      <c r="I437" s="195">
        <f t="shared" si="30"/>
        <v>0</v>
      </c>
      <c r="J437" s="194">
        <f t="shared" si="29"/>
        <v>0</v>
      </c>
    </row>
    <row r="438" ht="15.75" customHeight="1">
      <c r="A438" s="199"/>
      <c r="B438" s="206" t="s">
        <v>164</v>
      </c>
      <c r="C438" s="201" t="s">
        <v>21</v>
      </c>
      <c r="D438" s="202"/>
      <c r="E438" s="208"/>
      <c r="F438" s="203"/>
      <c r="G438" s="194">
        <f t="shared" si="28"/>
        <v>0</v>
      </c>
      <c r="H438" s="193"/>
      <c r="I438" s="195">
        <f t="shared" si="30"/>
        <v>0</v>
      </c>
      <c r="J438" s="194">
        <f t="shared" si="29"/>
        <v>0</v>
      </c>
    </row>
    <row r="439" ht="15.75" customHeight="1">
      <c r="A439" s="199"/>
      <c r="B439" s="206" t="s">
        <v>165</v>
      </c>
      <c r="C439" s="201" t="s">
        <v>166</v>
      </c>
      <c r="D439" s="202"/>
      <c r="E439" s="208"/>
      <c r="F439" s="203"/>
      <c r="G439" s="194">
        <f t="shared" si="28"/>
        <v>0</v>
      </c>
      <c r="H439" s="193"/>
      <c r="I439" s="195">
        <f t="shared" si="30"/>
        <v>0</v>
      </c>
      <c r="J439" s="194">
        <f t="shared" si="29"/>
        <v>0</v>
      </c>
    </row>
    <row r="440" ht="15.75" customHeight="1">
      <c r="A440" s="199"/>
      <c r="B440" s="206" t="s">
        <v>167</v>
      </c>
      <c r="C440" s="201" t="s">
        <v>21</v>
      </c>
      <c r="D440" s="202"/>
      <c r="E440" s="208"/>
      <c r="F440" s="203"/>
      <c r="G440" s="194">
        <f t="shared" si="28"/>
        <v>0</v>
      </c>
      <c r="H440" s="193"/>
      <c r="I440" s="195">
        <f t="shared" si="30"/>
        <v>0</v>
      </c>
      <c r="J440" s="194">
        <f t="shared" si="29"/>
        <v>0</v>
      </c>
    </row>
    <row r="441" ht="15.75" customHeight="1">
      <c r="A441" s="199"/>
      <c r="B441" s="200" t="s">
        <v>168</v>
      </c>
      <c r="C441" s="220" t="s">
        <v>122</v>
      </c>
      <c r="D441" s="202"/>
      <c r="E441" s="202"/>
      <c r="F441" s="209"/>
      <c r="G441" s="194">
        <f t="shared" si="28"/>
        <v>0</v>
      </c>
      <c r="H441" s="193"/>
      <c r="I441" s="195">
        <f t="shared" si="30"/>
        <v>0</v>
      </c>
      <c r="J441" s="194">
        <f t="shared" si="29"/>
        <v>0</v>
      </c>
    </row>
    <row r="442" ht="15.75" customHeight="1">
      <c r="A442" s="199"/>
      <c r="B442" s="206" t="s">
        <v>257</v>
      </c>
      <c r="C442" s="207" t="s">
        <v>122</v>
      </c>
      <c r="D442" s="208"/>
      <c r="E442" s="208"/>
      <c r="F442" s="209"/>
      <c r="G442" s="194">
        <f t="shared" si="28"/>
        <v>0</v>
      </c>
      <c r="H442" s="193"/>
      <c r="I442" s="195">
        <f t="shared" si="30"/>
        <v>0</v>
      </c>
      <c r="J442" s="194">
        <f t="shared" si="29"/>
        <v>0</v>
      </c>
    </row>
    <row r="443" ht="15.75" customHeight="1">
      <c r="A443" s="212"/>
      <c r="B443" s="206" t="s">
        <v>170</v>
      </c>
      <c r="C443" s="207" t="s">
        <v>21</v>
      </c>
      <c r="D443" s="208"/>
      <c r="E443" s="208"/>
      <c r="F443" s="209"/>
      <c r="G443" s="194">
        <f t="shared" si="28"/>
        <v>0</v>
      </c>
      <c r="H443" s="193"/>
      <c r="I443" s="195">
        <f t="shared" si="30"/>
        <v>0</v>
      </c>
      <c r="J443" s="194">
        <f t="shared" si="29"/>
        <v>0</v>
      </c>
    </row>
    <row r="444" ht="15.75" customHeight="1">
      <c r="A444" s="199"/>
      <c r="B444" s="206" t="s">
        <v>258</v>
      </c>
      <c r="C444" s="207" t="s">
        <v>21</v>
      </c>
      <c r="D444" s="207"/>
      <c r="E444" s="208"/>
      <c r="F444" s="209"/>
      <c r="G444" s="194">
        <f t="shared" si="28"/>
        <v>0</v>
      </c>
      <c r="H444" s="193"/>
      <c r="I444" s="195">
        <f t="shared" si="30"/>
        <v>0</v>
      </c>
      <c r="J444" s="194">
        <f t="shared" si="29"/>
        <v>0</v>
      </c>
    </row>
    <row r="445" ht="15.75" customHeight="1">
      <c r="A445" s="199"/>
      <c r="B445" s="206" t="s">
        <v>259</v>
      </c>
      <c r="C445" s="207" t="s">
        <v>21</v>
      </c>
      <c r="D445" s="208"/>
      <c r="E445" s="208"/>
      <c r="F445" s="209"/>
      <c r="G445" s="194">
        <f t="shared" si="28"/>
        <v>0</v>
      </c>
      <c r="H445" s="193"/>
      <c r="I445" s="195">
        <f t="shared" si="30"/>
        <v>0</v>
      </c>
      <c r="J445" s="194">
        <f t="shared" si="29"/>
        <v>0</v>
      </c>
    </row>
    <row r="446" ht="15.75" customHeight="1">
      <c r="A446" s="199"/>
      <c r="B446" s="206" t="s">
        <v>260</v>
      </c>
      <c r="C446" s="207" t="s">
        <v>122</v>
      </c>
      <c r="D446" s="208"/>
      <c r="E446" s="208"/>
      <c r="F446" s="209"/>
      <c r="G446" s="194">
        <f t="shared" si="28"/>
        <v>0</v>
      </c>
      <c r="H446" s="193"/>
      <c r="I446" s="195">
        <f t="shared" si="30"/>
        <v>0</v>
      </c>
      <c r="J446" s="194">
        <f t="shared" si="29"/>
        <v>0</v>
      </c>
    </row>
    <row r="447" ht="15.75" customHeight="1">
      <c r="A447" s="231"/>
      <c r="B447" s="232" t="s">
        <v>261</v>
      </c>
      <c r="C447" s="233" t="s">
        <v>122</v>
      </c>
      <c r="D447" s="231"/>
      <c r="E447" s="233"/>
      <c r="F447" s="231"/>
      <c r="G447" s="194">
        <f t="shared" si="28"/>
        <v>0</v>
      </c>
      <c r="H447" s="193"/>
      <c r="I447" s="195">
        <f t="shared" si="30"/>
        <v>0</v>
      </c>
      <c r="J447" s="194">
        <f t="shared" si="29"/>
        <v>0</v>
      </c>
    </row>
    <row r="448" ht="15.75" customHeight="1">
      <c r="A448" s="231"/>
      <c r="B448" s="232" t="s">
        <v>262</v>
      </c>
      <c r="C448" s="233" t="s">
        <v>21</v>
      </c>
      <c r="D448" s="231"/>
      <c r="E448" s="233"/>
      <c r="F448" s="231"/>
      <c r="G448" s="194">
        <f t="shared" si="28"/>
        <v>0</v>
      </c>
      <c r="H448" s="193"/>
      <c r="I448" s="195">
        <f t="shared" si="30"/>
        <v>0</v>
      </c>
      <c r="J448" s="194">
        <f t="shared" si="29"/>
        <v>0</v>
      </c>
    </row>
    <row r="449" ht="15.75" customHeight="1">
      <c r="B449" s="224" t="s">
        <v>176</v>
      </c>
      <c r="C449" s="191" t="s">
        <v>21</v>
      </c>
      <c r="D449" s="191"/>
      <c r="E449" s="192"/>
      <c r="F449" s="231"/>
      <c r="G449" s="194">
        <f t="shared" si="28"/>
        <v>0</v>
      </c>
      <c r="H449" s="193"/>
      <c r="I449" s="195">
        <f t="shared" si="30"/>
        <v>0</v>
      </c>
      <c r="J449" s="194">
        <f t="shared" si="29"/>
        <v>0</v>
      </c>
    </row>
    <row r="450" ht="15.75" customHeight="1">
      <c r="B450" s="232" t="s">
        <v>177</v>
      </c>
      <c r="C450" s="234" t="s">
        <v>21</v>
      </c>
      <c r="D450" s="231"/>
      <c r="E450" s="233"/>
      <c r="F450" s="231"/>
      <c r="G450" s="194">
        <f t="shared" si="28"/>
        <v>0</v>
      </c>
      <c r="H450" s="193"/>
      <c r="I450" s="195">
        <f t="shared" si="30"/>
        <v>0</v>
      </c>
      <c r="J450" s="194">
        <f t="shared" si="29"/>
        <v>0</v>
      </c>
    </row>
    <row r="451" ht="15.75" customHeight="1">
      <c r="B451" s="232" t="s">
        <v>178</v>
      </c>
      <c r="C451" s="234" t="s">
        <v>21</v>
      </c>
      <c r="D451" s="231"/>
      <c r="E451" s="233"/>
      <c r="F451" s="231"/>
      <c r="G451" s="194">
        <f t="shared" si="28"/>
        <v>0</v>
      </c>
      <c r="H451" s="193"/>
      <c r="I451" s="195">
        <f t="shared" si="30"/>
        <v>0</v>
      </c>
      <c r="J451" s="194">
        <f t="shared" si="29"/>
        <v>0</v>
      </c>
    </row>
    <row r="452" ht="15.75" customHeight="1">
      <c r="B452" s="232" t="s">
        <v>179</v>
      </c>
      <c r="C452" s="234" t="s">
        <v>21</v>
      </c>
      <c r="D452" s="231"/>
      <c r="E452" s="233"/>
      <c r="F452" s="231"/>
      <c r="G452" s="194">
        <f t="shared" si="28"/>
        <v>0</v>
      </c>
      <c r="H452" s="193"/>
      <c r="I452" s="195">
        <f t="shared" si="30"/>
        <v>0</v>
      </c>
      <c r="J452" s="194">
        <f t="shared" si="29"/>
        <v>0</v>
      </c>
    </row>
    <row r="453" ht="15.75" customHeight="1">
      <c r="B453" s="232" t="s">
        <v>180</v>
      </c>
      <c r="C453" s="234" t="s">
        <v>21</v>
      </c>
      <c r="D453" s="231"/>
      <c r="E453" s="233"/>
      <c r="F453" s="231"/>
      <c r="G453" s="194">
        <f t="shared" si="28"/>
        <v>0</v>
      </c>
      <c r="H453" s="193"/>
      <c r="I453" s="195">
        <f t="shared" si="30"/>
        <v>0</v>
      </c>
      <c r="J453" s="194">
        <f t="shared" si="29"/>
        <v>0</v>
      </c>
    </row>
    <row r="454" ht="15.75" customHeight="1">
      <c r="B454" s="232" t="s">
        <v>181</v>
      </c>
      <c r="C454" s="234" t="s">
        <v>21</v>
      </c>
      <c r="D454" s="231"/>
      <c r="E454" s="233"/>
      <c r="F454" s="231"/>
      <c r="G454" s="194">
        <f t="shared" si="28"/>
        <v>0</v>
      </c>
      <c r="H454" s="193"/>
      <c r="I454" s="195">
        <f t="shared" si="30"/>
        <v>0</v>
      </c>
      <c r="J454" s="194">
        <f t="shared" si="29"/>
        <v>0</v>
      </c>
    </row>
    <row r="455" ht="15.75" customHeight="1">
      <c r="B455" s="232" t="s">
        <v>263</v>
      </c>
      <c r="C455" s="231"/>
      <c r="D455" s="231"/>
      <c r="E455" s="233"/>
      <c r="F455" s="231"/>
      <c r="G455" s="194">
        <f t="shared" si="28"/>
        <v>0</v>
      </c>
      <c r="H455" s="193"/>
      <c r="I455" s="195">
        <f t="shared" si="30"/>
        <v>0</v>
      </c>
      <c r="J455" s="194">
        <f t="shared" si="29"/>
        <v>0</v>
      </c>
    </row>
    <row r="456" ht="15.75" customHeight="1">
      <c r="B456" s="235"/>
      <c r="C456" s="235"/>
      <c r="D456" s="235"/>
      <c r="E456" s="235"/>
      <c r="F456" s="235"/>
      <c r="G456" s="236">
        <f t="shared" si="28"/>
        <v>0</v>
      </c>
      <c r="H456" s="237"/>
      <c r="I456" s="238">
        <f t="shared" si="30"/>
        <v>0</v>
      </c>
      <c r="J456" s="236">
        <f t="shared" si="29"/>
        <v>0</v>
      </c>
    </row>
    <row r="457" ht="15.75" customHeight="1">
      <c r="A457" s="189" t="s">
        <v>264</v>
      </c>
      <c r="B457" s="190"/>
      <c r="C457" s="190"/>
      <c r="D457" s="190"/>
      <c r="E457" s="190"/>
      <c r="F457" s="190"/>
      <c r="G457" s="190"/>
      <c r="H457" s="190"/>
      <c r="I457" s="190"/>
      <c r="J457" s="185"/>
    </row>
    <row r="458" ht="15.75" customHeight="1">
      <c r="A458" s="191"/>
      <c r="B458" s="191" t="s">
        <v>12</v>
      </c>
      <c r="C458" s="191"/>
      <c r="D458" s="191"/>
      <c r="E458" s="192"/>
      <c r="F458" s="193"/>
      <c r="G458" s="194">
        <f>E458*F458</f>
        <v>0</v>
      </c>
      <c r="H458" s="193"/>
      <c r="I458" s="195"/>
      <c r="J458" s="194">
        <f>G458+I458</f>
        <v>0</v>
      </c>
    </row>
    <row r="459" ht="15.75" customHeight="1">
      <c r="A459" s="47"/>
      <c r="B459" s="191"/>
      <c r="C459" s="191"/>
      <c r="D459" s="191"/>
      <c r="E459" s="192"/>
      <c r="F459" s="193"/>
      <c r="G459" s="194"/>
      <c r="H459" s="193"/>
      <c r="I459" s="195"/>
      <c r="J459" s="194"/>
    </row>
    <row r="460" ht="15.75" customHeight="1">
      <c r="A460" s="47"/>
      <c r="B460" s="196" t="s">
        <v>145</v>
      </c>
      <c r="C460" s="191" t="s">
        <v>21</v>
      </c>
      <c r="D460" s="191"/>
      <c r="E460" s="192"/>
      <c r="F460" s="193"/>
      <c r="G460" s="194">
        <f t="shared" ref="G460:G500" si="31">E460*F460</f>
        <v>0</v>
      </c>
      <c r="H460" s="193"/>
      <c r="I460" s="195"/>
      <c r="J460" s="194">
        <f t="shared" ref="J460:J500" si="32">G460+I460</f>
        <v>0</v>
      </c>
    </row>
    <row r="461" ht="15.75" customHeight="1">
      <c r="A461" s="47"/>
      <c r="B461" s="196" t="s">
        <v>146</v>
      </c>
      <c r="C461" s="191" t="s">
        <v>21</v>
      </c>
      <c r="D461" s="191"/>
      <c r="E461" s="192"/>
      <c r="F461" s="193"/>
      <c r="G461" s="194">
        <f t="shared" si="31"/>
        <v>0</v>
      </c>
      <c r="H461" s="193"/>
      <c r="I461" s="195"/>
      <c r="J461" s="194">
        <f t="shared" si="32"/>
        <v>0</v>
      </c>
    </row>
    <row r="462" ht="15.75" customHeight="1">
      <c r="A462" s="47"/>
      <c r="B462" s="196" t="s">
        <v>147</v>
      </c>
      <c r="C462" s="191" t="s">
        <v>21</v>
      </c>
      <c r="D462" s="191"/>
      <c r="E462" s="192"/>
      <c r="F462" s="193"/>
      <c r="G462" s="194">
        <f t="shared" si="31"/>
        <v>0</v>
      </c>
      <c r="H462" s="193"/>
      <c r="I462" s="195"/>
      <c r="J462" s="194">
        <f t="shared" si="32"/>
        <v>0</v>
      </c>
    </row>
    <row r="463" ht="15.75" customHeight="1">
      <c r="A463" s="47"/>
      <c r="B463" s="196" t="s">
        <v>23</v>
      </c>
      <c r="C463" s="191" t="s">
        <v>122</v>
      </c>
      <c r="D463" s="191"/>
      <c r="E463" s="192"/>
      <c r="F463" s="193"/>
      <c r="G463" s="194">
        <f t="shared" si="31"/>
        <v>0</v>
      </c>
      <c r="H463" s="193"/>
      <c r="I463" s="195"/>
      <c r="J463" s="194">
        <f t="shared" si="32"/>
        <v>0</v>
      </c>
    </row>
    <row r="464" ht="15.75" customHeight="1">
      <c r="A464" s="47"/>
      <c r="B464" s="196" t="s">
        <v>148</v>
      </c>
      <c r="C464" s="191" t="s">
        <v>21</v>
      </c>
      <c r="D464" s="191"/>
      <c r="E464" s="192"/>
      <c r="F464" s="193"/>
      <c r="G464" s="194">
        <f t="shared" si="31"/>
        <v>0</v>
      </c>
      <c r="H464" s="193"/>
      <c r="I464" s="195"/>
      <c r="J464" s="194">
        <f t="shared" si="32"/>
        <v>0</v>
      </c>
    </row>
    <row r="465" ht="15.75" customHeight="1">
      <c r="A465" s="47"/>
      <c r="B465" s="196"/>
      <c r="C465" s="191"/>
      <c r="D465" s="191"/>
      <c r="E465" s="192"/>
      <c r="F465" s="193"/>
      <c r="G465" s="194">
        <f t="shared" si="31"/>
        <v>0</v>
      </c>
      <c r="H465" s="193"/>
      <c r="I465" s="195"/>
      <c r="J465" s="194">
        <f t="shared" si="32"/>
        <v>0</v>
      </c>
    </row>
    <row r="466" ht="15.75" customHeight="1">
      <c r="A466" s="47"/>
      <c r="B466" s="196"/>
      <c r="C466" s="191"/>
      <c r="D466" s="191"/>
      <c r="E466" s="192"/>
      <c r="F466" s="193"/>
      <c r="G466" s="194">
        <f t="shared" si="31"/>
        <v>0</v>
      </c>
      <c r="H466" s="193"/>
      <c r="I466" s="195"/>
      <c r="J466" s="194">
        <f t="shared" si="32"/>
        <v>0</v>
      </c>
    </row>
    <row r="467" ht="15.75" customHeight="1">
      <c r="A467" s="197"/>
      <c r="B467" s="198" t="s">
        <v>149</v>
      </c>
      <c r="C467" s="187"/>
      <c r="D467" s="187"/>
      <c r="E467" s="187"/>
      <c r="F467" s="188"/>
      <c r="G467" s="194">
        <f t="shared" si="31"/>
        <v>0</v>
      </c>
      <c r="H467" s="193"/>
      <c r="I467" s="195"/>
      <c r="J467" s="194">
        <f t="shared" si="32"/>
        <v>0</v>
      </c>
    </row>
    <row r="468" ht="15.75" customHeight="1">
      <c r="A468" s="199"/>
      <c r="B468" s="230" t="s">
        <v>150</v>
      </c>
      <c r="C468" s="220" t="s">
        <v>151</v>
      </c>
      <c r="D468" s="202"/>
      <c r="E468" s="202"/>
      <c r="F468" s="203"/>
      <c r="G468" s="194">
        <f t="shared" si="31"/>
        <v>0</v>
      </c>
      <c r="H468" s="193"/>
      <c r="I468" s="195"/>
      <c r="J468" s="194">
        <f t="shared" si="32"/>
        <v>0</v>
      </c>
    </row>
    <row r="469" ht="15.75" customHeight="1">
      <c r="A469" s="199"/>
      <c r="B469" s="206" t="s">
        <v>265</v>
      </c>
      <c r="C469" s="220" t="s">
        <v>151</v>
      </c>
      <c r="D469" s="208"/>
      <c r="E469" s="208"/>
      <c r="F469" s="209"/>
      <c r="G469" s="194">
        <f t="shared" si="31"/>
        <v>0</v>
      </c>
      <c r="H469" s="193"/>
      <c r="I469" s="195">
        <f t="shared" ref="I469:I500" si="33">E469*H469</f>
        <v>0</v>
      </c>
      <c r="J469" s="194">
        <f t="shared" si="32"/>
        <v>0</v>
      </c>
    </row>
    <row r="470" ht="15.75" customHeight="1">
      <c r="A470" s="199"/>
      <c r="B470" s="206" t="s">
        <v>266</v>
      </c>
      <c r="C470" s="220" t="s">
        <v>122</v>
      </c>
      <c r="D470" s="208"/>
      <c r="E470" s="208"/>
      <c r="F470" s="209"/>
      <c r="G470" s="194">
        <f t="shared" si="31"/>
        <v>0</v>
      </c>
      <c r="H470" s="193"/>
      <c r="I470" s="195">
        <f t="shared" si="33"/>
        <v>0</v>
      </c>
      <c r="J470" s="194">
        <f t="shared" si="32"/>
        <v>0</v>
      </c>
    </row>
    <row r="471" ht="15.75" customHeight="1">
      <c r="A471" s="199"/>
      <c r="B471" s="206" t="s">
        <v>154</v>
      </c>
      <c r="C471" s="220" t="s">
        <v>151</v>
      </c>
      <c r="D471" s="208"/>
      <c r="E471" s="208"/>
      <c r="F471" s="209"/>
      <c r="G471" s="194">
        <f t="shared" si="31"/>
        <v>0</v>
      </c>
      <c r="H471" s="193"/>
      <c r="I471" s="195">
        <f t="shared" si="33"/>
        <v>0</v>
      </c>
      <c r="J471" s="194">
        <f t="shared" si="32"/>
        <v>0</v>
      </c>
    </row>
    <row r="472" ht="15.75" customHeight="1">
      <c r="A472" s="212"/>
      <c r="B472" s="200" t="s">
        <v>155</v>
      </c>
      <c r="C472" s="220" t="s">
        <v>21</v>
      </c>
      <c r="D472" s="208"/>
      <c r="E472" s="202"/>
      <c r="F472" s="209"/>
      <c r="G472" s="194">
        <f t="shared" si="31"/>
        <v>0</v>
      </c>
      <c r="H472" s="193"/>
      <c r="I472" s="195">
        <f t="shared" si="33"/>
        <v>0</v>
      </c>
      <c r="J472" s="194">
        <f t="shared" si="32"/>
        <v>0</v>
      </c>
    </row>
    <row r="473" ht="15.75" customHeight="1">
      <c r="A473" s="199"/>
      <c r="B473" s="206" t="s">
        <v>156</v>
      </c>
      <c r="C473" s="207" t="s">
        <v>21</v>
      </c>
      <c r="D473" s="207"/>
      <c r="E473" s="208"/>
      <c r="F473" s="209"/>
      <c r="G473" s="194">
        <f t="shared" si="31"/>
        <v>0</v>
      </c>
      <c r="H473" s="193"/>
      <c r="I473" s="195">
        <f t="shared" si="33"/>
        <v>0</v>
      </c>
      <c r="J473" s="194">
        <f t="shared" si="32"/>
        <v>0</v>
      </c>
    </row>
    <row r="474" ht="15.75" customHeight="1">
      <c r="A474" s="199"/>
      <c r="B474" s="206" t="s">
        <v>157</v>
      </c>
      <c r="C474" s="207" t="s">
        <v>21</v>
      </c>
      <c r="D474" s="208"/>
      <c r="E474" s="208"/>
      <c r="F474" s="209"/>
      <c r="G474" s="194">
        <f t="shared" si="31"/>
        <v>0</v>
      </c>
      <c r="H474" s="193"/>
      <c r="I474" s="195">
        <f t="shared" si="33"/>
        <v>0</v>
      </c>
      <c r="J474" s="194">
        <f t="shared" si="32"/>
        <v>0</v>
      </c>
    </row>
    <row r="475" ht="15.75" customHeight="1">
      <c r="A475" s="199"/>
      <c r="B475" s="200" t="s">
        <v>158</v>
      </c>
      <c r="C475" s="220" t="s">
        <v>21</v>
      </c>
      <c r="D475" s="208"/>
      <c r="E475" s="208"/>
      <c r="F475" s="209"/>
      <c r="G475" s="194">
        <f t="shared" si="31"/>
        <v>0</v>
      </c>
      <c r="H475" s="193"/>
      <c r="I475" s="195">
        <f t="shared" si="33"/>
        <v>0</v>
      </c>
      <c r="J475" s="194">
        <f t="shared" si="32"/>
        <v>0</v>
      </c>
    </row>
    <row r="476" ht="15.75" customHeight="1">
      <c r="A476" s="199"/>
      <c r="B476" s="206" t="s">
        <v>159</v>
      </c>
      <c r="C476" s="207" t="s">
        <v>21</v>
      </c>
      <c r="D476" s="208"/>
      <c r="E476" s="208"/>
      <c r="F476" s="209"/>
      <c r="G476" s="194">
        <f t="shared" si="31"/>
        <v>0</v>
      </c>
      <c r="H476" s="193"/>
      <c r="I476" s="195">
        <f t="shared" si="33"/>
        <v>0</v>
      </c>
      <c r="J476" s="194">
        <f t="shared" si="32"/>
        <v>0</v>
      </c>
    </row>
    <row r="477" ht="15.75" customHeight="1">
      <c r="A477" s="199"/>
      <c r="B477" s="200" t="s">
        <v>160</v>
      </c>
      <c r="C477" s="201" t="s">
        <v>21</v>
      </c>
      <c r="D477" s="202"/>
      <c r="E477" s="202"/>
      <c r="F477" s="203"/>
      <c r="G477" s="194">
        <f t="shared" si="31"/>
        <v>0</v>
      </c>
      <c r="H477" s="193"/>
      <c r="I477" s="195">
        <f t="shared" si="33"/>
        <v>0</v>
      </c>
      <c r="J477" s="194">
        <f t="shared" si="32"/>
        <v>0</v>
      </c>
    </row>
    <row r="478" ht="15.75" customHeight="1">
      <c r="A478" s="199"/>
      <c r="B478" s="206" t="s">
        <v>161</v>
      </c>
      <c r="C478" s="207" t="s">
        <v>21</v>
      </c>
      <c r="D478" s="208"/>
      <c r="E478" s="208"/>
      <c r="F478" s="209"/>
      <c r="G478" s="194">
        <f t="shared" si="31"/>
        <v>0</v>
      </c>
      <c r="H478" s="193"/>
      <c r="I478" s="195">
        <f t="shared" si="33"/>
        <v>0</v>
      </c>
      <c r="J478" s="194">
        <f t="shared" si="32"/>
        <v>0</v>
      </c>
    </row>
    <row r="479" ht="15.75" customHeight="1">
      <c r="A479" s="199"/>
      <c r="B479" s="206" t="s">
        <v>157</v>
      </c>
      <c r="C479" s="207" t="s">
        <v>21</v>
      </c>
      <c r="D479" s="208"/>
      <c r="E479" s="208"/>
      <c r="F479" s="209"/>
      <c r="G479" s="194">
        <f t="shared" si="31"/>
        <v>0</v>
      </c>
      <c r="H479" s="193"/>
      <c r="I479" s="195">
        <f t="shared" si="33"/>
        <v>0</v>
      </c>
      <c r="J479" s="194">
        <f t="shared" si="32"/>
        <v>0</v>
      </c>
    </row>
    <row r="480" ht="15.75" customHeight="1">
      <c r="A480" s="212"/>
      <c r="B480" s="206"/>
      <c r="C480" s="207"/>
      <c r="D480" s="208"/>
      <c r="E480" s="208"/>
      <c r="F480" s="209"/>
      <c r="G480" s="194">
        <f t="shared" si="31"/>
        <v>0</v>
      </c>
      <c r="H480" s="193"/>
      <c r="I480" s="195">
        <f t="shared" si="33"/>
        <v>0</v>
      </c>
      <c r="J480" s="194">
        <f t="shared" si="32"/>
        <v>0</v>
      </c>
    </row>
    <row r="481" ht="15.75" customHeight="1">
      <c r="A481" s="199"/>
      <c r="B481" s="198" t="s">
        <v>162</v>
      </c>
      <c r="C481" s="207"/>
      <c r="D481" s="207"/>
      <c r="E481" s="208"/>
      <c r="F481" s="209"/>
      <c r="G481" s="194">
        <f t="shared" si="31"/>
        <v>0</v>
      </c>
      <c r="H481" s="193"/>
      <c r="I481" s="195">
        <f t="shared" si="33"/>
        <v>0</v>
      </c>
      <c r="J481" s="194">
        <f t="shared" si="32"/>
        <v>0</v>
      </c>
    </row>
    <row r="482" ht="15.75" customHeight="1">
      <c r="A482" s="199"/>
      <c r="B482" s="200" t="s">
        <v>163</v>
      </c>
      <c r="C482" s="220" t="s">
        <v>21</v>
      </c>
      <c r="D482" s="208"/>
      <c r="E482" s="208"/>
      <c r="F482" s="209"/>
      <c r="G482" s="194">
        <f t="shared" si="31"/>
        <v>0</v>
      </c>
      <c r="H482" s="193"/>
      <c r="I482" s="195">
        <f t="shared" si="33"/>
        <v>0</v>
      </c>
      <c r="J482" s="194">
        <f t="shared" si="32"/>
        <v>0</v>
      </c>
    </row>
    <row r="483" ht="15.75" customHeight="1">
      <c r="A483" s="199"/>
      <c r="B483" s="206" t="s">
        <v>164</v>
      </c>
      <c r="C483" s="201" t="s">
        <v>21</v>
      </c>
      <c r="D483" s="202"/>
      <c r="E483" s="208"/>
      <c r="F483" s="203"/>
      <c r="G483" s="194">
        <f t="shared" si="31"/>
        <v>0</v>
      </c>
      <c r="H483" s="193"/>
      <c r="I483" s="195">
        <f t="shared" si="33"/>
        <v>0</v>
      </c>
      <c r="J483" s="194">
        <f t="shared" si="32"/>
        <v>0</v>
      </c>
    </row>
    <row r="484" ht="15.75" customHeight="1">
      <c r="A484" s="199"/>
      <c r="B484" s="206" t="s">
        <v>165</v>
      </c>
      <c r="C484" s="201" t="s">
        <v>166</v>
      </c>
      <c r="D484" s="202"/>
      <c r="E484" s="208"/>
      <c r="F484" s="203"/>
      <c r="G484" s="194">
        <f t="shared" si="31"/>
        <v>0</v>
      </c>
      <c r="H484" s="193"/>
      <c r="I484" s="195">
        <f t="shared" si="33"/>
        <v>0</v>
      </c>
      <c r="J484" s="194">
        <f t="shared" si="32"/>
        <v>0</v>
      </c>
    </row>
    <row r="485" ht="15.75" customHeight="1">
      <c r="A485" s="199"/>
      <c r="B485" s="206" t="s">
        <v>167</v>
      </c>
      <c r="C485" s="201" t="s">
        <v>21</v>
      </c>
      <c r="D485" s="202"/>
      <c r="E485" s="208"/>
      <c r="F485" s="203"/>
      <c r="G485" s="194">
        <f t="shared" si="31"/>
        <v>0</v>
      </c>
      <c r="H485" s="193"/>
      <c r="I485" s="195">
        <f t="shared" si="33"/>
        <v>0</v>
      </c>
      <c r="J485" s="194">
        <f t="shared" si="32"/>
        <v>0</v>
      </c>
    </row>
    <row r="486" ht="15.75" customHeight="1">
      <c r="A486" s="199"/>
      <c r="B486" s="200" t="s">
        <v>168</v>
      </c>
      <c r="C486" s="220" t="s">
        <v>122</v>
      </c>
      <c r="D486" s="202"/>
      <c r="E486" s="202"/>
      <c r="F486" s="209"/>
      <c r="G486" s="194">
        <f t="shared" si="31"/>
        <v>0</v>
      </c>
      <c r="H486" s="193"/>
      <c r="I486" s="195">
        <f t="shared" si="33"/>
        <v>0</v>
      </c>
      <c r="J486" s="194">
        <f t="shared" si="32"/>
        <v>0</v>
      </c>
    </row>
    <row r="487" ht="15.75" customHeight="1">
      <c r="A487" s="199"/>
      <c r="B487" s="206" t="s">
        <v>267</v>
      </c>
      <c r="C487" s="207" t="s">
        <v>122</v>
      </c>
      <c r="D487" s="208"/>
      <c r="E487" s="208"/>
      <c r="F487" s="209"/>
      <c r="G487" s="194">
        <f t="shared" si="31"/>
        <v>0</v>
      </c>
      <c r="H487" s="193"/>
      <c r="I487" s="195">
        <f t="shared" si="33"/>
        <v>0</v>
      </c>
      <c r="J487" s="194">
        <f t="shared" si="32"/>
        <v>0</v>
      </c>
    </row>
    <row r="488" ht="15.75" customHeight="1">
      <c r="A488" s="212"/>
      <c r="B488" s="206" t="s">
        <v>170</v>
      </c>
      <c r="C488" s="207" t="s">
        <v>21</v>
      </c>
      <c r="D488" s="208"/>
      <c r="E488" s="208"/>
      <c r="F488" s="209"/>
      <c r="G488" s="194">
        <f t="shared" si="31"/>
        <v>0</v>
      </c>
      <c r="H488" s="193"/>
      <c r="I488" s="195">
        <f t="shared" si="33"/>
        <v>0</v>
      </c>
      <c r="J488" s="194">
        <f t="shared" si="32"/>
        <v>0</v>
      </c>
    </row>
    <row r="489" ht="15.75" customHeight="1">
      <c r="A489" s="199"/>
      <c r="B489" s="206" t="s">
        <v>268</v>
      </c>
      <c r="C489" s="207" t="s">
        <v>21</v>
      </c>
      <c r="D489" s="207"/>
      <c r="E489" s="208"/>
      <c r="F489" s="209"/>
      <c r="G489" s="194">
        <f t="shared" si="31"/>
        <v>0</v>
      </c>
      <c r="H489" s="193"/>
      <c r="I489" s="195">
        <f t="shared" si="33"/>
        <v>0</v>
      </c>
      <c r="J489" s="194">
        <f t="shared" si="32"/>
        <v>0</v>
      </c>
    </row>
    <row r="490" ht="15.75" customHeight="1">
      <c r="A490" s="199"/>
      <c r="B490" s="206" t="s">
        <v>269</v>
      </c>
      <c r="C490" s="207" t="s">
        <v>21</v>
      </c>
      <c r="D490" s="208"/>
      <c r="E490" s="208"/>
      <c r="F490" s="209"/>
      <c r="G490" s="194">
        <f t="shared" si="31"/>
        <v>0</v>
      </c>
      <c r="H490" s="193"/>
      <c r="I490" s="195">
        <f t="shared" si="33"/>
        <v>0</v>
      </c>
      <c r="J490" s="194">
        <f t="shared" si="32"/>
        <v>0</v>
      </c>
    </row>
    <row r="491" ht="15.75" customHeight="1">
      <c r="A491" s="199"/>
      <c r="B491" s="206" t="s">
        <v>270</v>
      </c>
      <c r="C491" s="207" t="s">
        <v>122</v>
      </c>
      <c r="D491" s="208"/>
      <c r="E491" s="208"/>
      <c r="F491" s="209"/>
      <c r="G491" s="194">
        <f t="shared" si="31"/>
        <v>0</v>
      </c>
      <c r="H491" s="193"/>
      <c r="I491" s="195">
        <f t="shared" si="33"/>
        <v>0</v>
      </c>
      <c r="J491" s="194">
        <f t="shared" si="32"/>
        <v>0</v>
      </c>
    </row>
    <row r="492" ht="15.75" customHeight="1">
      <c r="A492" s="231"/>
      <c r="B492" s="232" t="s">
        <v>271</v>
      </c>
      <c r="C492" s="233" t="s">
        <v>122</v>
      </c>
      <c r="D492" s="231"/>
      <c r="E492" s="233"/>
      <c r="F492" s="231"/>
      <c r="G492" s="194">
        <f t="shared" si="31"/>
        <v>0</v>
      </c>
      <c r="H492" s="193"/>
      <c r="I492" s="195">
        <f t="shared" si="33"/>
        <v>0</v>
      </c>
      <c r="J492" s="194">
        <f t="shared" si="32"/>
        <v>0</v>
      </c>
    </row>
    <row r="493" ht="15.75" customHeight="1">
      <c r="A493" s="231"/>
      <c r="B493" s="232" t="s">
        <v>272</v>
      </c>
      <c r="C493" s="233" t="s">
        <v>21</v>
      </c>
      <c r="D493" s="231"/>
      <c r="E493" s="233"/>
      <c r="F493" s="231"/>
      <c r="G493" s="194">
        <f t="shared" si="31"/>
        <v>0</v>
      </c>
      <c r="H493" s="193"/>
      <c r="I493" s="195">
        <f t="shared" si="33"/>
        <v>0</v>
      </c>
      <c r="J493" s="194">
        <f t="shared" si="32"/>
        <v>0</v>
      </c>
    </row>
    <row r="494" ht="15.75" customHeight="1">
      <c r="B494" s="224" t="s">
        <v>176</v>
      </c>
      <c r="C494" s="191" t="s">
        <v>21</v>
      </c>
      <c r="D494" s="191"/>
      <c r="E494" s="192"/>
      <c r="F494" s="231"/>
      <c r="G494" s="194">
        <f t="shared" si="31"/>
        <v>0</v>
      </c>
      <c r="H494" s="193"/>
      <c r="I494" s="195">
        <f t="shared" si="33"/>
        <v>0</v>
      </c>
      <c r="J494" s="194">
        <f t="shared" si="32"/>
        <v>0</v>
      </c>
    </row>
    <row r="495" ht="15.75" customHeight="1">
      <c r="B495" s="232" t="s">
        <v>177</v>
      </c>
      <c r="C495" s="234" t="s">
        <v>21</v>
      </c>
      <c r="D495" s="231"/>
      <c r="E495" s="233"/>
      <c r="F495" s="231"/>
      <c r="G495" s="194">
        <f t="shared" si="31"/>
        <v>0</v>
      </c>
      <c r="H495" s="193"/>
      <c r="I495" s="195">
        <f t="shared" si="33"/>
        <v>0</v>
      </c>
      <c r="J495" s="194">
        <f t="shared" si="32"/>
        <v>0</v>
      </c>
    </row>
    <row r="496" ht="15.75" customHeight="1">
      <c r="B496" s="232" t="s">
        <v>178</v>
      </c>
      <c r="C496" s="234" t="s">
        <v>21</v>
      </c>
      <c r="D496" s="231"/>
      <c r="E496" s="233"/>
      <c r="F496" s="231"/>
      <c r="G496" s="194">
        <f t="shared" si="31"/>
        <v>0</v>
      </c>
      <c r="H496" s="193"/>
      <c r="I496" s="195">
        <f t="shared" si="33"/>
        <v>0</v>
      </c>
      <c r="J496" s="194">
        <f t="shared" si="32"/>
        <v>0</v>
      </c>
    </row>
    <row r="497" ht="15.75" customHeight="1">
      <c r="B497" s="232" t="s">
        <v>179</v>
      </c>
      <c r="C497" s="234" t="s">
        <v>21</v>
      </c>
      <c r="D497" s="231"/>
      <c r="E497" s="233"/>
      <c r="F497" s="231"/>
      <c r="G497" s="194">
        <f t="shared" si="31"/>
        <v>0</v>
      </c>
      <c r="H497" s="193"/>
      <c r="I497" s="195">
        <f t="shared" si="33"/>
        <v>0</v>
      </c>
      <c r="J497" s="194">
        <f t="shared" si="32"/>
        <v>0</v>
      </c>
    </row>
    <row r="498" ht="15.75" customHeight="1">
      <c r="B498" s="232" t="s">
        <v>180</v>
      </c>
      <c r="C498" s="234" t="s">
        <v>21</v>
      </c>
      <c r="D498" s="231"/>
      <c r="E498" s="233"/>
      <c r="F498" s="231"/>
      <c r="G498" s="194">
        <f t="shared" si="31"/>
        <v>0</v>
      </c>
      <c r="H498" s="193"/>
      <c r="I498" s="195">
        <f t="shared" si="33"/>
        <v>0</v>
      </c>
      <c r="J498" s="194">
        <f t="shared" si="32"/>
        <v>0</v>
      </c>
    </row>
    <row r="499" ht="15.75" customHeight="1">
      <c r="B499" s="232" t="s">
        <v>181</v>
      </c>
      <c r="C499" s="234" t="s">
        <v>21</v>
      </c>
      <c r="D499" s="231"/>
      <c r="E499" s="233"/>
      <c r="F499" s="231"/>
      <c r="G499" s="194">
        <f t="shared" si="31"/>
        <v>0</v>
      </c>
      <c r="H499" s="193"/>
      <c r="I499" s="195">
        <f t="shared" si="33"/>
        <v>0</v>
      </c>
      <c r="J499" s="194">
        <f t="shared" si="32"/>
        <v>0</v>
      </c>
    </row>
    <row r="500" ht="15.75" customHeight="1">
      <c r="B500" s="232" t="s">
        <v>273</v>
      </c>
      <c r="C500" s="231"/>
      <c r="D500" s="231"/>
      <c r="E500" s="233"/>
      <c r="F500" s="231"/>
      <c r="G500" s="194">
        <f t="shared" si="31"/>
        <v>0</v>
      </c>
      <c r="H500" s="193"/>
      <c r="I500" s="195">
        <f t="shared" si="33"/>
        <v>0</v>
      </c>
      <c r="J500" s="194">
        <f t="shared" si="32"/>
        <v>0</v>
      </c>
    </row>
    <row r="501" ht="15.75" customHeight="1">
      <c r="B501" s="239" t="s">
        <v>274</v>
      </c>
      <c r="C501" s="239"/>
      <c r="D501" s="239"/>
      <c r="E501" s="239"/>
      <c r="F501" s="206"/>
      <c r="G501" s="240">
        <f>SUM(G8:G500)</f>
        <v>0</v>
      </c>
      <c r="H501" s="206"/>
      <c r="I501" s="240">
        <f t="shared" ref="I501:J501" si="34">SUM(I8:I500)</f>
        <v>0</v>
      </c>
      <c r="J501" s="240">
        <f t="shared" si="34"/>
        <v>0</v>
      </c>
    </row>
    <row r="502" ht="15.75" customHeight="1">
      <c r="B502" s="239" t="s">
        <v>275</v>
      </c>
      <c r="C502" s="239"/>
      <c r="D502" s="239"/>
      <c r="E502" s="239"/>
      <c r="F502" s="206"/>
      <c r="G502" s="240">
        <f>0.2*G501</f>
        <v>0</v>
      </c>
      <c r="H502" s="206"/>
      <c r="I502" s="240">
        <f t="shared" ref="I502:J502" si="35">0.2*I501</f>
        <v>0</v>
      </c>
      <c r="J502" s="240">
        <f t="shared" si="35"/>
        <v>0</v>
      </c>
    </row>
    <row r="503" ht="15.75" customHeight="1">
      <c r="B503" s="241" t="s">
        <v>276</v>
      </c>
      <c r="C503" s="241"/>
      <c r="D503" s="241"/>
      <c r="E503" s="241"/>
      <c r="F503" s="206"/>
      <c r="G503" s="242">
        <f>G502+G501</f>
        <v>0</v>
      </c>
      <c r="H503" s="205"/>
      <c r="I503" s="242">
        <f t="shared" ref="I503:J503" si="36">I502+I501</f>
        <v>0</v>
      </c>
      <c r="J503" s="242">
        <f t="shared" si="36"/>
        <v>0</v>
      </c>
    </row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C2:G2"/>
    <mergeCell ref="C3:G3"/>
    <mergeCell ref="A4:A5"/>
    <mergeCell ref="B4:B5"/>
    <mergeCell ref="C4:C5"/>
    <mergeCell ref="D4:D5"/>
    <mergeCell ref="E4:E5"/>
    <mergeCell ref="A187:J187"/>
    <mergeCell ref="A232:J232"/>
    <mergeCell ref="A277:J277"/>
    <mergeCell ref="A322:J322"/>
    <mergeCell ref="A367:J367"/>
    <mergeCell ref="A412:J412"/>
    <mergeCell ref="A457:J457"/>
    <mergeCell ref="F4:G4"/>
    <mergeCell ref="H4:I4"/>
    <mergeCell ref="J4:J5"/>
    <mergeCell ref="A7:J7"/>
    <mergeCell ref="A52:J52"/>
    <mergeCell ref="A97:J97"/>
    <mergeCell ref="A142:J14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2021-07-09T07:57:54Z</dcterms:created>
  <dc:creator>Alex</dc:creator>
</cp:coreProperties>
</file>