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fasko\Documents\РАБОЧАЯ\ФАСКО ГРУП\2022\Близнюк\Ужгород, кладка\"/>
    </mc:Choice>
  </mc:AlternateContent>
  <xr:revisionPtr revIDLastSave="0" documentId="8_{3A027E8A-E2EA-AB40-B1CD-D6D1806CCC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П" sheetId="2" r:id="rId1"/>
    <sheet name="Лист1" sheetId="3" r:id="rId2"/>
  </sheets>
  <definedNames>
    <definedName name="Print_Area" localSheetId="0">КП!$A$1:$F$18</definedName>
    <definedName name="_xlnm.Print_Area" localSheetId="0">КП!$A$1:$F$30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2" l="1"/>
  <c r="F12" i="2"/>
  <c r="F13" i="2"/>
  <c r="F11" i="2"/>
  <c r="F9" i="2"/>
  <c r="F8" i="2"/>
  <c r="F7" i="2"/>
  <c r="F14" i="2"/>
  <c r="E24" i="3"/>
  <c r="E23" i="3"/>
  <c r="E22" i="3"/>
  <c r="E21" i="3"/>
  <c r="E20" i="3"/>
  <c r="E19" i="3"/>
  <c r="E18" i="3"/>
  <c r="E17" i="3"/>
  <c r="E16" i="3"/>
  <c r="E15" i="3"/>
  <c r="E14" i="3"/>
  <c r="E26" i="3"/>
  <c r="E25" i="3"/>
  <c r="I6" i="3"/>
  <c r="J6" i="3"/>
  <c r="K6" i="3"/>
  <c r="D26" i="3"/>
  <c r="H6" i="3"/>
  <c r="G6" i="3"/>
  <c r="F6" i="3"/>
  <c r="K7" i="3"/>
  <c r="J7" i="3"/>
  <c r="I7" i="3"/>
  <c r="H7" i="3"/>
  <c r="G7" i="3"/>
  <c r="F7" i="3"/>
  <c r="E7" i="3"/>
  <c r="E6" i="3"/>
  <c r="D25" i="3"/>
  <c r="D24" i="3"/>
  <c r="D23" i="3"/>
  <c r="D22" i="3"/>
  <c r="D21" i="3"/>
  <c r="D20" i="3"/>
  <c r="D19" i="3"/>
  <c r="D18" i="3"/>
  <c r="D17" i="3"/>
  <c r="D16" i="3"/>
  <c r="D15" i="3"/>
  <c r="D14" i="3"/>
  <c r="E5" i="3"/>
  <c r="D7" i="3"/>
  <c r="D6" i="3"/>
  <c r="C5" i="3"/>
  <c r="D4" i="3"/>
  <c r="I5" i="3"/>
  <c r="D5" i="3"/>
  <c r="F16" i="2"/>
  <c r="F17" i="2"/>
  <c r="F5" i="3"/>
  <c r="G5" i="3"/>
  <c r="H5" i="3"/>
  <c r="K5" i="3"/>
  <c r="J5" i="3"/>
  <c r="F18" i="2"/>
  <c r="B5" i="3"/>
  <c r="C8" i="3"/>
  <c r="I4" i="2"/>
  <c r="M6" i="2"/>
</calcChain>
</file>

<file path=xl/sharedStrings.xml><?xml version="1.0" encoding="utf-8"?>
<sst xmlns="http://schemas.openxmlformats.org/spreadsheetml/2006/main" count="65" uniqueCount="62">
  <si>
    <t>№</t>
  </si>
  <si>
    <t>Найменування робіт</t>
  </si>
  <si>
    <t>Од. вим</t>
  </si>
  <si>
    <t>Кіл-ть</t>
  </si>
  <si>
    <t>на од.</t>
  </si>
  <si>
    <t>на об'єм</t>
  </si>
  <si>
    <t>Найменування матеріалів</t>
  </si>
  <si>
    <t>Од. вим.</t>
  </si>
  <si>
    <t>Вар-сть без ПДВ</t>
  </si>
  <si>
    <t>Смета</t>
  </si>
  <si>
    <t>шт</t>
  </si>
  <si>
    <t>ПІДРЯДНИК</t>
  </si>
  <si>
    <t>Разом  без ПДВ</t>
  </si>
  <si>
    <t>ПДВ 20 %</t>
  </si>
  <si>
    <t>РАЗОМ З ВРАХУВАННЯМ ПДВ</t>
  </si>
  <si>
    <t>ГЕНПІДРЯДНИК</t>
  </si>
  <si>
    <t>Комерційна пропозиція</t>
  </si>
  <si>
    <t>м2</t>
  </si>
  <si>
    <t>мп</t>
  </si>
  <si>
    <t>м3</t>
  </si>
  <si>
    <t>Міжквартирні</t>
  </si>
  <si>
    <t>підвал</t>
  </si>
  <si>
    <t>покрівля</t>
  </si>
  <si>
    <t>Вентиляційні блоки 0,25*0,2</t>
  </si>
  <si>
    <t>Стіна 250 мм</t>
  </si>
  <si>
    <t>Перегородки, м2 газобетон 100</t>
  </si>
  <si>
    <t>Перегородки цегла 120, м2</t>
  </si>
  <si>
    <t>Цегляна кладка 120</t>
  </si>
  <si>
    <t>кв1</t>
  </si>
  <si>
    <t>кв 2</t>
  </si>
  <si>
    <t>кв 3</t>
  </si>
  <si>
    <t>кв4</t>
  </si>
  <si>
    <t>кв 5</t>
  </si>
  <si>
    <t>кв 6</t>
  </si>
  <si>
    <t>кв 7</t>
  </si>
  <si>
    <t>кв 8</t>
  </si>
  <si>
    <t>кв 9</t>
  </si>
  <si>
    <t>кв10</t>
  </si>
  <si>
    <t>ліфт.хол</t>
  </si>
  <si>
    <t xml:space="preserve">перегодка на балк 2 </t>
  </si>
  <si>
    <t>перегодка на балк 7</t>
  </si>
  <si>
    <t xml:space="preserve">Улаштування деформаційних швів </t>
  </si>
  <si>
    <t>Мурування перегородок з газобетонних блоків товш. 100 мм</t>
  </si>
  <si>
    <t xml:space="preserve">Мурування перегородок з цегли  товщ. 120 мм </t>
  </si>
  <si>
    <t>Вар-сть робіт, грн. без ПДВ</t>
  </si>
  <si>
    <t xml:space="preserve">Нове будівництво. Будівництво багатоквартирних житлових будинків з вбудованими приміщеннями комерційного призначення. Закарпатська обл., м. Ужгород, вул. 8-го Березня, 56 (І черга будівництва, І пусковий комплекс) </t>
  </si>
  <si>
    <t xml:space="preserve">на виконання повного комплексу робіт з мурування стін та перегородок на об"єкті </t>
  </si>
  <si>
    <t>Укладання перемичок з арматури</t>
  </si>
  <si>
    <t xml:space="preserve">Мурування зовнішних стін з газобетонних блоків товщ. 250 мм </t>
  </si>
  <si>
    <r>
      <rPr>
        <b/>
        <i/>
        <u/>
        <sz val="10"/>
        <rFont val="Arial"/>
        <family val="2"/>
        <charset val="204"/>
      </rPr>
      <t>Примітки до умов КП</t>
    </r>
    <r>
      <rPr>
        <b/>
        <i/>
        <sz val="10"/>
        <rFont val="Arial"/>
        <family val="2"/>
        <charset val="204"/>
      </rPr>
      <t>:</t>
    </r>
  </si>
  <si>
    <t>Вантажо-розвантажувальні роботи, перенесення до місця складування та використання враховано у вартості робіт.</t>
  </si>
  <si>
    <t>Додаткові та витратні матеріали враховано у вартість робіт.</t>
  </si>
  <si>
    <t>Обсяги і вартість робіт та матеріалів, що використовуються при виконанні робіт, можуть змінюватись відповідно до зміни проектних рішень  стадії Р з поміткою "До виконання робіт".</t>
  </si>
  <si>
    <t>КП не враховуються витрати на електроенергію і воду.</t>
  </si>
  <si>
    <t>Вартість робіт включає в себе всі загальновиробничі, адміністративні витрати, прибуток підрядника.</t>
  </si>
  <si>
    <t>До вартості робіт входить повний комплекс робіт: демонтаж-монтаж риштувань,   вартість витратних матеріалів, оренда/амортизація риштувань, примикання до монолітних з/б контрукцій</t>
  </si>
  <si>
    <t>Вартість  баштового крану  до вартості робіт не входить.</t>
  </si>
  <si>
    <t>побутові приміщення надає Генпідрядник</t>
  </si>
  <si>
    <t>Мурування вентиляціних каналів (вентиляційні канали з  модульних  блоків -3057 шт:  550х400х250-1955 шт, 800х400х250 - 612 шт, 220х250х330-490 шт)</t>
  </si>
  <si>
    <t>ТОВ " ФАСКО ГРУП "</t>
  </si>
  <si>
    <t>Директор _______________________ В.В. Усенко</t>
  </si>
  <si>
    <t>Мурування внутрішних міжквартирних стін  з утеплювачем загальна товщ. 250 мм  з газобетонних блоків  (газобетон 100 мм, утеплювач 50 мм)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</si>
</sst>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.5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.5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.5"/>
      <color theme="0"/>
      <name val="Times New Roman"/>
      <family val="1"/>
      <charset val="204"/>
    </font>
    <font>
      <b/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</cellStyleXfs>
  <cellXfs count="95">
    <xf numFmtId="0" fontId="0" fillId="0" borderId="0" xfId="0"/>
    <xf numFmtId="0" fontId="2" fillId="0" borderId="0" xfId="1" applyFont="1"/>
    <xf numFmtId="2" fontId="3" fillId="0" borderId="0" xfId="1" applyNumberFormat="1" applyFont="1"/>
    <xf numFmtId="4" fontId="3" fillId="0" borderId="0" xfId="1" applyNumberFormat="1" applyFont="1"/>
    <xf numFmtId="4" fontId="4" fillId="2" borderId="8" xfId="1" applyNumberFormat="1" applyFont="1" applyFill="1" applyBorder="1" applyAlignment="1">
      <alignment horizontal="center" vertical="center" wrapText="1"/>
    </xf>
    <xf numFmtId="4" fontId="2" fillId="0" borderId="0" xfId="1" applyNumberFormat="1" applyFont="1"/>
    <xf numFmtId="4" fontId="4" fillId="2" borderId="0" xfId="1" applyNumberFormat="1" applyFont="1" applyFill="1" applyAlignment="1">
      <alignment horizontal="center" vertical="center" wrapText="1"/>
    </xf>
    <xf numFmtId="0" fontId="4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2" fontId="2" fillId="2" borderId="0" xfId="1" applyNumberFormat="1" applyFont="1" applyFill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/>
    <xf numFmtId="2" fontId="6" fillId="0" borderId="0" xfId="1" applyNumberFormat="1" applyFont="1"/>
    <xf numFmtId="164" fontId="2" fillId="0" borderId="0" xfId="4" applyFont="1"/>
    <xf numFmtId="2" fontId="4" fillId="2" borderId="0" xfId="2" applyNumberFormat="1" applyFont="1" applyFill="1" applyAlignment="1">
      <alignment horizontal="left" vertical="center" wrapText="1"/>
    </xf>
    <xf numFmtId="2" fontId="9" fillId="0" borderId="0" xfId="1" applyNumberFormat="1" applyFont="1" applyAlignment="1">
      <alignment vertical="center"/>
    </xf>
    <xf numFmtId="2" fontId="9" fillId="0" borderId="0" xfId="1" applyNumberFormat="1" applyFont="1"/>
    <xf numFmtId="4" fontId="9" fillId="0" borderId="0" xfId="1" applyNumberFormat="1" applyFont="1"/>
    <xf numFmtId="4" fontId="11" fillId="0" borderId="0" xfId="1" applyNumberFormat="1" applyFont="1"/>
    <xf numFmtId="0" fontId="8" fillId="0" borderId="0" xfId="1" applyFont="1"/>
    <xf numFmtId="0" fontId="10" fillId="2" borderId="0" xfId="1" applyFont="1" applyFill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center" vertical="center" wrapText="1"/>
    </xf>
    <xf numFmtId="2" fontId="2" fillId="2" borderId="4" xfId="1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4" fontId="8" fillId="0" borderId="0" xfId="1" applyNumberFormat="1" applyFont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2" fontId="2" fillId="0" borderId="11" xfId="1" applyNumberFormat="1" applyFont="1" applyBorder="1" applyAlignment="1">
      <alignment horizontal="center" vertical="center" wrapText="1"/>
    </xf>
    <xf numFmtId="4" fontId="2" fillId="0" borderId="14" xfId="1" applyNumberFormat="1" applyFont="1" applyBorder="1" applyAlignment="1">
      <alignment horizontal="center" vertical="center" wrapText="1"/>
    </xf>
    <xf numFmtId="2" fontId="2" fillId="0" borderId="13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wrapText="1"/>
    </xf>
    <xf numFmtId="165" fontId="0" fillId="0" borderId="0" xfId="0" applyNumberFormat="1"/>
    <xf numFmtId="0" fontId="2" fillId="0" borderId="18" xfId="1" applyFont="1" applyBorder="1" applyAlignment="1">
      <alignment horizontal="center" vertical="center" wrapText="1"/>
    </xf>
    <xf numFmtId="0" fontId="4" fillId="0" borderId="13" xfId="2" applyFont="1" applyBorder="1" applyAlignment="1">
      <alignment vertical="center" wrapText="1"/>
    </xf>
    <xf numFmtId="4" fontId="4" fillId="0" borderId="14" xfId="2" applyNumberFormat="1" applyFont="1" applyBorder="1" applyAlignment="1">
      <alignment vertical="center" wrapText="1"/>
    </xf>
    <xf numFmtId="2" fontId="2" fillId="2" borderId="19" xfId="1" applyNumberFormat="1" applyFont="1" applyFill="1" applyBorder="1" applyAlignment="1">
      <alignment horizontal="center" vertical="center" wrapText="1"/>
    </xf>
    <xf numFmtId="2" fontId="2" fillId="0" borderId="14" xfId="1" applyNumberFormat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4" fontId="2" fillId="0" borderId="20" xfId="1" applyNumberFormat="1" applyFont="1" applyBorder="1" applyAlignment="1">
      <alignment horizontal="center" vertical="center" wrapText="1"/>
    </xf>
    <xf numFmtId="4" fontId="2" fillId="0" borderId="22" xfId="1" applyNumberFormat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2" fontId="2" fillId="0" borderId="17" xfId="1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4" fontId="4" fillId="0" borderId="10" xfId="2" applyNumberFormat="1" applyFont="1" applyBorder="1" applyAlignment="1">
      <alignment vertical="center" wrapText="1"/>
    </xf>
    <xf numFmtId="0" fontId="4" fillId="0" borderId="11" xfId="2" applyFont="1" applyBorder="1" applyAlignment="1">
      <alignment vertical="center" wrapText="1"/>
    </xf>
    <xf numFmtId="0" fontId="4" fillId="0" borderId="22" xfId="2" applyFont="1" applyBorder="1" applyAlignment="1">
      <alignment vertical="center" wrapText="1"/>
    </xf>
    <xf numFmtId="0" fontId="4" fillId="0" borderId="23" xfId="2" applyFont="1" applyBorder="1" applyAlignment="1">
      <alignment vertical="center" wrapText="1"/>
    </xf>
    <xf numFmtId="0" fontId="4" fillId="0" borderId="9" xfId="2" applyFont="1" applyBorder="1" applyAlignment="1">
      <alignment vertical="center" wrapText="1"/>
    </xf>
    <xf numFmtId="0" fontId="4" fillId="0" borderId="24" xfId="2" applyFont="1" applyBorder="1" applyAlignment="1">
      <alignment vertical="center" wrapText="1"/>
    </xf>
    <xf numFmtId="0" fontId="4" fillId="0" borderId="0" xfId="1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7" fillId="0" borderId="13" xfId="1" applyFont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2" fontId="2" fillId="0" borderId="16" xfId="1" applyNumberFormat="1" applyFont="1" applyBorder="1" applyAlignment="1">
      <alignment horizontal="center" vertical="center" wrapText="1"/>
    </xf>
    <xf numFmtId="2" fontId="2" fillId="0" borderId="13" xfId="1" applyNumberFormat="1" applyFont="1" applyBorder="1" applyAlignment="1">
      <alignment horizontal="center" vertical="center" wrapText="1"/>
    </xf>
    <xf numFmtId="4" fontId="2" fillId="0" borderId="20" xfId="1" applyNumberFormat="1" applyFont="1" applyBorder="1" applyAlignment="1">
      <alignment horizontal="center" vertical="center" wrapText="1"/>
    </xf>
    <xf numFmtId="4" fontId="2" fillId="0" borderId="14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2" fontId="9" fillId="0" borderId="0" xfId="1" applyNumberFormat="1" applyFont="1" applyAlignment="1">
      <alignment horizontal="center" vertical="top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</cellXfs>
  <cellStyles count="6">
    <cellStyle name="Звичайний" xfId="0" builtinId="0"/>
    <cellStyle name="Обычный 2" xfId="1" xr:uid="{00000000-0005-0000-0000-000001000000}"/>
    <cellStyle name="Обычный 2 2" xfId="2" xr:uid="{00000000-0005-0000-0000-000002000000}"/>
    <cellStyle name="Обычный 2 3" xfId="5" xr:uid="{00000000-0005-0000-0000-000003000000}"/>
    <cellStyle name="Обычный 2_ДЦ КПП ШКЛ" xfId="3" xr:uid="{00000000-0005-0000-0000-000004000000}"/>
    <cellStyle name="Финансовый 2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57"/>
  <sheetViews>
    <sheetView tabSelected="1" showWhiteSpace="0" zoomScaleNormal="100" zoomScaleSheetLayoutView="100" workbookViewId="0">
      <selection activeCell="I11" sqref="I11"/>
    </sheetView>
  </sheetViews>
  <sheetFormatPr defaultColWidth="9.14453125" defaultRowHeight="14.25" x14ac:dyDescent="0.15"/>
  <cols>
    <col min="1" max="1" width="2.95703125" style="1" customWidth="1"/>
    <col min="2" max="2" width="60.53515625" style="1" customWidth="1"/>
    <col min="3" max="3" width="6.3203125" style="1" customWidth="1"/>
    <col min="4" max="4" width="11.8359375" style="1" customWidth="1"/>
    <col min="5" max="5" width="12.64453125" style="1" customWidth="1"/>
    <col min="6" max="6" width="21.25390625" style="5" customWidth="1"/>
    <col min="7" max="7" width="15.33203125" style="1" customWidth="1"/>
    <col min="8" max="8" width="9.953125" style="1" customWidth="1"/>
    <col min="9" max="9" width="47.62109375" style="1" customWidth="1"/>
    <col min="10" max="10" width="6.45703125" style="1" customWidth="1"/>
    <col min="11" max="11" width="9.55078125" style="1" customWidth="1"/>
    <col min="12" max="12" width="9.14453125" style="2" customWidth="1"/>
    <col min="13" max="13" width="15.87109375" style="3" customWidth="1"/>
    <col min="14" max="14" width="14.9296875" style="1" bestFit="1" customWidth="1"/>
    <col min="15" max="16384" width="9.14453125" style="1"/>
  </cols>
  <sheetData>
    <row r="1" spans="1:15" ht="18" customHeight="1" x14ac:dyDescent="0.15">
      <c r="A1" s="92" t="s">
        <v>16</v>
      </c>
      <c r="B1" s="92"/>
      <c r="C1" s="92"/>
      <c r="D1" s="92"/>
      <c r="E1" s="92"/>
      <c r="F1" s="92"/>
      <c r="H1" s="19"/>
      <c r="I1" s="15"/>
      <c r="J1" s="16"/>
      <c r="K1" s="16"/>
      <c r="L1" s="16"/>
      <c r="M1" s="17"/>
      <c r="N1" s="19"/>
    </row>
    <row r="2" spans="1:15" ht="18" customHeight="1" x14ac:dyDescent="0.15">
      <c r="A2" s="34"/>
      <c r="B2" s="94" t="s">
        <v>46</v>
      </c>
      <c r="C2" s="94"/>
      <c r="D2" s="94"/>
      <c r="E2" s="94"/>
      <c r="F2" s="94"/>
      <c r="H2" s="19"/>
      <c r="I2" s="15"/>
      <c r="J2" s="16"/>
      <c r="K2" s="16"/>
      <c r="L2" s="16"/>
      <c r="M2" s="17"/>
      <c r="N2" s="19"/>
    </row>
    <row r="3" spans="1:15" ht="30" customHeight="1" x14ac:dyDescent="0.15">
      <c r="A3" s="34"/>
      <c r="B3" s="94" t="s">
        <v>45</v>
      </c>
      <c r="C3" s="94"/>
      <c r="D3" s="94"/>
      <c r="E3" s="94"/>
      <c r="F3" s="94"/>
      <c r="G3" s="59"/>
      <c r="H3" s="59"/>
      <c r="I3" s="59"/>
      <c r="J3" s="59"/>
      <c r="K3" s="59"/>
      <c r="L3" s="59"/>
      <c r="M3" s="17"/>
      <c r="N3" s="19"/>
    </row>
    <row r="4" spans="1:15" ht="24" customHeight="1" thickBot="1" x14ac:dyDescent="0.2">
      <c r="A4" s="93"/>
      <c r="B4" s="93"/>
      <c r="C4" s="93"/>
      <c r="D4" s="93"/>
      <c r="E4" s="93"/>
      <c r="F4" s="93"/>
      <c r="H4" s="19"/>
      <c r="I4" s="84">
        <f>A4</f>
        <v>0</v>
      </c>
      <c r="J4" s="84"/>
      <c r="K4" s="84"/>
      <c r="L4" s="84"/>
      <c r="M4" s="84"/>
      <c r="N4" s="19"/>
    </row>
    <row r="5" spans="1:15" ht="13.5" x14ac:dyDescent="0.15">
      <c r="A5" s="85" t="s">
        <v>0</v>
      </c>
      <c r="B5" s="87" t="s">
        <v>1</v>
      </c>
      <c r="C5" s="89" t="s">
        <v>2</v>
      </c>
      <c r="D5" s="89" t="s">
        <v>3</v>
      </c>
      <c r="E5" s="89" t="s">
        <v>44</v>
      </c>
      <c r="F5" s="91"/>
      <c r="H5" s="19"/>
      <c r="I5" s="84"/>
      <c r="J5" s="84"/>
      <c r="K5" s="84"/>
      <c r="L5" s="84"/>
      <c r="M5" s="84"/>
      <c r="N5" s="19"/>
    </row>
    <row r="6" spans="1:15" ht="42.75" customHeight="1" thickBot="1" x14ac:dyDescent="0.2">
      <c r="A6" s="86"/>
      <c r="B6" s="88"/>
      <c r="C6" s="90"/>
      <c r="D6" s="90"/>
      <c r="E6" s="35" t="s">
        <v>4</v>
      </c>
      <c r="F6" s="4" t="s">
        <v>5</v>
      </c>
      <c r="H6" s="19"/>
      <c r="I6" s="20" t="s">
        <v>6</v>
      </c>
      <c r="J6" s="20" t="s">
        <v>7</v>
      </c>
      <c r="K6" s="20" t="s">
        <v>8</v>
      </c>
      <c r="L6" s="16" t="s">
        <v>9</v>
      </c>
      <c r="M6" s="18" t="e">
        <f>#REF!</f>
        <v>#REF!</v>
      </c>
      <c r="N6" s="19"/>
    </row>
    <row r="7" spans="1:15" ht="30" customHeight="1" x14ac:dyDescent="0.15">
      <c r="A7" s="37">
        <v>1</v>
      </c>
      <c r="B7" s="22" t="s">
        <v>48</v>
      </c>
      <c r="C7" s="21" t="s">
        <v>19</v>
      </c>
      <c r="D7" s="36">
        <v>308</v>
      </c>
      <c r="E7" s="25"/>
      <c r="F7" s="45">
        <f>D7*E7</f>
        <v>0</v>
      </c>
      <c r="G7" s="5"/>
      <c r="I7" s="6"/>
      <c r="J7" s="7"/>
      <c r="K7" s="8"/>
      <c r="L7" s="8"/>
      <c r="M7" s="9"/>
      <c r="N7" s="9"/>
      <c r="O7" s="6"/>
    </row>
    <row r="8" spans="1:15" ht="45" customHeight="1" x14ac:dyDescent="0.15">
      <c r="A8" s="38">
        <v>2</v>
      </c>
      <c r="B8" s="70" t="s">
        <v>61</v>
      </c>
      <c r="C8" s="24" t="s">
        <v>19</v>
      </c>
      <c r="D8" s="33">
        <v>502</v>
      </c>
      <c r="E8" s="33"/>
      <c r="F8" s="46">
        <f>ROUND(E8*D8,2)</f>
        <v>0</v>
      </c>
      <c r="G8" s="5"/>
      <c r="I8" s="6"/>
      <c r="J8" s="7"/>
      <c r="K8" s="8"/>
      <c r="L8" s="8"/>
      <c r="M8" s="9"/>
      <c r="N8" s="9"/>
      <c r="O8" s="6"/>
    </row>
    <row r="9" spans="1:15" ht="15" customHeight="1" x14ac:dyDescent="0.15">
      <c r="A9" s="79">
        <v>3</v>
      </c>
      <c r="B9" s="81" t="s">
        <v>43</v>
      </c>
      <c r="C9" s="77" t="s">
        <v>17</v>
      </c>
      <c r="D9" s="73">
        <v>1194</v>
      </c>
      <c r="E9" s="73"/>
      <c r="F9" s="75">
        <f>ROUND(E9*D9,2)</f>
        <v>0</v>
      </c>
      <c r="G9" s="5"/>
      <c r="I9" s="6"/>
      <c r="J9" s="7"/>
      <c r="K9" s="8"/>
      <c r="L9" s="8"/>
      <c r="M9" s="9"/>
      <c r="N9" s="9"/>
      <c r="O9" s="6"/>
    </row>
    <row r="10" spans="1:15" ht="15" customHeight="1" x14ac:dyDescent="0.15">
      <c r="A10" s="80"/>
      <c r="B10" s="82"/>
      <c r="C10" s="78"/>
      <c r="D10" s="74"/>
      <c r="E10" s="74"/>
      <c r="F10" s="76"/>
      <c r="G10" s="5"/>
      <c r="I10" s="6"/>
      <c r="J10" s="7"/>
      <c r="K10" s="8"/>
      <c r="L10" s="8"/>
      <c r="M10" s="9"/>
      <c r="N10" s="9"/>
      <c r="O10" s="6"/>
    </row>
    <row r="11" spans="1:15" ht="30" customHeight="1" x14ac:dyDescent="0.15">
      <c r="A11" s="47">
        <v>4</v>
      </c>
      <c r="B11" s="23" t="s">
        <v>42</v>
      </c>
      <c r="C11" s="42" t="s">
        <v>17</v>
      </c>
      <c r="D11" s="33">
        <v>48</v>
      </c>
      <c r="E11" s="33"/>
      <c r="F11" s="49">
        <f t="shared" ref="F11" si="0">ROUND(E11*D11,2)</f>
        <v>0</v>
      </c>
      <c r="G11" s="5"/>
      <c r="I11" s="6"/>
      <c r="J11" s="7"/>
      <c r="K11" s="8"/>
      <c r="L11" s="8"/>
      <c r="M11" s="9"/>
      <c r="N11" s="9"/>
      <c r="O11" s="6"/>
    </row>
    <row r="12" spans="1:15" ht="30" customHeight="1" x14ac:dyDescent="0.15">
      <c r="A12" s="47">
        <v>5</v>
      </c>
      <c r="B12" s="23" t="s">
        <v>47</v>
      </c>
      <c r="C12" s="42" t="s">
        <v>10</v>
      </c>
      <c r="D12" s="33">
        <v>100</v>
      </c>
      <c r="E12" s="33"/>
      <c r="F12" s="48">
        <f>D12*E12</f>
        <v>0</v>
      </c>
      <c r="G12" s="5"/>
      <c r="I12" s="6"/>
      <c r="J12" s="7"/>
      <c r="K12" s="8"/>
      <c r="L12" s="8"/>
      <c r="M12" s="9"/>
      <c r="N12" s="9"/>
      <c r="O12" s="6"/>
    </row>
    <row r="13" spans="1:15" ht="30" customHeight="1" x14ac:dyDescent="0.15">
      <c r="A13" s="47">
        <v>6</v>
      </c>
      <c r="B13" s="23" t="s">
        <v>41</v>
      </c>
      <c r="C13" s="42" t="s">
        <v>18</v>
      </c>
      <c r="D13" s="33">
        <v>800</v>
      </c>
      <c r="E13" s="33"/>
      <c r="F13" s="49">
        <f>ROUND(E13*D13,2)</f>
        <v>0</v>
      </c>
      <c r="G13" s="5"/>
      <c r="I13" s="6"/>
      <c r="J13" s="7"/>
      <c r="K13" s="8"/>
      <c r="L13" s="8"/>
      <c r="M13" s="9"/>
      <c r="N13" s="9"/>
      <c r="O13" s="6"/>
    </row>
    <row r="14" spans="1:15" ht="45" customHeight="1" x14ac:dyDescent="0.15">
      <c r="A14" s="50">
        <v>7</v>
      </c>
      <c r="B14" s="40" t="s">
        <v>58</v>
      </c>
      <c r="C14" s="39" t="s">
        <v>19</v>
      </c>
      <c r="D14" s="31">
        <f>0.55*0.4*0.25*1955+0.8*0.4*0.25*612+0.22*0.33*0.25*490</f>
        <v>165.3785</v>
      </c>
      <c r="E14" s="31"/>
      <c r="F14" s="32">
        <f>D14*E14</f>
        <v>0</v>
      </c>
      <c r="G14" s="5"/>
      <c r="I14" s="6"/>
      <c r="J14" s="7"/>
      <c r="K14" s="8"/>
      <c r="L14" s="8"/>
      <c r="M14" s="9"/>
      <c r="N14" s="9"/>
      <c r="O14" s="6"/>
    </row>
    <row r="15" spans="1:15" s="2" customFormat="1" x14ac:dyDescent="0.15">
      <c r="A15" s="50"/>
      <c r="B15" s="40"/>
      <c r="C15" s="39"/>
      <c r="D15" s="31"/>
      <c r="E15" s="51"/>
      <c r="F15" s="49"/>
      <c r="G15" s="5"/>
      <c r="H15" s="1"/>
      <c r="I15" s="1"/>
      <c r="J15" s="1"/>
      <c r="K15" s="1"/>
      <c r="M15" s="3"/>
      <c r="N15" s="1"/>
    </row>
    <row r="16" spans="1:15" x14ac:dyDescent="0.15">
      <c r="A16" s="56"/>
      <c r="B16" s="54" t="s">
        <v>12</v>
      </c>
      <c r="C16" s="43"/>
      <c r="D16" s="43"/>
      <c r="E16" s="43"/>
      <c r="F16" s="44">
        <f>F7+F8+F9+F11+F13+F14+F12</f>
        <v>0</v>
      </c>
      <c r="G16" s="5"/>
    </row>
    <row r="17" spans="1:9" ht="15" customHeight="1" x14ac:dyDescent="0.15">
      <c r="A17" s="56"/>
      <c r="B17" s="54" t="s">
        <v>13</v>
      </c>
      <c r="C17" s="54"/>
      <c r="D17" s="54"/>
      <c r="E17" s="54"/>
      <c r="F17" s="55">
        <f>0.2*F16</f>
        <v>0</v>
      </c>
      <c r="G17" s="5"/>
    </row>
    <row r="18" spans="1:9" ht="15" customHeight="1" thickBot="1" x14ac:dyDescent="0.2">
      <c r="A18" s="57"/>
      <c r="B18" s="58" t="s">
        <v>14</v>
      </c>
      <c r="C18" s="52"/>
      <c r="D18" s="52"/>
      <c r="E18" s="52"/>
      <c r="F18" s="53">
        <f>F16+F17</f>
        <v>0</v>
      </c>
      <c r="G18" s="5"/>
    </row>
    <row r="19" spans="1:9" ht="15" customHeight="1" x14ac:dyDescent="0.15">
      <c r="A19" s="26"/>
      <c r="B19" s="26"/>
      <c r="C19" s="26"/>
      <c r="D19" s="26"/>
      <c r="E19" s="26"/>
      <c r="F19" s="26"/>
      <c r="G19" s="5"/>
    </row>
    <row r="20" spans="1:9" ht="15" customHeight="1" x14ac:dyDescent="0.15">
      <c r="A20" s="26"/>
      <c r="B20" s="28"/>
      <c r="C20" s="26"/>
      <c r="D20" s="26"/>
      <c r="E20" s="26"/>
      <c r="F20" s="26"/>
      <c r="G20" s="5"/>
    </row>
    <row r="21" spans="1:9" ht="15" customHeight="1" x14ac:dyDescent="0.15">
      <c r="A21" s="26"/>
      <c r="B21" s="28"/>
      <c r="C21" s="26"/>
      <c r="D21" s="26"/>
      <c r="E21" s="26"/>
      <c r="F21" s="26"/>
      <c r="G21" s="5"/>
    </row>
    <row r="22" spans="1:9" ht="57.75" customHeight="1" x14ac:dyDescent="0.15">
      <c r="A22" s="26"/>
      <c r="B22" s="29" t="s">
        <v>11</v>
      </c>
      <c r="C22" s="29"/>
      <c r="D22" s="29"/>
      <c r="E22" s="29"/>
      <c r="F22" s="26"/>
      <c r="G22" s="5"/>
    </row>
    <row r="23" spans="1:9" ht="15" customHeight="1" x14ac:dyDescent="0.15">
      <c r="A23" s="26"/>
      <c r="B23" s="29"/>
      <c r="C23" s="29"/>
      <c r="D23" s="29"/>
      <c r="E23" s="29"/>
      <c r="F23" s="26"/>
      <c r="G23" s="5"/>
    </row>
    <row r="24" spans="1:9" ht="15" customHeight="1" x14ac:dyDescent="0.15">
      <c r="A24" s="26"/>
      <c r="B24" s="29" t="s">
        <v>59</v>
      </c>
      <c r="C24" s="29"/>
      <c r="D24" s="29"/>
      <c r="E24" s="29"/>
      <c r="F24" s="26"/>
      <c r="G24" s="5"/>
    </row>
    <row r="25" spans="1:9" ht="36.6" customHeight="1" x14ac:dyDescent="0.15">
      <c r="A25" s="26"/>
      <c r="B25" s="30" t="s">
        <v>60</v>
      </c>
      <c r="C25" s="30"/>
      <c r="D25" s="30"/>
      <c r="E25" s="30"/>
      <c r="F25" s="26"/>
      <c r="G25" s="5"/>
    </row>
    <row r="26" spans="1:9" x14ac:dyDescent="0.15">
      <c r="A26" s="10"/>
      <c r="B26" s="83" t="s">
        <v>15</v>
      </c>
      <c r="C26" s="83"/>
      <c r="D26" s="83"/>
      <c r="E26" s="83"/>
      <c r="F26" s="27"/>
      <c r="G26" s="5"/>
    </row>
    <row r="27" spans="1:9" x14ac:dyDescent="0.15">
      <c r="A27" s="60"/>
      <c r="B27" s="61" t="s">
        <v>49</v>
      </c>
      <c r="C27" s="60"/>
      <c r="D27" s="60"/>
      <c r="E27" s="60"/>
      <c r="F27" s="60"/>
      <c r="G27" s="60"/>
      <c r="H27" s="60"/>
      <c r="I27" s="60"/>
    </row>
    <row r="28" spans="1:9" ht="37.9" customHeight="1" x14ac:dyDescent="0.15">
      <c r="A28" s="68">
        <v>1</v>
      </c>
      <c r="B28" s="71" t="s">
        <v>55</v>
      </c>
      <c r="C28" s="71"/>
      <c r="D28" s="71"/>
      <c r="E28" s="71"/>
      <c r="F28" s="71"/>
      <c r="G28" s="60"/>
      <c r="H28" s="60"/>
      <c r="I28" s="60"/>
    </row>
    <row r="29" spans="1:9" ht="15" customHeight="1" x14ac:dyDescent="0.15">
      <c r="A29" s="62">
        <v>2</v>
      </c>
      <c r="B29" s="63" t="s">
        <v>50</v>
      </c>
      <c r="C29" s="64"/>
      <c r="D29" s="64"/>
      <c r="E29" s="64"/>
      <c r="F29" s="64"/>
      <c r="G29" s="64"/>
      <c r="H29" s="64"/>
      <c r="I29" s="64"/>
    </row>
    <row r="30" spans="1:9" ht="15" customHeight="1" x14ac:dyDescent="0.15">
      <c r="A30" s="62">
        <v>3</v>
      </c>
      <c r="B30" s="63" t="s">
        <v>56</v>
      </c>
      <c r="C30" s="64"/>
      <c r="D30" s="64"/>
      <c r="E30" s="64"/>
      <c r="F30" s="64"/>
      <c r="G30" s="64"/>
      <c r="H30" s="64"/>
      <c r="I30" s="64"/>
    </row>
    <row r="31" spans="1:9" ht="33.75" customHeight="1" x14ac:dyDescent="0.15">
      <c r="A31" s="62">
        <v>4</v>
      </c>
      <c r="B31" s="63" t="s">
        <v>51</v>
      </c>
      <c r="C31" s="64"/>
      <c r="D31" s="64"/>
      <c r="E31" s="64"/>
      <c r="F31" s="64"/>
      <c r="G31" s="64"/>
      <c r="H31" s="64"/>
      <c r="I31" s="64"/>
    </row>
    <row r="32" spans="1:9" ht="39.6" customHeight="1" x14ac:dyDescent="0.15">
      <c r="A32" s="62">
        <v>5</v>
      </c>
      <c r="B32" s="72" t="s">
        <v>52</v>
      </c>
      <c r="C32" s="72"/>
      <c r="D32" s="72"/>
      <c r="E32" s="72"/>
      <c r="F32" s="72"/>
      <c r="G32" s="69"/>
      <c r="H32" s="69"/>
      <c r="I32" s="69"/>
    </row>
    <row r="33" spans="1:14" x14ac:dyDescent="0.15">
      <c r="A33" s="62">
        <v>6</v>
      </c>
      <c r="B33" s="63" t="s">
        <v>53</v>
      </c>
      <c r="C33" s="63"/>
      <c r="D33" s="63"/>
      <c r="E33" s="63"/>
      <c r="F33" s="63"/>
      <c r="G33" s="63"/>
      <c r="H33" s="63"/>
      <c r="I33" s="63"/>
    </row>
    <row r="34" spans="1:14" x14ac:dyDescent="0.15">
      <c r="A34" s="62">
        <v>7</v>
      </c>
      <c r="B34" s="66" t="s">
        <v>54</v>
      </c>
      <c r="C34" s="63"/>
      <c r="D34" s="63"/>
      <c r="E34" s="63"/>
      <c r="F34" s="63"/>
      <c r="G34" s="63"/>
      <c r="H34" s="63"/>
      <c r="I34" s="63"/>
    </row>
    <row r="35" spans="1:14" x14ac:dyDescent="0.15">
      <c r="A35" s="62">
        <v>8</v>
      </c>
      <c r="B35" s="65" t="s">
        <v>57</v>
      </c>
      <c r="C35" s="67"/>
      <c r="D35" s="67"/>
      <c r="E35" s="67"/>
      <c r="F35" s="67"/>
      <c r="G35" s="67"/>
      <c r="H35" s="67"/>
      <c r="I35" s="67"/>
    </row>
    <row r="36" spans="1:14" ht="25.5" customHeight="1" x14ac:dyDescent="0.15">
      <c r="G36" s="5"/>
    </row>
    <row r="37" spans="1:14" ht="25.5" customHeight="1" x14ac:dyDescent="0.15">
      <c r="G37" s="5"/>
    </row>
    <row r="38" spans="1:14" x14ac:dyDescent="0.15">
      <c r="G38" s="5"/>
    </row>
    <row r="42" spans="1:14" s="11" customFormat="1" x14ac:dyDescent="0.15">
      <c r="A42" s="1"/>
      <c r="B42" s="1"/>
      <c r="C42" s="1"/>
      <c r="D42" s="1"/>
      <c r="E42" s="1"/>
      <c r="F42" s="5"/>
      <c r="H42" s="12"/>
      <c r="I42" s="1"/>
      <c r="J42" s="1"/>
      <c r="K42" s="1"/>
      <c r="L42" s="2"/>
      <c r="M42" s="3"/>
    </row>
    <row r="43" spans="1:14" ht="25.5" customHeight="1" x14ac:dyDescent="0.15"/>
    <row r="46" spans="1:14" x14ac:dyDescent="0.15">
      <c r="N46" s="13"/>
    </row>
    <row r="47" spans="1:14" x14ac:dyDescent="0.15">
      <c r="N47" s="13"/>
    </row>
    <row r="48" spans="1:14" x14ac:dyDescent="0.15">
      <c r="N48" s="13"/>
    </row>
    <row r="49" spans="8:14" x14ac:dyDescent="0.15">
      <c r="N49" s="13"/>
    </row>
    <row r="50" spans="8:14" x14ac:dyDescent="0.15">
      <c r="N50" s="13"/>
    </row>
    <row r="51" spans="8:14" x14ac:dyDescent="0.15">
      <c r="N51" s="13"/>
    </row>
    <row r="52" spans="8:14" ht="18" customHeight="1" x14ac:dyDescent="0.15"/>
    <row r="53" spans="8:14" x14ac:dyDescent="0.15">
      <c r="H53" s="14"/>
      <c r="N53" s="5"/>
    </row>
    <row r="54" spans="8:14" ht="38.25" customHeight="1" x14ac:dyDescent="0.15"/>
    <row r="57" spans="8:14" ht="35.25" customHeight="1" x14ac:dyDescent="0.15"/>
  </sheetData>
  <mergeCells count="19">
    <mergeCell ref="A1:F1"/>
    <mergeCell ref="A4:F4"/>
    <mergeCell ref="B2:F2"/>
    <mergeCell ref="B3:F3"/>
    <mergeCell ref="A9:A10"/>
    <mergeCell ref="B9:B10"/>
    <mergeCell ref="B26:E26"/>
    <mergeCell ref="I4:M5"/>
    <mergeCell ref="A5:A6"/>
    <mergeCell ref="B5:B6"/>
    <mergeCell ref="C5:C6"/>
    <mergeCell ref="D5:D6"/>
    <mergeCell ref="E5:F5"/>
    <mergeCell ref="B28:F28"/>
    <mergeCell ref="B32:F32"/>
    <mergeCell ref="E9:E10"/>
    <mergeCell ref="F9:F10"/>
    <mergeCell ref="C9:C10"/>
    <mergeCell ref="D9:D10"/>
  </mergeCells>
  <conditionalFormatting sqref="H42:H44">
    <cfRule type="iconSet" priority="51">
      <iconSet iconSet="3Arrows">
        <cfvo type="percent" val="0"/>
        <cfvo type="percent" val="33"/>
        <cfvo type="percent" val="67"/>
      </iconSet>
    </cfRule>
  </conditionalFormatting>
  <conditionalFormatting sqref="I15:I1048576 I1:I2 I4:I6">
    <cfRule type="duplicateValues" dxfId="0" priority="57"/>
  </conditionalFormatting>
  <printOptions horizontalCentered="1"/>
  <pageMargins left="0.23622047244094491" right="0" top="0.39370078740157483" bottom="0.39370078740157483" header="0.31496062992125984" footer="0.31496062992125984"/>
  <pageSetup paperSize="9" scale="70" fitToHeight="3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26"/>
  <sheetViews>
    <sheetView zoomScaleNormal="100" workbookViewId="0">
      <selection activeCell="D5" sqref="D5"/>
    </sheetView>
  </sheetViews>
  <sheetFormatPr defaultRowHeight="15" x14ac:dyDescent="0.2"/>
  <cols>
    <col min="1" max="1" width="29.0546875" customWidth="1"/>
    <col min="4" max="4" width="10.4921875" bestFit="1" customWidth="1"/>
  </cols>
  <sheetData>
    <row r="3" spans="1:12" x14ac:dyDescent="0.2">
      <c r="B3" t="s">
        <v>21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 t="s">
        <v>22</v>
      </c>
    </row>
    <row r="4" spans="1:12" x14ac:dyDescent="0.2">
      <c r="A4" t="s">
        <v>25</v>
      </c>
      <c r="D4">
        <f>(16.67+19.305+3.705+6.74+5.45+1.42)*0.9</f>
        <v>47.961000000000006</v>
      </c>
    </row>
    <row r="5" spans="1:12" x14ac:dyDescent="0.2">
      <c r="A5" t="s">
        <v>26</v>
      </c>
      <c r="B5">
        <f>(5.22+3.1-0.125+1.8-1.2+1.85-0.25+(5.375-0.96-1.1)+(5.375-0.6-0.96-1.1))*1.86- 1.78*2*1</f>
        <v>26.990500000000004</v>
      </c>
      <c r="C5">
        <f>(3.05*2+2.1*3+2.35+1.75)*3.75-2.1*0.8*2</f>
        <v>58.515000000000001</v>
      </c>
      <c r="D5">
        <f>D14+D15+D16+D17+D18+D19+D20+D21+D22+D23+D24+D25</f>
        <v>147.88299999999998</v>
      </c>
      <c r="E5">
        <f>D14+D15+D16+D17+D18+D19+D20+D21+D22+D23+D24</f>
        <v>126.133</v>
      </c>
      <c r="F5">
        <f>D14+D15+D16+D17+D18+D19+D20+D21+D22+D23+D24</f>
        <v>126.133</v>
      </c>
      <c r="G5">
        <f>F5</f>
        <v>126.133</v>
      </c>
      <c r="H5">
        <f>G5</f>
        <v>126.133</v>
      </c>
      <c r="I5">
        <f>D14+D15+D16+D17+D18+D19+D20+D21+D22+D23+D24+D26</f>
        <v>128.946</v>
      </c>
      <c r="J5">
        <f>H5</f>
        <v>126.133</v>
      </c>
      <c r="K5">
        <f>H5</f>
        <v>126.133</v>
      </c>
      <c r="L5">
        <v>75</v>
      </c>
    </row>
    <row r="6" spans="1:12" x14ac:dyDescent="0.2">
      <c r="A6" t="s">
        <v>20</v>
      </c>
      <c r="D6" s="41">
        <f>(((5.225+0.25*2)*4-1.2*9+1.02+1.4+1.835+1+(5.4-1.2-0.25)+1+(4.5-0.25)+1+(5.98-1.2-0.25)+1+3.56+(2.475+0.25+0.25)+(2.565*2-0.125)+(3.025+0.25-2.525)*2+(1.62+0.25)+2.15+0.25+3.56+2.02+0.25+0.1+(7.25-4.275+0.25)*2+(4.85-1.2*2+0.25+0.25)+6.55+3.55+7.25*2-1.2*2-0.25+0.615+0.15+1+(0.25+4.15))*2.9-(10*2.1*1))*0.25</f>
        <v>62.784000000000006</v>
      </c>
      <c r="E6" s="41">
        <f>(((5.225+0.25*2)*4-1.2*9+1.02+1.4+1.835+1+(5.4-1.2-0.25)+1+(4.5-0.25)+1+(5.98-1.2-0.25)+1+3.56+(2.475+0.25+0.25)+(2.565*2-0.125)+(3.025+0.25-2.525)*2+(1.62+0.25)+2.15+0.25+3.56+2.02+0.25+0.1+(7.25-4.275+0.25)*2+(4.85-1.2*2+0.25+0.25)+6.55+3.55+7.25*2-1.2*2-0.25+0.615+0.15+1+(0.25+4.15))*2.9-(10*2.1*1))*0.25</f>
        <v>62.784000000000006</v>
      </c>
      <c r="F6" s="41">
        <f t="shared" ref="F6:I6" si="0">(((5.225+0.25*2)*4-1.2*9+1.02+1.4+1.835+1+(5.4-1.2-0.25)+1+(4.5-0.25)+1+(5.98-1.2-0.25)+1+3.56+(2.475+0.25+0.25)+(2.565*2-0.125)+(3.025+0.25-2.525)*2+(1.62+0.25)+2.15+0.25+3.56+2.02+0.25+0.1+(7.25-4.275+0.25)*2+(4.85-1.2*2+0.25+0.25)+6.55+3.55+7.25*2-1.2*2-0.25+0.615+0.15+1+(0.25+4.15))*2.9-(10*2.1*1))*0.25</f>
        <v>62.784000000000006</v>
      </c>
      <c r="G6" s="41">
        <f t="shared" si="0"/>
        <v>62.784000000000006</v>
      </c>
      <c r="H6" s="41">
        <f t="shared" si="0"/>
        <v>62.784000000000006</v>
      </c>
      <c r="I6" s="41">
        <f t="shared" si="0"/>
        <v>62.784000000000006</v>
      </c>
      <c r="J6" s="41">
        <f>I6</f>
        <v>62.784000000000006</v>
      </c>
      <c r="K6" s="41">
        <f>J6</f>
        <v>62.784000000000006</v>
      </c>
    </row>
    <row r="7" spans="1:12" x14ac:dyDescent="0.2">
      <c r="A7" t="s">
        <v>24</v>
      </c>
      <c r="C7">
        <v>66</v>
      </c>
      <c r="D7" s="41">
        <f>(15.25-4*1.2+1.125+0.925+0.8+1.125+(36.3-5*1.1-4*1.4-5*1.2-1.1-0.125-0.125-0.25*4-1.5-2-1.5-0.125-0.125)+(36.3-1.4*5-1.1*3-1*2-1.1-1.2*5-0.25*5))*2.9*0.25</f>
        <v>30.214374999999993</v>
      </c>
      <c r="E7" s="41">
        <f>(15.25-4*1.2+1.125+0.925+0.8+1.125+(36.3-5*1.1-4*1.4-5*1.2-1.1-0.125-0.125-0.25*4-1.5-2-1.5-0.125-0.125)+(36.3-1.4*5-1.1*3-1*2-1.1-1.2*5-0.25*5))*2.9*0.25</f>
        <v>30.214374999999993</v>
      </c>
      <c r="F7" s="41">
        <f>(15.25-4*1.2+1.125+0.925+0.8+1.125+(36.3-5*1.1-4*1.4-5*1.2-1.1-0.125-0.125-0.25*4-1.5-2-1.5-0.125-0.125)+(36.3-1.4*5-1.1*3-1*2-1.1-1.2*5-0.25*5))*2.9*0.25</f>
        <v>30.214374999999993</v>
      </c>
      <c r="G7" s="41">
        <f t="shared" ref="G7:K7" si="1">(15.25-4*1.2+1.125+0.925+0.8+1.125+(36.3-5*1.1-4*1.4-5*1.2-1.1-0.125-0.125-0.25*4-1.5-2-1.5-0.125-0.125)+(36.3-1.4*5-1.1*3-1*2-1.1-1.2*5-0.25*5))*2.9*0.25</f>
        <v>30.214374999999993</v>
      </c>
      <c r="H7" s="41">
        <f t="shared" si="1"/>
        <v>30.214374999999993</v>
      </c>
      <c r="I7" s="41">
        <f t="shared" si="1"/>
        <v>30.214374999999993</v>
      </c>
      <c r="J7" s="41">
        <f t="shared" si="1"/>
        <v>30.214374999999993</v>
      </c>
      <c r="K7" s="41">
        <f t="shared" si="1"/>
        <v>30.214374999999993</v>
      </c>
    </row>
    <row r="8" spans="1:12" x14ac:dyDescent="0.2">
      <c r="A8" t="s">
        <v>23</v>
      </c>
      <c r="B8">
        <v>3</v>
      </c>
      <c r="C8">
        <f>2+3+2</f>
        <v>7</v>
      </c>
    </row>
    <row r="13" spans="1:12" x14ac:dyDescent="0.2">
      <c r="A13" t="s">
        <v>27</v>
      </c>
    </row>
    <row r="14" spans="1:12" x14ac:dyDescent="0.2">
      <c r="A14" t="s">
        <v>28</v>
      </c>
      <c r="D14">
        <f>(2.875+2)*2.9-0.8*2.1</f>
        <v>12.4575</v>
      </c>
      <c r="E14">
        <f>(2.875+2)</f>
        <v>4.875</v>
      </c>
    </row>
    <row r="15" spans="1:12" x14ac:dyDescent="0.2">
      <c r="A15" t="s">
        <v>29</v>
      </c>
      <c r="D15">
        <f>(2.865+1.69)*2.9-0.8*2.1</f>
        <v>11.529499999999999</v>
      </c>
      <c r="E15">
        <f>(2.865+1.69)</f>
        <v>4.5549999999999997</v>
      </c>
    </row>
    <row r="16" spans="1:12" x14ac:dyDescent="0.2">
      <c r="A16" t="s">
        <v>30</v>
      </c>
      <c r="D16">
        <f>(3.38+0.34+0.12+1.87)*2.9-0.8*2.1</f>
        <v>14.879000000000001</v>
      </c>
      <c r="E16">
        <f>(3.38+0.34+0.12+1.87)</f>
        <v>5.71</v>
      </c>
    </row>
    <row r="17" spans="1:5" x14ac:dyDescent="0.2">
      <c r="A17" t="s">
        <v>31</v>
      </c>
      <c r="D17">
        <f>(0.75+0.12+0.8+0.85+1.81)*2.9-0.8*2.1</f>
        <v>10.877000000000001</v>
      </c>
      <c r="E17">
        <f>(0.75+0.12+0.8+0.85+1.81)</f>
        <v>4.33</v>
      </c>
    </row>
    <row r="18" spans="1:5" x14ac:dyDescent="0.2">
      <c r="A18" t="s">
        <v>32</v>
      </c>
      <c r="D18">
        <f>(1.835+0.9+0.8+1)*2.9-0.8*2.1</f>
        <v>11.471500000000001</v>
      </c>
      <c r="E18">
        <f>(1.835+0.9+0.8+1)</f>
        <v>4.5350000000000001</v>
      </c>
    </row>
    <row r="19" spans="1:5" x14ac:dyDescent="0.2">
      <c r="A19" t="s">
        <v>33</v>
      </c>
      <c r="D19">
        <f>(0.9+0.8+0.79+2)*2.9-0.8*2.1</f>
        <v>11.341000000000001</v>
      </c>
      <c r="E19">
        <f>(0.9+0.8+0.79+2)</f>
        <v>4.49</v>
      </c>
    </row>
    <row r="20" spans="1:5" x14ac:dyDescent="0.2">
      <c r="A20" t="s">
        <v>34</v>
      </c>
      <c r="D20">
        <f>(2.36+2.16+0.12)*2.9-0.8*2.1</f>
        <v>11.776</v>
      </c>
      <c r="E20">
        <f>(2.36+2.16+0.12)</f>
        <v>4.6399999999999997</v>
      </c>
    </row>
    <row r="21" spans="1:5" x14ac:dyDescent="0.2">
      <c r="A21" t="s">
        <v>35</v>
      </c>
      <c r="D21">
        <f>(2.36+1.41+2.16+0.12)*2.9-0.8*2.1</f>
        <v>15.864999999999998</v>
      </c>
      <c r="E21">
        <f>(2.36+1.41+2.16+0.12)</f>
        <v>6.05</v>
      </c>
    </row>
    <row r="22" spans="1:5" x14ac:dyDescent="0.2">
      <c r="A22" t="s">
        <v>36</v>
      </c>
      <c r="D22">
        <f>(3.025+0.12+0.665+0.8+0.685)*2.9-0.8*2.1</f>
        <v>13.6755</v>
      </c>
      <c r="E22">
        <f>(3.025+0.12+0.665+0.8+0.685)</f>
        <v>5.2949999999999999</v>
      </c>
    </row>
    <row r="23" spans="1:5" x14ac:dyDescent="0.2">
      <c r="A23" t="s">
        <v>37</v>
      </c>
      <c r="D23">
        <f>(2.02+0.12+0.8+0.8+0.8)*2.9-0.8*2.1</f>
        <v>11.486000000000001</v>
      </c>
      <c r="E23">
        <f>(2.02+0.12+0.8+0.8+0.8)</f>
        <v>4.54</v>
      </c>
    </row>
    <row r="24" spans="1:5" x14ac:dyDescent="0.2">
      <c r="A24" t="s">
        <v>38</v>
      </c>
      <c r="D24">
        <f>(1.25+0.25+1.75+0.25+1.25)*2.9-13</f>
        <v>0.77500000000000036</v>
      </c>
      <c r="E24">
        <f>(1.25+0.25+1.75+0.25+1.25)</f>
        <v>4.75</v>
      </c>
    </row>
    <row r="25" spans="1:5" x14ac:dyDescent="0.2">
      <c r="A25" t="s">
        <v>39</v>
      </c>
      <c r="D25">
        <f>6*1.25*2.9</f>
        <v>21.75</v>
      </c>
      <c r="E25">
        <f>6*1.25</f>
        <v>7.5</v>
      </c>
    </row>
    <row r="26" spans="1:5" x14ac:dyDescent="0.2">
      <c r="A26" t="s">
        <v>40</v>
      </c>
      <c r="D26">
        <f>0.97*2.9</f>
        <v>2.8129999999999997</v>
      </c>
      <c r="E26">
        <f>0.97</f>
        <v>0.97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КП</vt:lpstr>
      <vt:lpstr>Лист1</vt:lpstr>
      <vt:lpstr>КП!Print_Area</vt:lpstr>
      <vt:lpstr>КП!Область_друку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</dc:creator>
  <cp:lastModifiedBy>Валерий Усенко</cp:lastModifiedBy>
  <cp:lastPrinted>2022-08-25T13:31:55Z</cp:lastPrinted>
  <dcterms:created xsi:type="dcterms:W3CDTF">2019-07-29T09:09:49Z</dcterms:created>
  <dcterms:modified xsi:type="dcterms:W3CDTF">2022-10-19T19:33:56Z</dcterms:modified>
</cp:coreProperties>
</file>