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Кошторис" sheetId="2" r:id="rId1"/>
    <sheet name="Об'єми" sheetId="3" r:id="rId2"/>
  </sheets>
  <definedNames>
    <definedName name="_xlnm.Print_Area" localSheetId="0">Кошторис!$A$1:$I$168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2" l="1"/>
  <c r="E86" i="2"/>
  <c r="E99" i="2"/>
  <c r="E112" i="2"/>
  <c r="B106" i="2"/>
  <c r="E106" i="2" s="1"/>
  <c r="B103" i="2"/>
  <c r="E103" i="2" s="1"/>
  <c r="E114" i="2"/>
  <c r="E113" i="2"/>
  <c r="E109" i="2"/>
  <c r="E108" i="2"/>
  <c r="E105" i="2"/>
  <c r="E104" i="2"/>
  <c r="B96" i="2"/>
  <c r="E96" i="2" s="1"/>
  <c r="B95" i="2"/>
  <c r="E95" i="2" s="1"/>
  <c r="B92" i="2"/>
  <c r="E92" i="2" s="1"/>
  <c r="B90" i="2"/>
  <c r="E90" i="2" s="1"/>
  <c r="E101" i="2"/>
  <c r="E100" i="2"/>
  <c r="E91" i="2"/>
  <c r="B83" i="2"/>
  <c r="B82" i="2"/>
  <c r="B79" i="2"/>
  <c r="B80" i="2" s="1"/>
  <c r="B77" i="2"/>
  <c r="E77" i="2" s="1"/>
  <c r="E78" i="2"/>
  <c r="B68" i="2"/>
  <c r="B65" i="2"/>
  <c r="B52" i="2"/>
  <c r="E66" i="2"/>
  <c r="B55" i="2"/>
  <c r="E53" i="2"/>
  <c r="B43" i="2"/>
  <c r="B40" i="2"/>
  <c r="E41" i="2"/>
  <c r="B93" i="2" l="1"/>
  <c r="E93" i="2" s="1"/>
  <c r="D10" i="3"/>
  <c r="E10" i="3"/>
  <c r="C10" i="3"/>
  <c r="E9" i="3"/>
  <c r="D9" i="3"/>
  <c r="D8" i="3"/>
  <c r="E8" i="3"/>
  <c r="C9" i="3"/>
  <c r="C8" i="3"/>
  <c r="D5" i="3"/>
  <c r="D6" i="3"/>
  <c r="D7" i="3"/>
  <c r="E7" i="3"/>
  <c r="C7" i="3"/>
  <c r="E6" i="3"/>
  <c r="C6" i="3"/>
  <c r="E5" i="3"/>
  <c r="C5" i="3"/>
  <c r="E4" i="3"/>
  <c r="C4" i="3"/>
  <c r="E124" i="2"/>
  <c r="E80" i="2" l="1"/>
  <c r="E79" i="2"/>
  <c r="E88" i="2"/>
  <c r="E87" i="2"/>
  <c r="E83" i="2"/>
  <c r="E82" i="2"/>
  <c r="E68" i="2"/>
  <c r="E67" i="2"/>
  <c r="E75" i="2"/>
  <c r="E74" i="2"/>
  <c r="E71" i="2"/>
  <c r="E70" i="2"/>
  <c r="E65" i="2"/>
  <c r="E55" i="2"/>
  <c r="E54" i="2"/>
  <c r="E63" i="2"/>
  <c r="E62" i="2"/>
  <c r="E58" i="2"/>
  <c r="E57" i="2"/>
  <c r="E43" i="2"/>
  <c r="E40" i="2"/>
  <c r="E50" i="2"/>
  <c r="E49" i="2"/>
  <c r="E46" i="2"/>
  <c r="E45" i="2"/>
  <c r="E42" i="2"/>
  <c r="E7" i="2"/>
  <c r="E52" i="2" l="1"/>
  <c r="B22" i="2" l="1"/>
  <c r="B25" i="2" s="1"/>
  <c r="D4" i="3"/>
  <c r="E166" i="2" l="1"/>
  <c r="E38" i="2"/>
  <c r="E37" i="2" l="1"/>
  <c r="E30" i="2"/>
  <c r="E14" i="2" l="1"/>
  <c r="E126" i="2"/>
  <c r="E117" i="2"/>
  <c r="E128" i="2"/>
  <c r="E167" i="2" l="1"/>
  <c r="E165" i="2"/>
  <c r="E163" i="2"/>
  <c r="E155" i="2"/>
  <c r="E152" i="2"/>
  <c r="E15" i="2" l="1"/>
  <c r="E18" i="2"/>
  <c r="E19" i="2"/>
  <c r="E22" i="2"/>
  <c r="E25" i="2"/>
  <c r="E26" i="2"/>
  <c r="E27" i="2"/>
  <c r="E28" i="2"/>
  <c r="E29" i="2"/>
  <c r="E116" i="2"/>
  <c r="E125" i="2"/>
  <c r="E132" i="2"/>
  <c r="E140" i="2"/>
  <c r="E148" i="2"/>
  <c r="E157" i="2"/>
  <c r="E168" i="2" l="1"/>
</calcChain>
</file>

<file path=xl/sharedStrings.xml><?xml version="1.0" encoding="utf-8"?>
<sst xmlns="http://schemas.openxmlformats.org/spreadsheetml/2006/main" count="466" uniqueCount="169">
  <si>
    <t>м2</t>
  </si>
  <si>
    <t>шт</t>
  </si>
  <si>
    <t>м.п.</t>
  </si>
  <si>
    <t>паков</t>
  </si>
  <si>
    <t>Грунтовка СТ17 10л</t>
  </si>
  <si>
    <t>Плитка METROTILES Білий 10*20 460051 (73,92)</t>
  </si>
  <si>
    <t>Малярна стрічка ІНТЕР’ЄРНА жовта Original Tape 30мм*20м</t>
  </si>
  <si>
    <t>Клей для плитки Ceresit CM-12 25 кг</t>
  </si>
  <si>
    <t>Кут монтажний ВР 20*1/2 UNDERPRICE</t>
  </si>
  <si>
    <t>Трійник рівний д.20 UNDERPRICE</t>
  </si>
  <si>
    <t>Муфта д.20 UNDERPRICE</t>
  </si>
  <si>
    <t>Труба поліпропіленова Water House 20х3,4 PN-20</t>
  </si>
  <si>
    <t>Кут 90*20 UNDERPRICE</t>
  </si>
  <si>
    <t>Дистанційні хрестики для плитки (білі) 2 мм</t>
  </si>
  <si>
    <t>Труба каналізаційна Форт Пласт 50/2000 мм внутрішня 1.8 мм</t>
  </si>
  <si>
    <t>Коліно каналізаційне Rhein 50/90</t>
  </si>
  <si>
    <t>Кліпса 20 мм одинарна Classic для кріплення поліпропіленової труби (10шт.) Lion</t>
  </si>
  <si>
    <t>уп</t>
  </si>
  <si>
    <t>Шпаклівка Knauf НР FINISH 25 кг</t>
  </si>
  <si>
    <t>Пена монтажная BauGut PRO 870 мл</t>
  </si>
  <si>
    <t>Корпус металевий ЩМП-2-1 36 УХЛ3 IP31, 500х400х150, ІЕК</t>
  </si>
  <si>
    <t>YKM41-02-31</t>
  </si>
  <si>
    <t>Корпус пластиковий КМПн 1/4 ІР30 для 4-х автоматичних вимикачів зовнішній, ІЕК</t>
  </si>
  <si>
    <t>MKP31-N-04-30-135</t>
  </si>
  <si>
    <t>Корпус пластиковий з/у з білими непрозорими дверцятами 36 мод (3х12) IP40 Golf, Hager</t>
  </si>
  <si>
    <t>VS312TD</t>
  </si>
  <si>
    <t>Шина з'єднувальна 1P (вилка) на 56 мод. ізоляція 10мм2 , Hager</t>
  </si>
  <si>
    <t>KDN163B</t>
  </si>
  <si>
    <t>Утримувач клем QuickConnect для щитів Golf VF/VS 12мод., Hager</t>
  </si>
  <si>
    <t>VZ707N</t>
  </si>
  <si>
    <t>KN26N Блок клем для монтажу N-провідників в розподільних щитах Hager</t>
  </si>
  <si>
    <t>KN26N</t>
  </si>
  <si>
    <t>Блок PE-клем, кількість одиниць поділок - 3; ширина - 90мм,  Hager</t>
  </si>
  <si>
    <t>KN22E</t>
  </si>
  <si>
    <t>Авт вим In=10 A 1п С 6кA 1м, Hager</t>
  </si>
  <si>
    <t>MC110A</t>
  </si>
  <si>
    <t>Авт вим In=16 A 1п С 6кA 1м, Hager</t>
  </si>
  <si>
    <t>MC116A</t>
  </si>
  <si>
    <t>Авт вим In=6 A 1п С 6кA 1м, Hager</t>
  </si>
  <si>
    <t>MC106A</t>
  </si>
  <si>
    <t>Авт вим In=20 A 1п С 6кA 1м, Hager</t>
  </si>
  <si>
    <t>MC120A</t>
  </si>
  <si>
    <t>Авт вим In=32 A 3п С 6кA 3м, Hager</t>
  </si>
  <si>
    <t>MC332A</t>
  </si>
  <si>
    <t>Авт вим In=10 A 3п С 6кA 3м, Hager</t>
  </si>
  <si>
    <t>MC310A</t>
  </si>
  <si>
    <t>Диф вим (ПЗВ) 4х40А 300mA AC 4м, Hager</t>
  </si>
  <si>
    <t>CF441J</t>
  </si>
  <si>
    <t>Прогр. цифрове реле SHT-3/2 230V AC (2x16A_AC1), ETI</t>
  </si>
  <si>
    <t>Розетка 2-я (Schuko) (біла кришка) (IP54) RHE-2s, ETI</t>
  </si>
  <si>
    <t>Розетка 1-я (Schuko) (біла кришка) (IP54) RHE-1s, ETI</t>
  </si>
  <si>
    <t>Розетка 3-на ІР54 (Schuko) RHE-3s (біла кришка), ETI</t>
  </si>
  <si>
    <t>Вимикач накладний 1-кл ІР54 VHE-1 білий Hermetics, ETI</t>
  </si>
  <si>
    <t>Клема 3-конт д/розпод коробок, універсальна, 0,2-4 мм2, прозора, WAGO</t>
  </si>
  <si>
    <t>221-413</t>
  </si>
  <si>
    <t>Кабель ВВГнгд 3х1,5 (ЗЗЦМ)</t>
  </si>
  <si>
    <t>ЗЗЦМ</t>
  </si>
  <si>
    <t>км</t>
  </si>
  <si>
    <t>Кабель ВВГнгд 3х2,5 (ЗЗЦМ)</t>
  </si>
  <si>
    <t>Провід ПВС 2х1 (ЗЗЦМ) белый</t>
  </si>
  <si>
    <t>ВИТА ПАРА зовн.c.5е кабель ЗЗКМ UTP 4PR 24AWG</t>
  </si>
  <si>
    <t>чорна</t>
  </si>
  <si>
    <t>м</t>
  </si>
  <si>
    <t>Стяжка кабельна 2.5х200, чорн. (100 шт/уп), UP!</t>
  </si>
  <si>
    <t>Коробка розподільча 114х114х57 , з кабельними вводами ІР66</t>
  </si>
  <si>
    <t>Упор дверний Akpen 210х14 мм відкидний на пружині Білий</t>
  </si>
  <si>
    <t>Корпус пластиковий з/у з прозорими дверцятами 24 мод (2х12) IP40 Golf, Hager</t>
  </si>
  <si>
    <t>VS212TD</t>
  </si>
  <si>
    <t>Розетка силова із заземленням TAREL (e.socket.pro.5.16) 3p+N+PE (115) червоний р012007</t>
  </si>
  <si>
    <t>Реле напруги ZUBR D32 32A</t>
  </si>
  <si>
    <t>Кабельний канал Неомакс Ultra 60*60 мм, 2,00 м</t>
  </si>
  <si>
    <t>Водонагрівач Atlantic Expert VM 050 D400-2-B 2000W</t>
  </si>
  <si>
    <t>Хомут пластиковий для авто 4,8х200 мм, AUTO ASSISTANCE, білий, 100 шт</t>
  </si>
  <si>
    <t>Ізострічка UP! ПВХ 0,13х15мм 10м</t>
  </si>
  <si>
    <t>Склострічка самоклеюча MASTERNET TAPE 50 мм*45м</t>
  </si>
  <si>
    <t>Труба дренажна ф8 довжина 3 м Гусак</t>
  </si>
  <si>
    <t>Пластиковий хомут з дюбилем, для кріплення каналізаційних труб, d-50,LION</t>
  </si>
  <si>
    <t>Стрічка-фум FN01</t>
  </si>
  <si>
    <t>Встановлення та підключення водонагрівача</t>
  </si>
  <si>
    <t>Прокладання труб каналізації діаметром до 50 мм</t>
  </si>
  <si>
    <t>Точка каналізації</t>
  </si>
  <si>
    <t>Прокладання поліпропіленових труб ø 20 мм</t>
  </si>
  <si>
    <t>Точка гарячого та холодного водопостачання</t>
  </si>
  <si>
    <t>Грунтування стін</t>
  </si>
  <si>
    <t>Встановлення та підключення точкових світильників</t>
  </si>
  <si>
    <t>Встановлення та підключення LED-світильників</t>
  </si>
  <si>
    <t>Встановлення та розключення розподільчої коробки</t>
  </si>
  <si>
    <t>Монтаж електроточок в гіпсокартоні</t>
  </si>
  <si>
    <t>Встановлення та підключення реле напруги</t>
  </si>
  <si>
    <t>Встановлення та підключення автоматичних вимикачів, 1 фаза</t>
  </si>
  <si>
    <t>Встановлення та підключення автоматичних вимикачів, 3 фаза</t>
  </si>
  <si>
    <t>Встановлення електрощитів</t>
  </si>
  <si>
    <t>Прокладання проводів та їх закріплення</t>
  </si>
  <si>
    <t>Електромонтажні роботи</t>
  </si>
  <si>
    <t>Найменування матеріалів</t>
  </si>
  <si>
    <t>КОД</t>
  </si>
  <si>
    <t>Од. вим.</t>
  </si>
  <si>
    <t>Кількість</t>
  </si>
  <si>
    <t>Ціна, грн з ПДВ</t>
  </si>
  <si>
    <t>Вартість, грн з ПДВ</t>
  </si>
  <si>
    <t>Найменування робіт</t>
  </si>
  <si>
    <t>Лампа LED E_pert Light</t>
  </si>
  <si>
    <t>Монтаж дверного стопору</t>
  </si>
  <si>
    <t>Герметик SOUDAL акриловий</t>
  </si>
  <si>
    <t>Кран вентильний для сантехприладів 1/2"х1/2" Albertoni</t>
  </si>
  <si>
    <t>Фарба інтер'єрна акрилова AURA Lux Pro 7 шовк.- мат. 10л</t>
  </si>
  <si>
    <t>Монтаж плит підвісноїстелі типу Armstrong</t>
  </si>
  <si>
    <t>Монтаж перегородок из ГКЛ (2 сторони) з заробкою швів</t>
  </si>
  <si>
    <t>Підготовка гіпсокартонних стін під фарбування</t>
  </si>
  <si>
    <t>Фарбування стін водоємульсвійними сумішами за а рази</t>
  </si>
  <si>
    <t>Облицюавння стін керамічною плиткою на клею</t>
  </si>
  <si>
    <t>Затирання швів плитки</t>
  </si>
  <si>
    <t>Нарізання плінтусу із плитки</t>
  </si>
  <si>
    <t>Укладання плінтусу із плитки</t>
  </si>
  <si>
    <t>Підготовка укосів під фарбування</t>
  </si>
  <si>
    <t>Фарбування укосів водоемульсійними сумішами за 2 рази</t>
  </si>
  <si>
    <t>Фарбування двернонго блока</t>
  </si>
  <si>
    <t>Загальнобудівельні роботи торгового залу</t>
  </si>
  <si>
    <t>Встановлення та підключення лічильника електроживлення</t>
  </si>
  <si>
    <t>Ітого</t>
  </si>
  <si>
    <t>Уголок перфорированный алюминиевый 30х30 мм 2,5 м</t>
  </si>
  <si>
    <t>Кошторис</t>
  </si>
  <si>
    <t>Торговий зал</t>
  </si>
  <si>
    <t>Технічне приміщення</t>
  </si>
  <si>
    <t>Підсобне приміщення</t>
  </si>
  <si>
    <t>Тамбур</t>
  </si>
  <si>
    <t>Туалет</t>
  </si>
  <si>
    <t>Площа стелі</t>
  </si>
  <si>
    <t>Площа стін</t>
  </si>
  <si>
    <t>Периметр</t>
  </si>
  <si>
    <t>Профіль BauGut ARMOSTEEL CW 100/3 м 0,5 мм</t>
  </si>
  <si>
    <t>Профиль BauGut ARMOSTEEL UW 100/3 м 0,5 мм</t>
  </si>
  <si>
    <t>Гипсокартон Knauf 2500x1200х12,5 мм</t>
  </si>
  <si>
    <t>Саморез по металлу для гипсокартона 3,5x25 мм 250 шт 4013525-4km Expert Fix</t>
  </si>
  <si>
    <t>Саморез со сверлом по металлу для гипсокартона 3,5x9,5 мм 100 шт Expert Fix</t>
  </si>
  <si>
    <t>Дюбель ударний гриб 6x40 мм 100 шт.</t>
  </si>
  <si>
    <t>Дюбель ударний гриб 6x60 мм 100 шт.</t>
  </si>
  <si>
    <t>Шпаклівка Knauf FUGENFULLER 25 кг</t>
  </si>
  <si>
    <t>Запорожье</t>
  </si>
  <si>
    <t xml:space="preserve">Фуга Ceresit CE 40 AQUASTATIC (ширина шва 1-6мм) № 07 2 кг сірий
</t>
  </si>
  <si>
    <t>Плитка Атем Грес 0070 30x30</t>
  </si>
  <si>
    <t>Дверне полотно ОМіС Класика ПГ 700 мм під фарбування</t>
  </si>
  <si>
    <t>Стійка дверної коробки 28x80x2050 мм</t>
  </si>
  <si>
    <t>Лиштва Євро Ліра 12х60х2150 мм</t>
  </si>
  <si>
    <t>Петля Elephant накладна 100x75x3 мм матовий нікель універсальна 1 шт.</t>
  </si>
  <si>
    <t>Ручка на розетці Latuna sn матовий нікель</t>
  </si>
  <si>
    <t>Защіпка дверна Latuna міжкімнатна 100 SN матовий нікель</t>
  </si>
  <si>
    <t>Емаль Alpina акрилова Aqua Weisslack SM білий шовковистий мат 0,75 л</t>
  </si>
  <si>
    <t>Кабель ВВГнгд 5х4,0 (ЗЗЦМ)</t>
  </si>
  <si>
    <t>Шланг Industrias Mateu FIL-NOX 1/2 в-в 0.50см</t>
  </si>
  <si>
    <t>Комплекс з встановлення міжкімнатних дверей (замок, лиштва, петлі)</t>
  </si>
  <si>
    <t>Оздоблювальні роботи 2 приміщення</t>
  </si>
  <si>
    <t>Оздоблювальні роботи 3 приміщення</t>
  </si>
  <si>
    <t>Оздоблювальні роботи 4 приміщення</t>
  </si>
  <si>
    <t>Оздоблювальні роботи 5 приміщення</t>
  </si>
  <si>
    <t>Сантехнічні роботи</t>
  </si>
  <si>
    <t>Ізоляція поліпропіленових труб</t>
  </si>
  <si>
    <t>Ізоляція для труб TUBEX D 22/6 (2м)</t>
  </si>
  <si>
    <t>Днепр</t>
  </si>
  <si>
    <t>Умивальник</t>
  </si>
  <si>
    <t>Пыдсобне приміщення</t>
  </si>
  <si>
    <t>Фарбування стелі</t>
  </si>
  <si>
    <t>Підготовка гіпсокартонної стелі під фарбування</t>
  </si>
  <si>
    <t>Оздоблювальні роботи 6 приміщення</t>
  </si>
  <si>
    <t>Оздоблювальні роботи 7 приміщення</t>
  </si>
  <si>
    <t>Лічильник 3-фазн. E.Next e.control.w05 5(100) A електронний клас 1,0 (некомер)</t>
  </si>
  <si>
    <t>Світ-к світлодіод._OSRAM_PL PFM 600 36/4000K _230V IP40</t>
  </si>
  <si>
    <t>Плита підвісної стелі AMF Ecomin Trento board KCS 600х600х13 мм</t>
  </si>
  <si>
    <t>Ремонт магазину м. Миколаїв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</si>
</sst>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_₴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1" xfId="0" applyFill="1" applyBorder="1"/>
    <xf numFmtId="0" fontId="13" fillId="0" borderId="1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1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11" fillId="0" borderId="1" xfId="0" applyFont="1" applyFill="1" applyBorder="1" applyAlignment="1">
      <alignment vertical="center"/>
    </xf>
    <xf numFmtId="0" fontId="14" fillId="0" borderId="0" xfId="0" applyFont="1"/>
    <xf numFmtId="164" fontId="0" fillId="0" borderId="0" xfId="1" applyFont="1"/>
    <xf numFmtId="0" fontId="10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164" fontId="0" fillId="0" borderId="0" xfId="1" applyFont="1" applyAlignment="1">
      <alignment vertical="center"/>
    </xf>
    <xf numFmtId="164" fontId="13" fillId="0" borderId="0" xfId="1" applyFont="1" applyFill="1" applyAlignment="1">
      <alignment vertical="center"/>
    </xf>
    <xf numFmtId="164" fontId="12" fillId="0" borderId="0" xfId="1" applyFont="1" applyFill="1" applyAlignment="1">
      <alignment vertical="center"/>
    </xf>
    <xf numFmtId="164" fontId="0" fillId="0" borderId="0" xfId="1" applyFont="1" applyFill="1" applyAlignment="1">
      <alignment vertical="center"/>
    </xf>
    <xf numFmtId="164" fontId="13" fillId="0" borderId="0" xfId="1" applyFont="1" applyFill="1"/>
    <xf numFmtId="164" fontId="12" fillId="0" borderId="0" xfId="1" applyFont="1" applyFill="1"/>
    <xf numFmtId="164" fontId="0" fillId="0" borderId="0" xfId="1" applyFont="1" applyFill="1"/>
    <xf numFmtId="164" fontId="13" fillId="0" borderId="0" xfId="1" applyFont="1" applyFill="1" applyAlignment="1">
      <alignment horizontal="left"/>
    </xf>
    <xf numFmtId="0" fontId="0" fillId="0" borderId="0" xfId="0" applyBorder="1"/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39" fontId="13" fillId="0" borderId="1" xfId="1" applyNumberFormat="1" applyFont="1" applyFill="1" applyBorder="1" applyAlignment="1">
      <alignment horizontal="center" vertical="center"/>
    </xf>
    <xf numFmtId="39" fontId="13" fillId="0" borderId="2" xfId="1" applyNumberFormat="1" applyFont="1" applyFill="1" applyBorder="1" applyAlignment="1">
      <alignment horizontal="center" vertical="center"/>
    </xf>
    <xf numFmtId="39" fontId="13" fillId="0" borderId="4" xfId="1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164" fontId="0" fillId="0" borderId="0" xfId="1" applyFont="1" applyBorder="1"/>
    <xf numFmtId="164" fontId="0" fillId="0" borderId="0" xfId="1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64" fontId="14" fillId="0" borderId="11" xfId="1" applyFont="1" applyBorder="1" applyAlignment="1">
      <alignment vertical="center"/>
    </xf>
    <xf numFmtId="39" fontId="13" fillId="0" borderId="13" xfId="1" applyNumberFormat="1" applyFont="1" applyFill="1" applyBorder="1" applyAlignment="1">
      <alignment horizontal="center" vertical="center"/>
    </xf>
    <xf numFmtId="39" fontId="13" fillId="0" borderId="7" xfId="1" applyNumberFormat="1" applyFont="1" applyFill="1" applyBorder="1" applyAlignment="1">
      <alignment horizontal="center" vertical="center"/>
    </xf>
    <xf numFmtId="39" fontId="13" fillId="0" borderId="14" xfId="1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64" fontId="14" fillId="0" borderId="16" xfId="1" applyFont="1" applyBorder="1" applyAlignment="1">
      <alignment horizontal="center" vertical="center"/>
    </xf>
    <xf numFmtId="0" fontId="0" fillId="0" borderId="8" xfId="0" applyFill="1" applyBorder="1"/>
    <xf numFmtId="39" fontId="0" fillId="0" borderId="1" xfId="1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165" fontId="7" fillId="0" borderId="1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65" fontId="9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165" fontId="9" fillId="0" borderId="14" xfId="0" applyNumberFormat="1" applyFont="1" applyFill="1" applyBorder="1" applyAlignment="1">
      <alignment horizontal="center" vertical="center"/>
    </xf>
    <xf numFmtId="0" fontId="13" fillId="0" borderId="8" xfId="0" applyFont="1" applyFill="1" applyBorder="1"/>
    <xf numFmtId="0" fontId="13" fillId="0" borderId="2" xfId="0" applyFont="1" applyFill="1" applyBorder="1" applyAlignment="1">
      <alignment vertical="center"/>
    </xf>
    <xf numFmtId="39" fontId="0" fillId="0" borderId="4" xfId="1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center"/>
    </xf>
    <xf numFmtId="0" fontId="0" fillId="0" borderId="1" xfId="0" applyNumberFormat="1" applyFill="1" applyBorder="1"/>
    <xf numFmtId="1" fontId="0" fillId="0" borderId="1" xfId="0" applyNumberFormat="1" applyFill="1" applyBorder="1"/>
    <xf numFmtId="0" fontId="9" fillId="0" borderId="1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0" fillId="3" borderId="8" xfId="0" applyFill="1" applyBorder="1" applyAlignment="1">
      <alignment wrapText="1"/>
    </xf>
    <xf numFmtId="1" fontId="0" fillId="3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3" borderId="15" xfId="0" applyFill="1" applyBorder="1" applyAlignment="1">
      <alignment wrapText="1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19" xfId="0" applyNumberFormat="1" applyFill="1" applyBorder="1"/>
    <xf numFmtId="2" fontId="0" fillId="3" borderId="1" xfId="0" applyNumberFormat="1" applyFill="1" applyBorder="1"/>
    <xf numFmtId="0" fontId="2" fillId="0" borderId="0" xfId="0" applyFont="1" applyFill="1"/>
    <xf numFmtId="0" fontId="0" fillId="3" borderId="8" xfId="0" applyFill="1" applyBorder="1"/>
    <xf numFmtId="0" fontId="0" fillId="3" borderId="9" xfId="0" applyFill="1" applyBorder="1" applyAlignment="1">
      <alignment wrapText="1"/>
    </xf>
    <xf numFmtId="1" fontId="0" fillId="3" borderId="4" xfId="0" applyNumberFormat="1" applyFill="1" applyBorder="1"/>
    <xf numFmtId="0" fontId="0" fillId="3" borderId="4" xfId="0" applyFill="1" applyBorder="1"/>
    <xf numFmtId="164" fontId="14" fillId="2" borderId="12" xfId="1" applyFont="1" applyFill="1" applyBorder="1" applyAlignment="1">
      <alignment horizontal="center" vertical="center"/>
    </xf>
    <xf numFmtId="39" fontId="14" fillId="2" borderId="20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8" xfId="0" applyFill="1" applyBorder="1" applyAlignment="1">
      <alignment horizontal="left" wrapText="1"/>
    </xf>
    <xf numFmtId="0" fontId="0" fillId="3" borderId="2" xfId="0" applyNumberFormat="1" applyFill="1" applyBorder="1"/>
    <xf numFmtId="0" fontId="2" fillId="0" borderId="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3" borderId="8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0" fontId="6" fillId="3" borderId="8" xfId="0" applyFont="1" applyFill="1" applyBorder="1"/>
    <xf numFmtId="0" fontId="2" fillId="3" borderId="8" xfId="0" applyFont="1" applyFill="1" applyBorder="1"/>
    <xf numFmtId="0" fontId="2" fillId="3" borderId="1" xfId="0" applyFont="1" applyFill="1" applyBorder="1"/>
    <xf numFmtId="0" fontId="0" fillId="3" borderId="3" xfId="0" applyFill="1" applyBorder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39" fontId="13" fillId="0" borderId="22" xfId="1" applyNumberFormat="1" applyFont="1" applyFill="1" applyBorder="1" applyAlignment="1">
      <alignment horizontal="center" vertical="center"/>
    </xf>
    <xf numFmtId="39" fontId="13" fillId="0" borderId="23" xfId="1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wrapText="1"/>
    </xf>
    <xf numFmtId="0" fontId="0" fillId="3" borderId="24" xfId="0" applyFill="1" applyBorder="1" applyAlignment="1">
      <alignment horizontal="left" wrapText="1"/>
    </xf>
    <xf numFmtId="0" fontId="0" fillId="3" borderId="22" xfId="0" applyFill="1" applyBorder="1"/>
    <xf numFmtId="0" fontId="0" fillId="3" borderId="22" xfId="0" applyNumberFormat="1" applyFill="1" applyBorder="1"/>
    <xf numFmtId="0" fontId="4" fillId="0" borderId="25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165" fontId="9" fillId="0" borderId="27" xfId="0" applyNumberFormat="1" applyFont="1" applyFill="1" applyBorder="1" applyAlignment="1">
      <alignment horizontal="center" vertical="center"/>
    </xf>
    <xf numFmtId="165" fontId="9" fillId="0" borderId="28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horizontal="left" wrapText="1"/>
    </xf>
    <xf numFmtId="0" fontId="0" fillId="3" borderId="27" xfId="0" applyFill="1" applyBorder="1"/>
    <xf numFmtId="1" fontId="0" fillId="3" borderId="27" xfId="0" applyNumberFormat="1" applyFill="1" applyBorder="1"/>
    <xf numFmtId="0" fontId="14" fillId="0" borderId="0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5"/>
  <sheetViews>
    <sheetView tabSelected="1" view="pageBreakPreview" zoomScaleNormal="100" zoomScaleSheetLayoutView="100" workbookViewId="0">
      <selection activeCell="A6" sqref="A6:I6"/>
    </sheetView>
  </sheetViews>
  <sheetFormatPr defaultRowHeight="15" x14ac:dyDescent="0.25"/>
  <cols>
    <col min="1" max="1" width="49" customWidth="1"/>
    <col min="4" max="4" width="16.28515625" style="13" bestFit="1" customWidth="1"/>
    <col min="5" max="5" width="19.7109375" style="10" bestFit="1" customWidth="1"/>
    <col min="6" max="6" width="49.5703125" customWidth="1"/>
    <col min="7" max="7" width="10" bestFit="1" customWidth="1"/>
  </cols>
  <sheetData>
    <row r="2" spans="1:9" s="21" customFormat="1" x14ac:dyDescent="0.25">
      <c r="A2" s="117" t="s">
        <v>121</v>
      </c>
      <c r="B2" s="117"/>
      <c r="C2" s="117"/>
      <c r="D2" s="117"/>
      <c r="E2" s="117"/>
      <c r="F2" s="117"/>
      <c r="G2" s="117"/>
      <c r="H2" s="117"/>
      <c r="I2" s="117"/>
    </row>
    <row r="3" spans="1:9" s="21" customFormat="1" x14ac:dyDescent="0.25">
      <c r="A3" s="117" t="s">
        <v>168</v>
      </c>
      <c r="B3" s="117"/>
      <c r="C3" s="117"/>
      <c r="D3" s="117"/>
      <c r="E3" s="117"/>
      <c r="F3" s="117"/>
      <c r="G3" s="117"/>
      <c r="H3" s="117"/>
      <c r="I3" s="117"/>
    </row>
    <row r="4" spans="1:9" s="21" customFormat="1" ht="15.75" thickBot="1" x14ac:dyDescent="0.3">
      <c r="D4" s="34"/>
      <c r="E4" s="33"/>
    </row>
    <row r="5" spans="1:9" s="9" customFormat="1" ht="15.75" thickBot="1" x14ac:dyDescent="0.3">
      <c r="A5" s="35" t="s">
        <v>100</v>
      </c>
      <c r="B5" s="36" t="s">
        <v>97</v>
      </c>
      <c r="C5" s="36" t="s">
        <v>96</v>
      </c>
      <c r="D5" s="37" t="s">
        <v>98</v>
      </c>
      <c r="E5" s="42" t="s">
        <v>99</v>
      </c>
      <c r="F5" s="64" t="s">
        <v>94</v>
      </c>
      <c r="G5" s="65" t="s">
        <v>95</v>
      </c>
      <c r="H5" s="65" t="s">
        <v>96</v>
      </c>
      <c r="I5" s="65" t="s">
        <v>97</v>
      </c>
    </row>
    <row r="6" spans="1:9" s="3" customFormat="1" ht="15.75" thickBot="1" x14ac:dyDescent="0.3">
      <c r="A6" s="118" t="s">
        <v>117</v>
      </c>
      <c r="B6" s="119"/>
      <c r="C6" s="119"/>
      <c r="D6" s="119"/>
      <c r="E6" s="119"/>
      <c r="F6" s="119"/>
      <c r="G6" s="119"/>
      <c r="H6" s="119"/>
      <c r="I6" s="119"/>
    </row>
    <row r="7" spans="1:9" s="3" customFormat="1" ht="30" x14ac:dyDescent="0.25">
      <c r="A7" s="66" t="s">
        <v>107</v>
      </c>
      <c r="B7" s="5">
        <v>1.5</v>
      </c>
      <c r="C7" s="8" t="s">
        <v>0</v>
      </c>
      <c r="D7" s="28"/>
      <c r="E7" s="39">
        <f t="shared" ref="E7:E157" si="0">B7*D7</f>
        <v>0</v>
      </c>
      <c r="F7" s="68" t="s">
        <v>132</v>
      </c>
      <c r="G7" s="69">
        <v>90702002</v>
      </c>
      <c r="H7" s="70" t="s">
        <v>1</v>
      </c>
      <c r="I7" s="69">
        <v>2</v>
      </c>
    </row>
    <row r="8" spans="1:9" s="3" customFormat="1" x14ac:dyDescent="0.25">
      <c r="A8" s="25"/>
      <c r="B8" s="5"/>
      <c r="C8" s="8"/>
      <c r="D8" s="28"/>
      <c r="E8" s="39"/>
      <c r="F8" s="68" t="s">
        <v>131</v>
      </c>
      <c r="G8" s="69">
        <v>90717047</v>
      </c>
      <c r="H8" s="70" t="s">
        <v>1</v>
      </c>
      <c r="I8" s="69">
        <v>2</v>
      </c>
    </row>
    <row r="9" spans="1:9" s="3" customFormat="1" x14ac:dyDescent="0.25">
      <c r="A9" s="25"/>
      <c r="B9" s="5"/>
      <c r="C9" s="8"/>
      <c r="D9" s="28"/>
      <c r="E9" s="39"/>
      <c r="F9" s="68" t="s">
        <v>130</v>
      </c>
      <c r="G9" s="71">
        <v>90717041</v>
      </c>
      <c r="H9" s="70" t="s">
        <v>1</v>
      </c>
      <c r="I9" s="69">
        <v>2</v>
      </c>
    </row>
    <row r="10" spans="1:9" s="3" customFormat="1" ht="30" x14ac:dyDescent="0.25">
      <c r="A10" s="25"/>
      <c r="B10" s="5"/>
      <c r="C10" s="8"/>
      <c r="D10" s="28"/>
      <c r="E10" s="39"/>
      <c r="F10" s="68" t="s">
        <v>133</v>
      </c>
      <c r="G10" s="69">
        <v>40103517</v>
      </c>
      <c r="H10" s="70" t="s">
        <v>3</v>
      </c>
      <c r="I10" s="69">
        <v>1</v>
      </c>
    </row>
    <row r="11" spans="1:9" s="3" customFormat="1" x14ac:dyDescent="0.25">
      <c r="A11" s="25"/>
      <c r="B11" s="5"/>
      <c r="C11" s="8"/>
      <c r="D11" s="28"/>
      <c r="E11" s="39"/>
      <c r="F11" s="68" t="s">
        <v>135</v>
      </c>
      <c r="G11" s="75">
        <v>40114408</v>
      </c>
      <c r="H11" s="70" t="s">
        <v>3</v>
      </c>
      <c r="I11" s="69">
        <v>1</v>
      </c>
    </row>
    <row r="12" spans="1:9" s="3" customFormat="1" x14ac:dyDescent="0.25">
      <c r="A12" s="25"/>
      <c r="B12" s="5"/>
      <c r="C12" s="8"/>
      <c r="D12" s="28"/>
      <c r="E12" s="39"/>
      <c r="F12" s="72" t="s">
        <v>136</v>
      </c>
      <c r="G12" s="69">
        <v>40114409</v>
      </c>
      <c r="H12" s="73" t="s">
        <v>3</v>
      </c>
      <c r="I12" s="74">
        <v>1</v>
      </c>
    </row>
    <row r="13" spans="1:9" s="3" customFormat="1" ht="30" x14ac:dyDescent="0.25">
      <c r="A13" s="25"/>
      <c r="B13" s="5"/>
      <c r="C13" s="8"/>
      <c r="D13" s="28"/>
      <c r="E13" s="39"/>
      <c r="F13" s="72" t="s">
        <v>134</v>
      </c>
      <c r="G13" s="69">
        <v>40103508</v>
      </c>
      <c r="H13" s="73" t="s">
        <v>3</v>
      </c>
      <c r="I13" s="74">
        <v>1</v>
      </c>
    </row>
    <row r="14" spans="1:9" s="3" customFormat="1" x14ac:dyDescent="0.25">
      <c r="A14" s="66" t="s">
        <v>83</v>
      </c>
      <c r="B14" s="5">
        <v>87</v>
      </c>
      <c r="C14" s="11" t="s">
        <v>0</v>
      </c>
      <c r="D14" s="28"/>
      <c r="E14" s="39">
        <f t="shared" ref="E14" si="1">B14*D14</f>
        <v>0</v>
      </c>
      <c r="F14" s="68" t="s">
        <v>4</v>
      </c>
      <c r="G14" s="71">
        <v>90511010</v>
      </c>
      <c r="H14" s="70" t="s">
        <v>1</v>
      </c>
      <c r="I14" s="69">
        <v>1</v>
      </c>
    </row>
    <row r="15" spans="1:9" s="3" customFormat="1" x14ac:dyDescent="0.25">
      <c r="A15" s="66" t="s">
        <v>108</v>
      </c>
      <c r="B15" s="5">
        <v>87</v>
      </c>
      <c r="C15" s="8" t="s">
        <v>0</v>
      </c>
      <c r="D15" s="28"/>
      <c r="E15" s="39">
        <f t="shared" si="0"/>
        <v>0</v>
      </c>
      <c r="F15" s="68" t="s">
        <v>18</v>
      </c>
      <c r="G15" s="71">
        <v>90318074</v>
      </c>
      <c r="H15" s="70" t="s">
        <v>1</v>
      </c>
      <c r="I15" s="69">
        <v>2</v>
      </c>
    </row>
    <row r="16" spans="1:9" s="3" customFormat="1" ht="30" x14ac:dyDescent="0.25">
      <c r="A16" s="47"/>
      <c r="B16" s="5"/>
      <c r="C16" s="8"/>
      <c r="D16" s="28"/>
      <c r="E16" s="39"/>
      <c r="F16" s="68" t="s">
        <v>74</v>
      </c>
      <c r="G16" s="71">
        <v>90720428</v>
      </c>
      <c r="H16" s="70" t="s">
        <v>1</v>
      </c>
      <c r="I16" s="69">
        <v>1</v>
      </c>
    </row>
    <row r="17" spans="1:10" s="3" customFormat="1" x14ac:dyDescent="0.25">
      <c r="A17" s="47"/>
      <c r="B17" s="5"/>
      <c r="C17" s="8"/>
      <c r="D17" s="28"/>
      <c r="E17" s="39"/>
      <c r="F17" s="68" t="s">
        <v>137</v>
      </c>
      <c r="G17" s="71">
        <v>90318021</v>
      </c>
      <c r="H17" s="70" t="s">
        <v>1</v>
      </c>
      <c r="I17" s="69">
        <v>1</v>
      </c>
    </row>
    <row r="18" spans="1:10" s="3" customFormat="1" x14ac:dyDescent="0.25">
      <c r="A18" s="66" t="s">
        <v>83</v>
      </c>
      <c r="B18" s="5">
        <v>87</v>
      </c>
      <c r="C18" s="11" t="s">
        <v>0</v>
      </c>
      <c r="D18" s="28"/>
      <c r="E18" s="39">
        <f t="shared" si="0"/>
        <v>0</v>
      </c>
      <c r="F18" s="68" t="s">
        <v>4</v>
      </c>
      <c r="G18" s="71">
        <v>90511010</v>
      </c>
      <c r="H18" s="70" t="s">
        <v>1</v>
      </c>
      <c r="I18" s="69">
        <v>1</v>
      </c>
    </row>
    <row r="19" spans="1:10" s="3" customFormat="1" ht="30" x14ac:dyDescent="0.25">
      <c r="A19" s="66" t="s">
        <v>109</v>
      </c>
      <c r="B19" s="5">
        <v>87</v>
      </c>
      <c r="C19" s="23" t="s">
        <v>0</v>
      </c>
      <c r="D19" s="28"/>
      <c r="E19" s="39">
        <f t="shared" si="0"/>
        <v>0</v>
      </c>
      <c r="F19" s="68" t="s">
        <v>105</v>
      </c>
      <c r="G19" s="71">
        <v>50121546</v>
      </c>
      <c r="H19" s="70" t="s">
        <v>1</v>
      </c>
      <c r="I19" s="69">
        <v>1</v>
      </c>
    </row>
    <row r="20" spans="1:10" s="3" customFormat="1" ht="30" x14ac:dyDescent="0.25">
      <c r="A20" s="25"/>
      <c r="B20" s="5"/>
      <c r="C20" s="23"/>
      <c r="D20" s="28"/>
      <c r="E20" s="39"/>
      <c r="F20" s="68" t="s">
        <v>6</v>
      </c>
      <c r="G20" s="71">
        <v>90720402</v>
      </c>
      <c r="H20" s="70" t="s">
        <v>1</v>
      </c>
      <c r="I20" s="69">
        <v>2</v>
      </c>
    </row>
    <row r="21" spans="1:10" s="3" customFormat="1" x14ac:dyDescent="0.25">
      <c r="A21" s="25"/>
      <c r="B21" s="5"/>
      <c r="C21" s="23"/>
      <c r="D21" s="28"/>
      <c r="E21" s="39"/>
      <c r="F21" s="68" t="s">
        <v>103</v>
      </c>
      <c r="G21" s="71">
        <v>90508121</v>
      </c>
      <c r="H21" s="70" t="s">
        <v>1</v>
      </c>
      <c r="I21" s="69">
        <v>3</v>
      </c>
    </row>
    <row r="22" spans="1:10" s="3" customFormat="1" x14ac:dyDescent="0.25">
      <c r="A22" s="66" t="s">
        <v>110</v>
      </c>
      <c r="B22" s="5">
        <f>4.95*2.1</f>
        <v>10.395000000000001</v>
      </c>
      <c r="C22" s="8" t="s">
        <v>0</v>
      </c>
      <c r="D22" s="28"/>
      <c r="E22" s="39">
        <f t="shared" si="0"/>
        <v>0</v>
      </c>
      <c r="F22" s="68" t="s">
        <v>5</v>
      </c>
      <c r="G22" s="71">
        <v>60221277</v>
      </c>
      <c r="H22" s="70" t="s">
        <v>0</v>
      </c>
      <c r="I22" s="76">
        <v>10.56</v>
      </c>
      <c r="J22" s="77" t="s">
        <v>138</v>
      </c>
    </row>
    <row r="23" spans="1:10" s="3" customFormat="1" x14ac:dyDescent="0.25">
      <c r="A23" s="25"/>
      <c r="B23" s="5"/>
      <c r="C23" s="8"/>
      <c r="D23" s="28"/>
      <c r="E23" s="39"/>
      <c r="F23" s="68" t="s">
        <v>13</v>
      </c>
      <c r="G23" s="71">
        <v>60306304</v>
      </c>
      <c r="H23" s="70" t="s">
        <v>3</v>
      </c>
      <c r="I23" s="69">
        <v>2</v>
      </c>
    </row>
    <row r="24" spans="1:10" s="3" customFormat="1" x14ac:dyDescent="0.25">
      <c r="A24" s="25"/>
      <c r="B24" s="5"/>
      <c r="C24" s="8"/>
      <c r="D24" s="28"/>
      <c r="E24" s="39"/>
      <c r="F24" s="68" t="s">
        <v>7</v>
      </c>
      <c r="G24" s="69">
        <v>60301118</v>
      </c>
      <c r="H24" s="70" t="s">
        <v>1</v>
      </c>
      <c r="I24" s="69">
        <v>3</v>
      </c>
    </row>
    <row r="25" spans="1:10" s="3" customFormat="1" ht="45" x14ac:dyDescent="0.25">
      <c r="A25" s="66" t="s">
        <v>111</v>
      </c>
      <c r="B25" s="5">
        <f>B22</f>
        <v>10.395000000000001</v>
      </c>
      <c r="C25" s="8" t="s">
        <v>0</v>
      </c>
      <c r="D25" s="28"/>
      <c r="E25" s="39">
        <f t="shared" si="0"/>
        <v>0</v>
      </c>
      <c r="F25" s="68" t="s">
        <v>139</v>
      </c>
      <c r="G25" s="71">
        <v>60302102</v>
      </c>
      <c r="H25" s="70" t="s">
        <v>1</v>
      </c>
      <c r="I25" s="69">
        <v>2</v>
      </c>
    </row>
    <row r="26" spans="1:10" x14ac:dyDescent="0.25">
      <c r="A26" s="45" t="s">
        <v>112</v>
      </c>
      <c r="B26" s="1">
        <v>24</v>
      </c>
      <c r="C26" s="1" t="s">
        <v>2</v>
      </c>
      <c r="D26" s="44"/>
      <c r="E26" s="39">
        <f t="shared" si="0"/>
        <v>0</v>
      </c>
      <c r="F26" s="68" t="s">
        <v>140</v>
      </c>
      <c r="G26" s="69">
        <v>60116913</v>
      </c>
      <c r="H26" s="70" t="s">
        <v>0</v>
      </c>
      <c r="I26" s="76">
        <v>2.52</v>
      </c>
      <c r="J26" t="s">
        <v>158</v>
      </c>
    </row>
    <row r="27" spans="1:10" x14ac:dyDescent="0.25">
      <c r="A27" s="46" t="s">
        <v>113</v>
      </c>
      <c r="B27" s="1">
        <v>24</v>
      </c>
      <c r="C27" s="1" t="s">
        <v>2</v>
      </c>
      <c r="D27" s="44"/>
      <c r="E27" s="39">
        <f t="shared" si="0"/>
        <v>0</v>
      </c>
      <c r="F27" s="68" t="s">
        <v>7</v>
      </c>
      <c r="G27" s="69">
        <v>60301118</v>
      </c>
      <c r="H27" s="70" t="s">
        <v>1</v>
      </c>
      <c r="I27" s="69">
        <v>1</v>
      </c>
    </row>
    <row r="28" spans="1:10" x14ac:dyDescent="0.25">
      <c r="A28" s="46" t="s">
        <v>114</v>
      </c>
      <c r="B28" s="1">
        <v>15.4</v>
      </c>
      <c r="C28" s="1" t="s">
        <v>2</v>
      </c>
      <c r="D28" s="44"/>
      <c r="E28" s="39">
        <f t="shared" si="0"/>
        <v>0</v>
      </c>
      <c r="F28" s="78" t="s">
        <v>120</v>
      </c>
      <c r="G28" s="70">
        <v>90712066</v>
      </c>
      <c r="H28" s="70" t="s">
        <v>1</v>
      </c>
      <c r="I28" s="70">
        <v>5</v>
      </c>
    </row>
    <row r="29" spans="1:10" ht="30" x14ac:dyDescent="0.25">
      <c r="A29" s="46" t="s">
        <v>115</v>
      </c>
      <c r="B29" s="1">
        <v>15.4</v>
      </c>
      <c r="C29" s="1" t="s">
        <v>2</v>
      </c>
      <c r="D29" s="44"/>
      <c r="E29" s="39">
        <f t="shared" si="0"/>
        <v>0</v>
      </c>
      <c r="F29" s="43"/>
      <c r="G29" s="1"/>
      <c r="H29" s="1"/>
      <c r="I29" s="1"/>
    </row>
    <row r="30" spans="1:10" ht="30" x14ac:dyDescent="0.25">
      <c r="A30" s="46" t="s">
        <v>150</v>
      </c>
      <c r="B30" s="1">
        <v>1</v>
      </c>
      <c r="C30" s="1" t="s">
        <v>1</v>
      </c>
      <c r="D30" s="44"/>
      <c r="E30" s="39">
        <f t="shared" si="0"/>
        <v>0</v>
      </c>
      <c r="F30" s="78" t="s">
        <v>19</v>
      </c>
      <c r="G30" s="70">
        <v>90601155</v>
      </c>
      <c r="H30" s="70" t="s">
        <v>1</v>
      </c>
      <c r="I30" s="70">
        <v>1</v>
      </c>
    </row>
    <row r="31" spans="1:10" x14ac:dyDescent="0.25">
      <c r="A31" s="46"/>
      <c r="B31" s="1"/>
      <c r="C31" s="1"/>
      <c r="D31" s="44"/>
      <c r="E31" s="39"/>
      <c r="F31" s="78" t="s">
        <v>141</v>
      </c>
      <c r="G31" s="70">
        <v>80438018</v>
      </c>
      <c r="H31" s="70" t="s">
        <v>1</v>
      </c>
      <c r="I31" s="70">
        <v>1</v>
      </c>
    </row>
    <row r="32" spans="1:10" x14ac:dyDescent="0.25">
      <c r="A32" s="46"/>
      <c r="B32" s="1"/>
      <c r="C32" s="1"/>
      <c r="D32" s="44"/>
      <c r="E32" s="39"/>
      <c r="F32" s="78" t="s">
        <v>142</v>
      </c>
      <c r="G32" s="70">
        <v>80404173</v>
      </c>
      <c r="H32" s="70" t="s">
        <v>1</v>
      </c>
      <c r="I32" s="70">
        <v>3</v>
      </c>
    </row>
    <row r="33" spans="1:9" x14ac:dyDescent="0.25">
      <c r="A33" s="46"/>
      <c r="B33" s="1"/>
      <c r="C33" s="1"/>
      <c r="D33" s="44"/>
      <c r="E33" s="39"/>
      <c r="F33" s="78" t="s">
        <v>143</v>
      </c>
      <c r="G33" s="70">
        <v>80404050</v>
      </c>
      <c r="H33" s="70" t="s">
        <v>1</v>
      </c>
      <c r="I33" s="70">
        <v>3</v>
      </c>
    </row>
    <row r="34" spans="1:9" x14ac:dyDescent="0.25">
      <c r="A34" s="46"/>
      <c r="B34" s="1"/>
      <c r="C34" s="1"/>
      <c r="D34" s="44"/>
      <c r="E34" s="39"/>
      <c r="F34" s="78" t="s">
        <v>144</v>
      </c>
      <c r="G34" s="70">
        <v>40624726</v>
      </c>
      <c r="H34" s="70" t="s">
        <v>1</v>
      </c>
      <c r="I34" s="70">
        <v>1</v>
      </c>
    </row>
    <row r="35" spans="1:9" x14ac:dyDescent="0.25">
      <c r="A35" s="46"/>
      <c r="B35" s="1"/>
      <c r="C35" s="1"/>
      <c r="D35" s="44"/>
      <c r="E35" s="39"/>
      <c r="F35" s="78" t="s">
        <v>145</v>
      </c>
      <c r="G35" s="70">
        <v>40632234</v>
      </c>
      <c r="H35" s="70" t="s">
        <v>1</v>
      </c>
      <c r="I35" s="70">
        <v>1</v>
      </c>
    </row>
    <row r="36" spans="1:9" x14ac:dyDescent="0.25">
      <c r="A36" s="46"/>
      <c r="B36" s="1"/>
      <c r="C36" s="1"/>
      <c r="D36" s="44"/>
      <c r="E36" s="39"/>
      <c r="F36" s="78" t="s">
        <v>146</v>
      </c>
      <c r="G36" s="70">
        <v>40625886</v>
      </c>
      <c r="H36" s="70" t="s">
        <v>1</v>
      </c>
      <c r="I36" s="70">
        <v>1</v>
      </c>
    </row>
    <row r="37" spans="1:9" x14ac:dyDescent="0.25">
      <c r="A37" s="46" t="s">
        <v>116</v>
      </c>
      <c r="B37" s="1">
        <v>1</v>
      </c>
      <c r="C37" s="1" t="s">
        <v>1</v>
      </c>
      <c r="D37" s="44"/>
      <c r="E37" s="39">
        <f t="shared" si="0"/>
        <v>0</v>
      </c>
      <c r="F37" s="78" t="s">
        <v>147</v>
      </c>
      <c r="G37" s="70">
        <v>50112215</v>
      </c>
      <c r="H37" s="70" t="s">
        <v>1</v>
      </c>
      <c r="I37" s="70">
        <v>2</v>
      </c>
    </row>
    <row r="38" spans="1:9" ht="15.75" thickBot="1" x14ac:dyDescent="0.3">
      <c r="A38" s="46" t="s">
        <v>102</v>
      </c>
      <c r="B38" s="53">
        <v>1</v>
      </c>
      <c r="C38" s="53" t="s">
        <v>1</v>
      </c>
      <c r="D38" s="57"/>
      <c r="E38" s="39">
        <f t="shared" si="0"/>
        <v>0</v>
      </c>
      <c r="F38" s="78" t="s">
        <v>65</v>
      </c>
      <c r="G38" s="70">
        <v>5294913</v>
      </c>
      <c r="H38" s="70" t="s">
        <v>1</v>
      </c>
      <c r="I38" s="70">
        <v>1</v>
      </c>
    </row>
    <row r="39" spans="1:9" ht="15.75" thickBot="1" x14ac:dyDescent="0.3">
      <c r="A39" s="120" t="s">
        <v>151</v>
      </c>
      <c r="B39" s="121"/>
      <c r="C39" s="121"/>
      <c r="D39" s="121"/>
      <c r="E39" s="121"/>
      <c r="F39" s="121"/>
      <c r="G39" s="121"/>
      <c r="H39" s="121"/>
      <c r="I39" s="121"/>
    </row>
    <row r="40" spans="1:9" ht="30" x14ac:dyDescent="0.25">
      <c r="A40" s="66" t="s">
        <v>106</v>
      </c>
      <c r="B40" s="5">
        <f>30.8*0.1</f>
        <v>3.08</v>
      </c>
      <c r="C40" s="23" t="s">
        <v>0</v>
      </c>
      <c r="D40" s="28"/>
      <c r="E40" s="39">
        <f t="shared" ref="E40" si="2">B40*D40</f>
        <v>0</v>
      </c>
      <c r="F40" s="68" t="s">
        <v>167</v>
      </c>
      <c r="G40" s="71">
        <v>90714174</v>
      </c>
      <c r="H40" s="70" t="s">
        <v>1</v>
      </c>
      <c r="I40" s="69">
        <v>9</v>
      </c>
    </row>
    <row r="41" spans="1:9" x14ac:dyDescent="0.25">
      <c r="A41" s="97" t="s">
        <v>161</v>
      </c>
      <c r="B41" s="5">
        <v>30.8</v>
      </c>
      <c r="C41" s="98" t="s">
        <v>0</v>
      </c>
      <c r="D41" s="28"/>
      <c r="E41" s="39">
        <f t="shared" ref="E41:E43" si="3">B41*D41</f>
        <v>0</v>
      </c>
      <c r="F41" s="45"/>
      <c r="G41" s="59"/>
      <c r="H41" s="1"/>
      <c r="I41" s="60"/>
    </row>
    <row r="42" spans="1:9" s="3" customFormat="1" x14ac:dyDescent="0.25">
      <c r="A42" s="66" t="s">
        <v>83</v>
      </c>
      <c r="B42" s="5">
        <v>55.5</v>
      </c>
      <c r="C42" s="11" t="s">
        <v>0</v>
      </c>
      <c r="D42" s="28"/>
      <c r="E42" s="39">
        <f t="shared" si="3"/>
        <v>0</v>
      </c>
      <c r="F42" s="68" t="s">
        <v>4</v>
      </c>
      <c r="G42" s="71">
        <v>90511010</v>
      </c>
      <c r="H42" s="70" t="s">
        <v>1</v>
      </c>
      <c r="I42" s="69">
        <v>1</v>
      </c>
    </row>
    <row r="43" spans="1:9" s="3" customFormat="1" x14ac:dyDescent="0.25">
      <c r="A43" s="66" t="s">
        <v>108</v>
      </c>
      <c r="B43" s="5">
        <f>55.5*0.1</f>
        <v>5.5500000000000007</v>
      </c>
      <c r="C43" s="8" t="s">
        <v>0</v>
      </c>
      <c r="D43" s="28"/>
      <c r="E43" s="39">
        <f t="shared" si="3"/>
        <v>0</v>
      </c>
      <c r="F43" s="68" t="s">
        <v>18</v>
      </c>
      <c r="G43" s="71">
        <v>90318074</v>
      </c>
      <c r="H43" s="70" t="s">
        <v>1</v>
      </c>
      <c r="I43" s="69">
        <v>2</v>
      </c>
    </row>
    <row r="44" spans="1:9" s="3" customFormat="1" ht="30" x14ac:dyDescent="0.25">
      <c r="A44" s="47"/>
      <c r="B44" s="5"/>
      <c r="C44" s="8"/>
      <c r="D44" s="28"/>
      <c r="E44" s="39"/>
      <c r="F44" s="68" t="s">
        <v>74</v>
      </c>
      <c r="G44" s="71">
        <v>90720428</v>
      </c>
      <c r="H44" s="70" t="s">
        <v>1</v>
      </c>
      <c r="I44" s="69">
        <v>1</v>
      </c>
    </row>
    <row r="45" spans="1:9" s="3" customFormat="1" x14ac:dyDescent="0.25">
      <c r="A45" s="66" t="s">
        <v>83</v>
      </c>
      <c r="B45" s="5">
        <v>55.5</v>
      </c>
      <c r="C45" s="11" t="s">
        <v>0</v>
      </c>
      <c r="D45" s="28"/>
      <c r="E45" s="39">
        <f t="shared" ref="E45:E46" si="4">B45*D45</f>
        <v>0</v>
      </c>
      <c r="F45" s="55"/>
      <c r="G45" s="2"/>
      <c r="H45" s="2"/>
      <c r="I45" s="2"/>
    </row>
    <row r="46" spans="1:9" s="3" customFormat="1" ht="30" x14ac:dyDescent="0.25">
      <c r="A46" s="66" t="s">
        <v>109</v>
      </c>
      <c r="B46" s="5">
        <v>55.5</v>
      </c>
      <c r="C46" s="23" t="s">
        <v>0</v>
      </c>
      <c r="D46" s="28"/>
      <c r="E46" s="39">
        <f t="shared" si="4"/>
        <v>0</v>
      </c>
      <c r="F46" s="68" t="s">
        <v>105</v>
      </c>
      <c r="G46" s="71">
        <v>50121546</v>
      </c>
      <c r="H46" s="70" t="s">
        <v>1</v>
      </c>
      <c r="I46" s="69">
        <v>1</v>
      </c>
    </row>
    <row r="47" spans="1:9" s="3" customFormat="1" ht="30" x14ac:dyDescent="0.25">
      <c r="A47" s="25"/>
      <c r="B47" s="5"/>
      <c r="C47" s="23"/>
      <c r="D47" s="28"/>
      <c r="E47" s="39"/>
      <c r="F47" s="68" t="s">
        <v>6</v>
      </c>
      <c r="G47" s="71">
        <v>90720402</v>
      </c>
      <c r="H47" s="70" t="s">
        <v>1</v>
      </c>
      <c r="I47" s="69">
        <v>2</v>
      </c>
    </row>
    <row r="48" spans="1:9" s="3" customFormat="1" x14ac:dyDescent="0.25">
      <c r="A48" s="25"/>
      <c r="B48" s="5"/>
      <c r="C48" s="23"/>
      <c r="D48" s="28"/>
      <c r="E48" s="39"/>
      <c r="F48" s="68" t="s">
        <v>103</v>
      </c>
      <c r="G48" s="71">
        <v>90508121</v>
      </c>
      <c r="H48" s="70" t="s">
        <v>1</v>
      </c>
      <c r="I48" s="69">
        <v>3</v>
      </c>
    </row>
    <row r="49" spans="1:10" x14ac:dyDescent="0.25">
      <c r="A49" s="45" t="s">
        <v>112</v>
      </c>
      <c r="B49" s="1">
        <v>22</v>
      </c>
      <c r="C49" s="1" t="s">
        <v>2</v>
      </c>
      <c r="D49" s="44"/>
      <c r="E49" s="39">
        <f t="shared" ref="E49:E50" si="5">B49*D49</f>
        <v>0</v>
      </c>
      <c r="F49" s="68" t="s">
        <v>140</v>
      </c>
      <c r="G49" s="69">
        <v>60116913</v>
      </c>
      <c r="H49" s="70" t="s">
        <v>0</v>
      </c>
      <c r="I49" s="76">
        <v>2.52</v>
      </c>
      <c r="J49" t="s">
        <v>158</v>
      </c>
    </row>
    <row r="50" spans="1:10" ht="15.75" thickBot="1" x14ac:dyDescent="0.3">
      <c r="A50" s="46" t="s">
        <v>113</v>
      </c>
      <c r="B50" s="1">
        <v>22</v>
      </c>
      <c r="C50" s="1" t="s">
        <v>2</v>
      </c>
      <c r="D50" s="44"/>
      <c r="E50" s="39">
        <f t="shared" si="5"/>
        <v>0</v>
      </c>
      <c r="F50" s="68" t="s">
        <v>7</v>
      </c>
      <c r="G50" s="69">
        <v>60301118</v>
      </c>
      <c r="H50" s="70" t="s">
        <v>1</v>
      </c>
      <c r="I50" s="69">
        <v>1</v>
      </c>
    </row>
    <row r="51" spans="1:10" ht="15.75" thickBot="1" x14ac:dyDescent="0.3">
      <c r="A51" s="120" t="s">
        <v>152</v>
      </c>
      <c r="B51" s="121"/>
      <c r="C51" s="121"/>
      <c r="D51" s="121"/>
      <c r="E51" s="121"/>
      <c r="F51" s="121"/>
      <c r="G51" s="121"/>
      <c r="H51" s="121"/>
      <c r="I51" s="121"/>
    </row>
    <row r="52" spans="1:10" ht="30" x14ac:dyDescent="0.25">
      <c r="A52" s="66" t="s">
        <v>106</v>
      </c>
      <c r="B52" s="5">
        <f>4.24*0.1</f>
        <v>0.42400000000000004</v>
      </c>
      <c r="C52" s="23" t="s">
        <v>0</v>
      </c>
      <c r="D52" s="28"/>
      <c r="E52" s="39">
        <f t="shared" ref="E52:E55" si="6">B52*D52</f>
        <v>0</v>
      </c>
      <c r="F52" s="68" t="s">
        <v>167</v>
      </c>
      <c r="G52" s="71">
        <v>90714174</v>
      </c>
      <c r="H52" s="70" t="s">
        <v>1</v>
      </c>
      <c r="I52" s="69">
        <v>2</v>
      </c>
    </row>
    <row r="53" spans="1:10" x14ac:dyDescent="0.25">
      <c r="A53" s="97" t="s">
        <v>161</v>
      </c>
      <c r="B53" s="5">
        <v>4.24</v>
      </c>
      <c r="C53" s="98" t="s">
        <v>0</v>
      </c>
      <c r="D53" s="28"/>
      <c r="E53" s="39">
        <f t="shared" si="6"/>
        <v>0</v>
      </c>
      <c r="F53" s="45"/>
      <c r="G53" s="59"/>
      <c r="H53" s="1"/>
      <c r="I53" s="60"/>
    </row>
    <row r="54" spans="1:10" s="3" customFormat="1" x14ac:dyDescent="0.25">
      <c r="A54" s="66" t="s">
        <v>83</v>
      </c>
      <c r="B54" s="5">
        <v>20.8</v>
      </c>
      <c r="C54" s="11" t="s">
        <v>0</v>
      </c>
      <c r="D54" s="28"/>
      <c r="E54" s="39">
        <f t="shared" si="6"/>
        <v>0</v>
      </c>
      <c r="F54" s="68" t="s">
        <v>4</v>
      </c>
      <c r="G54" s="71">
        <v>90511010</v>
      </c>
      <c r="H54" s="70" t="s">
        <v>1</v>
      </c>
      <c r="I54" s="69">
        <v>1</v>
      </c>
    </row>
    <row r="55" spans="1:10" s="3" customFormat="1" x14ac:dyDescent="0.25">
      <c r="A55" s="66" t="s">
        <v>108</v>
      </c>
      <c r="B55" s="5">
        <f>20.8*0.1</f>
        <v>2.08</v>
      </c>
      <c r="C55" s="8" t="s">
        <v>0</v>
      </c>
      <c r="D55" s="28"/>
      <c r="E55" s="39">
        <f t="shared" si="6"/>
        <v>0</v>
      </c>
      <c r="F55" s="68" t="s">
        <v>18</v>
      </c>
      <c r="G55" s="71">
        <v>90318074</v>
      </c>
      <c r="H55" s="70" t="s">
        <v>1</v>
      </c>
      <c r="I55" s="69">
        <v>1</v>
      </c>
    </row>
    <row r="56" spans="1:10" s="3" customFormat="1" ht="30" x14ac:dyDescent="0.25">
      <c r="A56" s="47"/>
      <c r="B56" s="5"/>
      <c r="C56" s="8"/>
      <c r="D56" s="28"/>
      <c r="E56" s="39"/>
      <c r="F56" s="68" t="s">
        <v>74</v>
      </c>
      <c r="G56" s="71">
        <v>90720428</v>
      </c>
      <c r="H56" s="70" t="s">
        <v>1</v>
      </c>
      <c r="I56" s="69">
        <v>1</v>
      </c>
    </row>
    <row r="57" spans="1:10" s="3" customFormat="1" x14ac:dyDescent="0.25">
      <c r="A57" s="66" t="s">
        <v>83</v>
      </c>
      <c r="B57" s="5">
        <v>20.8</v>
      </c>
      <c r="C57" s="11" t="s">
        <v>0</v>
      </c>
      <c r="D57" s="28"/>
      <c r="E57" s="39">
        <f t="shared" ref="E57:E58" si="7">B57*D57</f>
        <v>0</v>
      </c>
      <c r="F57" s="55"/>
      <c r="G57" s="2"/>
      <c r="H57" s="2"/>
      <c r="I57" s="2"/>
    </row>
    <row r="58" spans="1:10" s="3" customFormat="1" ht="30" x14ac:dyDescent="0.25">
      <c r="A58" s="66" t="s">
        <v>109</v>
      </c>
      <c r="B58" s="5">
        <v>20.8</v>
      </c>
      <c r="C58" s="23" t="s">
        <v>0</v>
      </c>
      <c r="D58" s="28"/>
      <c r="E58" s="39">
        <f t="shared" si="7"/>
        <v>0</v>
      </c>
      <c r="F58" s="68" t="s">
        <v>105</v>
      </c>
      <c r="G58" s="71">
        <v>50121546</v>
      </c>
      <c r="H58" s="70" t="s">
        <v>1</v>
      </c>
      <c r="I58" s="69">
        <v>1</v>
      </c>
    </row>
    <row r="59" spans="1:10" s="3" customFormat="1" ht="30" x14ac:dyDescent="0.25">
      <c r="A59" s="25"/>
      <c r="B59" s="5"/>
      <c r="C59" s="23"/>
      <c r="D59" s="28"/>
      <c r="E59" s="39"/>
      <c r="F59" s="68" t="s">
        <v>6</v>
      </c>
      <c r="G59" s="71">
        <v>90720402</v>
      </c>
      <c r="H59" s="70" t="s">
        <v>1</v>
      </c>
      <c r="I59" s="69">
        <v>1</v>
      </c>
    </row>
    <row r="60" spans="1:10" s="3" customFormat="1" x14ac:dyDescent="0.25">
      <c r="A60" s="25"/>
      <c r="B60" s="5"/>
      <c r="C60" s="23"/>
      <c r="D60" s="28"/>
      <c r="E60" s="39"/>
      <c r="F60" s="68" t="s">
        <v>103</v>
      </c>
      <c r="G60" s="71">
        <v>90508121</v>
      </c>
      <c r="H60" s="70" t="s">
        <v>1</v>
      </c>
      <c r="I60" s="69">
        <v>1</v>
      </c>
    </row>
    <row r="61" spans="1:10" s="3" customFormat="1" x14ac:dyDescent="0.25">
      <c r="A61" s="46" t="s">
        <v>116</v>
      </c>
      <c r="B61" s="1">
        <v>1</v>
      </c>
      <c r="C61" s="1" t="s">
        <v>1</v>
      </c>
      <c r="D61" s="44"/>
      <c r="E61" s="39">
        <f t="shared" ref="E61" si="8">B61*D61</f>
        <v>0</v>
      </c>
      <c r="F61" s="78" t="s">
        <v>147</v>
      </c>
      <c r="G61" s="70">
        <v>50112215</v>
      </c>
      <c r="H61" s="70" t="s">
        <v>1</v>
      </c>
      <c r="I61" s="70">
        <v>1</v>
      </c>
    </row>
    <row r="62" spans="1:10" x14ac:dyDescent="0.25">
      <c r="A62" s="45" t="s">
        <v>112</v>
      </c>
      <c r="B62" s="1">
        <v>8</v>
      </c>
      <c r="C62" s="1" t="s">
        <v>2</v>
      </c>
      <c r="D62" s="44"/>
      <c r="E62" s="39">
        <f t="shared" ref="E62:E63" si="9">B62*D62</f>
        <v>0</v>
      </c>
      <c r="F62" s="68" t="s">
        <v>140</v>
      </c>
      <c r="G62" s="69">
        <v>60116913</v>
      </c>
      <c r="H62" s="70" t="s">
        <v>0</v>
      </c>
      <c r="I62" s="76">
        <v>1</v>
      </c>
      <c r="J62" t="s">
        <v>158</v>
      </c>
    </row>
    <row r="63" spans="1:10" ht="15.75" thickBot="1" x14ac:dyDescent="0.3">
      <c r="A63" s="46" t="s">
        <v>113</v>
      </c>
      <c r="B63" s="1">
        <v>8</v>
      </c>
      <c r="C63" s="1" t="s">
        <v>2</v>
      </c>
      <c r="D63" s="44"/>
      <c r="E63" s="39">
        <f t="shared" si="9"/>
        <v>0</v>
      </c>
      <c r="F63" s="68"/>
      <c r="G63" s="69"/>
      <c r="H63" s="70"/>
      <c r="I63" s="69"/>
    </row>
    <row r="64" spans="1:10" ht="15.75" thickBot="1" x14ac:dyDescent="0.3">
      <c r="A64" s="120" t="s">
        <v>153</v>
      </c>
      <c r="B64" s="121"/>
      <c r="C64" s="121"/>
      <c r="D64" s="121"/>
      <c r="E64" s="121"/>
      <c r="F64" s="121"/>
      <c r="G64" s="121"/>
      <c r="H64" s="121"/>
      <c r="I64" s="121"/>
    </row>
    <row r="65" spans="1:10" ht="30" x14ac:dyDescent="0.25">
      <c r="A65" s="66" t="s">
        <v>106</v>
      </c>
      <c r="B65" s="5">
        <f>6.2*0.1</f>
        <v>0.62000000000000011</v>
      </c>
      <c r="C65" s="23" t="s">
        <v>0</v>
      </c>
      <c r="D65" s="28"/>
      <c r="E65" s="39">
        <f t="shared" ref="E65:E68" si="10">B65*D65</f>
        <v>0</v>
      </c>
      <c r="F65" s="68" t="s">
        <v>167</v>
      </c>
      <c r="G65" s="71">
        <v>90714174</v>
      </c>
      <c r="H65" s="70" t="s">
        <v>1</v>
      </c>
      <c r="I65" s="69">
        <v>2</v>
      </c>
    </row>
    <row r="66" spans="1:10" x14ac:dyDescent="0.25">
      <c r="A66" s="97" t="s">
        <v>161</v>
      </c>
      <c r="B66" s="5">
        <v>6.2</v>
      </c>
      <c r="C66" s="98" t="s">
        <v>0</v>
      </c>
      <c r="D66" s="28"/>
      <c r="E66" s="39">
        <f t="shared" si="10"/>
        <v>0</v>
      </c>
      <c r="F66" s="45"/>
      <c r="G66" s="59"/>
      <c r="H66" s="1"/>
      <c r="I66" s="60"/>
    </row>
    <row r="67" spans="1:10" s="3" customFormat="1" x14ac:dyDescent="0.25">
      <c r="A67" s="66" t="s">
        <v>83</v>
      </c>
      <c r="B67" s="5">
        <v>24</v>
      </c>
      <c r="C67" s="11" t="s">
        <v>0</v>
      </c>
      <c r="D67" s="28"/>
      <c r="E67" s="39">
        <f t="shared" si="10"/>
        <v>0</v>
      </c>
      <c r="F67" s="45"/>
      <c r="G67" s="59"/>
      <c r="H67" s="1"/>
      <c r="I67" s="60"/>
    </row>
    <row r="68" spans="1:10" s="3" customFormat="1" x14ac:dyDescent="0.25">
      <c r="A68" s="66" t="s">
        <v>108</v>
      </c>
      <c r="B68" s="5">
        <f>24*0.1</f>
        <v>2.4000000000000004</v>
      </c>
      <c r="C68" s="8" t="s">
        <v>0</v>
      </c>
      <c r="D68" s="28"/>
      <c r="E68" s="39">
        <f t="shared" si="10"/>
        <v>0</v>
      </c>
      <c r="F68" s="45"/>
      <c r="G68" s="59"/>
      <c r="H68" s="1"/>
      <c r="I68" s="60"/>
    </row>
    <row r="69" spans="1:10" s="3" customFormat="1" ht="30" x14ac:dyDescent="0.25">
      <c r="A69" s="47"/>
      <c r="B69" s="5"/>
      <c r="C69" s="8"/>
      <c r="D69" s="28"/>
      <c r="E69" s="39"/>
      <c r="F69" s="68" t="s">
        <v>74</v>
      </c>
      <c r="G69" s="71">
        <v>90720428</v>
      </c>
      <c r="H69" s="70" t="s">
        <v>1</v>
      </c>
      <c r="I69" s="69">
        <v>1</v>
      </c>
    </row>
    <row r="70" spans="1:10" s="3" customFormat="1" x14ac:dyDescent="0.25">
      <c r="A70" s="66" t="s">
        <v>83</v>
      </c>
      <c r="B70" s="5">
        <v>24</v>
      </c>
      <c r="C70" s="11" t="s">
        <v>0</v>
      </c>
      <c r="D70" s="28"/>
      <c r="E70" s="39">
        <f t="shared" ref="E70:E71" si="11">B70*D70</f>
        <v>0</v>
      </c>
      <c r="F70" s="55"/>
      <c r="G70" s="2"/>
      <c r="H70" s="2"/>
      <c r="I70" s="2"/>
    </row>
    <row r="71" spans="1:10" s="3" customFormat="1" ht="30" x14ac:dyDescent="0.25">
      <c r="A71" s="66" t="s">
        <v>109</v>
      </c>
      <c r="B71" s="5">
        <v>24</v>
      </c>
      <c r="C71" s="23" t="s">
        <v>0</v>
      </c>
      <c r="D71" s="28"/>
      <c r="E71" s="39">
        <f t="shared" si="11"/>
        <v>0</v>
      </c>
      <c r="F71" s="45"/>
      <c r="G71" s="59"/>
      <c r="H71" s="1"/>
      <c r="I71" s="60"/>
    </row>
    <row r="72" spans="1:10" s="3" customFormat="1" ht="30" x14ac:dyDescent="0.25">
      <c r="A72" s="25"/>
      <c r="B72" s="5"/>
      <c r="C72" s="23"/>
      <c r="D72" s="28"/>
      <c r="E72" s="39"/>
      <c r="F72" s="68" t="s">
        <v>6</v>
      </c>
      <c r="G72" s="71">
        <v>90720402</v>
      </c>
      <c r="H72" s="70" t="s">
        <v>1</v>
      </c>
      <c r="I72" s="69">
        <v>1</v>
      </c>
    </row>
    <row r="73" spans="1:10" s="3" customFormat="1" x14ac:dyDescent="0.25">
      <c r="A73" s="25"/>
      <c r="B73" s="5"/>
      <c r="C73" s="23"/>
      <c r="D73" s="28"/>
      <c r="E73" s="39"/>
      <c r="F73" s="68" t="s">
        <v>103</v>
      </c>
      <c r="G73" s="71">
        <v>90508121</v>
      </c>
      <c r="H73" s="70" t="s">
        <v>1</v>
      </c>
      <c r="I73" s="69">
        <v>1</v>
      </c>
    </row>
    <row r="74" spans="1:10" x14ac:dyDescent="0.25">
      <c r="A74" s="45" t="s">
        <v>112</v>
      </c>
      <c r="B74" s="1">
        <v>10</v>
      </c>
      <c r="C74" s="1" t="s">
        <v>2</v>
      </c>
      <c r="D74" s="44"/>
      <c r="E74" s="39">
        <f t="shared" ref="E74:E75" si="12">B74*D74</f>
        <v>0</v>
      </c>
      <c r="F74" s="68" t="s">
        <v>140</v>
      </c>
      <c r="G74" s="69">
        <v>60116913</v>
      </c>
      <c r="H74" s="70" t="s">
        <v>0</v>
      </c>
      <c r="I74" s="76">
        <v>0.8</v>
      </c>
      <c r="J74" t="s">
        <v>158</v>
      </c>
    </row>
    <row r="75" spans="1:10" ht="15.75" thickBot="1" x14ac:dyDescent="0.3">
      <c r="A75" s="46" t="s">
        <v>113</v>
      </c>
      <c r="B75" s="1">
        <v>10</v>
      </c>
      <c r="C75" s="1" t="s">
        <v>2</v>
      </c>
      <c r="D75" s="44"/>
      <c r="E75" s="39">
        <f t="shared" si="12"/>
        <v>0</v>
      </c>
      <c r="F75" s="45"/>
      <c r="G75" s="60"/>
      <c r="H75" s="1"/>
      <c r="I75" s="60"/>
    </row>
    <row r="76" spans="1:10" ht="15.75" thickBot="1" x14ac:dyDescent="0.3">
      <c r="A76" s="120" t="s">
        <v>154</v>
      </c>
      <c r="B76" s="121"/>
      <c r="C76" s="121"/>
      <c r="D76" s="121"/>
      <c r="E76" s="121"/>
      <c r="F76" s="121"/>
      <c r="G76" s="121"/>
      <c r="H76" s="121"/>
      <c r="I76" s="121"/>
    </row>
    <row r="77" spans="1:10" x14ac:dyDescent="0.25">
      <c r="A77" s="97" t="s">
        <v>162</v>
      </c>
      <c r="B77" s="5">
        <f>2.2*0.1</f>
        <v>0.22000000000000003</v>
      </c>
      <c r="C77" s="23" t="s">
        <v>0</v>
      </c>
      <c r="D77" s="28"/>
      <c r="E77" s="39">
        <f t="shared" ref="E77:E78" si="13">B77*D77</f>
        <v>0</v>
      </c>
      <c r="F77" s="45"/>
      <c r="G77" s="59"/>
      <c r="H77" s="1"/>
      <c r="I77" s="60"/>
    </row>
    <row r="78" spans="1:10" x14ac:dyDescent="0.25">
      <c r="A78" s="97" t="s">
        <v>161</v>
      </c>
      <c r="B78" s="5">
        <v>2.2000000000000002</v>
      </c>
      <c r="C78" s="98" t="s">
        <v>0</v>
      </c>
      <c r="D78" s="28"/>
      <c r="E78" s="39">
        <f t="shared" si="13"/>
        <v>0</v>
      </c>
      <c r="F78" s="45"/>
      <c r="G78" s="59"/>
      <c r="H78" s="1"/>
      <c r="I78" s="60"/>
    </row>
    <row r="79" spans="1:10" s="3" customFormat="1" x14ac:dyDescent="0.25">
      <c r="A79" s="66" t="s">
        <v>83</v>
      </c>
      <c r="B79" s="5">
        <f>14.8*0.5</f>
        <v>7.4</v>
      </c>
      <c r="C79" s="11" t="s">
        <v>0</v>
      </c>
      <c r="D79" s="28"/>
      <c r="E79" s="39">
        <f t="shared" ref="E79:E80" si="14">B79*D79</f>
        <v>0</v>
      </c>
      <c r="F79" s="68" t="s">
        <v>4</v>
      </c>
      <c r="G79" s="71">
        <v>90511010</v>
      </c>
      <c r="H79" s="70" t="s">
        <v>1</v>
      </c>
      <c r="I79" s="69">
        <v>1</v>
      </c>
    </row>
    <row r="80" spans="1:10" s="3" customFormat="1" x14ac:dyDescent="0.25">
      <c r="A80" s="66" t="s">
        <v>108</v>
      </c>
      <c r="B80" s="5">
        <f>B79*0.1</f>
        <v>0.7400000000000001</v>
      </c>
      <c r="C80" s="8" t="s">
        <v>0</v>
      </c>
      <c r="D80" s="28"/>
      <c r="E80" s="39">
        <f t="shared" si="14"/>
        <v>0</v>
      </c>
      <c r="F80" s="45"/>
      <c r="G80" s="59"/>
      <c r="H80" s="1"/>
      <c r="I80" s="60"/>
    </row>
    <row r="81" spans="1:10" s="3" customFormat="1" ht="30" x14ac:dyDescent="0.25">
      <c r="A81" s="47"/>
      <c r="B81" s="5"/>
      <c r="C81" s="8"/>
      <c r="D81" s="28"/>
      <c r="E81" s="39"/>
      <c r="F81" s="68" t="s">
        <v>74</v>
      </c>
      <c r="G81" s="71">
        <v>90720428</v>
      </c>
      <c r="H81" s="70" t="s">
        <v>1</v>
      </c>
      <c r="I81" s="69">
        <v>1</v>
      </c>
    </row>
    <row r="82" spans="1:10" s="3" customFormat="1" x14ac:dyDescent="0.25">
      <c r="A82" s="66" t="s">
        <v>83</v>
      </c>
      <c r="B82" s="5">
        <f>14.8*0.5</f>
        <v>7.4</v>
      </c>
      <c r="C82" s="11" t="s">
        <v>0</v>
      </c>
      <c r="D82" s="28"/>
      <c r="E82" s="39">
        <f t="shared" ref="E82:E83" si="15">B82*D82</f>
        <v>0</v>
      </c>
      <c r="F82" s="55"/>
      <c r="G82" s="2"/>
      <c r="H82" s="2"/>
      <c r="I82" s="2"/>
    </row>
    <row r="83" spans="1:10" s="3" customFormat="1" ht="30" x14ac:dyDescent="0.25">
      <c r="A83" s="66" t="s">
        <v>109</v>
      </c>
      <c r="B83" s="5">
        <f>14.8*0.5</f>
        <v>7.4</v>
      </c>
      <c r="C83" s="23" t="s">
        <v>0</v>
      </c>
      <c r="D83" s="28"/>
      <c r="E83" s="39">
        <f t="shared" si="15"/>
        <v>0</v>
      </c>
      <c r="F83" s="45"/>
      <c r="G83" s="59"/>
      <c r="H83" s="1"/>
      <c r="I83" s="60"/>
    </row>
    <row r="84" spans="1:10" s="3" customFormat="1" ht="30" x14ac:dyDescent="0.25">
      <c r="A84" s="25"/>
      <c r="B84" s="5"/>
      <c r="C84" s="23"/>
      <c r="D84" s="28"/>
      <c r="E84" s="39"/>
      <c r="F84" s="68" t="s">
        <v>6</v>
      </c>
      <c r="G84" s="71">
        <v>90720402</v>
      </c>
      <c r="H84" s="70" t="s">
        <v>1</v>
      </c>
      <c r="I84" s="69">
        <v>1</v>
      </c>
    </row>
    <row r="85" spans="1:10" s="3" customFormat="1" x14ac:dyDescent="0.25">
      <c r="A85" s="25"/>
      <c r="B85" s="5"/>
      <c r="C85" s="23"/>
      <c r="D85" s="28"/>
      <c r="E85" s="39"/>
      <c r="F85" s="68" t="s">
        <v>103</v>
      </c>
      <c r="G85" s="71">
        <v>90508121</v>
      </c>
      <c r="H85" s="70" t="s">
        <v>1</v>
      </c>
      <c r="I85" s="69">
        <v>1</v>
      </c>
    </row>
    <row r="86" spans="1:10" s="3" customFormat="1" x14ac:dyDescent="0.25">
      <c r="A86" s="46" t="s">
        <v>116</v>
      </c>
      <c r="B86" s="1">
        <v>1</v>
      </c>
      <c r="C86" s="1" t="s">
        <v>1</v>
      </c>
      <c r="D86" s="44"/>
      <c r="E86" s="39">
        <f t="shared" ref="E86" si="16">B86*D86</f>
        <v>0</v>
      </c>
      <c r="F86" s="45"/>
      <c r="G86" s="59"/>
      <c r="H86" s="1"/>
      <c r="I86" s="60"/>
    </row>
    <row r="87" spans="1:10" x14ac:dyDescent="0.25">
      <c r="A87" s="45" t="s">
        <v>112</v>
      </c>
      <c r="B87" s="1"/>
      <c r="C87" s="1" t="s">
        <v>2</v>
      </c>
      <c r="D87" s="44"/>
      <c r="E87" s="39">
        <f t="shared" ref="E87:E88" si="17">B87*D87</f>
        <v>0</v>
      </c>
      <c r="F87" s="68" t="s">
        <v>140</v>
      </c>
      <c r="G87" s="69">
        <v>60116913</v>
      </c>
      <c r="H87" s="70" t="s">
        <v>0</v>
      </c>
      <c r="I87" s="76">
        <v>0.7</v>
      </c>
      <c r="J87" t="s">
        <v>158</v>
      </c>
    </row>
    <row r="88" spans="1:10" ht="15.75" thickBot="1" x14ac:dyDescent="0.3">
      <c r="A88" s="46" t="s">
        <v>113</v>
      </c>
      <c r="B88" s="1"/>
      <c r="C88" s="1" t="s">
        <v>2</v>
      </c>
      <c r="D88" s="44"/>
      <c r="E88" s="39">
        <f t="shared" si="17"/>
        <v>0</v>
      </c>
      <c r="F88" s="45"/>
      <c r="G88" s="60"/>
      <c r="H88" s="1"/>
      <c r="I88" s="60"/>
    </row>
    <row r="89" spans="1:10" ht="15.75" thickBot="1" x14ac:dyDescent="0.3">
      <c r="A89" s="120" t="s">
        <v>163</v>
      </c>
      <c r="B89" s="121"/>
      <c r="C89" s="121"/>
      <c r="D89" s="121"/>
      <c r="E89" s="121"/>
      <c r="F89" s="121"/>
      <c r="G89" s="121"/>
      <c r="H89" s="121"/>
      <c r="I89" s="121"/>
    </row>
    <row r="90" spans="1:10" x14ac:dyDescent="0.25">
      <c r="A90" s="97" t="s">
        <v>162</v>
      </c>
      <c r="B90" s="5">
        <f>1.27*0.1</f>
        <v>0.127</v>
      </c>
      <c r="C90" s="23" t="s">
        <v>0</v>
      </c>
      <c r="D90" s="28"/>
      <c r="E90" s="39">
        <f t="shared" ref="E90:E93" si="18">B90*D90</f>
        <v>0</v>
      </c>
      <c r="F90" s="45"/>
      <c r="G90" s="59"/>
      <c r="H90" s="1"/>
      <c r="I90" s="60"/>
    </row>
    <row r="91" spans="1:10" x14ac:dyDescent="0.25">
      <c r="A91" s="97" t="s">
        <v>161</v>
      </c>
      <c r="B91" s="5">
        <v>1.27</v>
      </c>
      <c r="C91" s="98" t="s">
        <v>0</v>
      </c>
      <c r="D91" s="28"/>
      <c r="E91" s="39">
        <f t="shared" si="18"/>
        <v>0</v>
      </c>
      <c r="F91" s="45"/>
      <c r="G91" s="59"/>
      <c r="H91" s="1"/>
      <c r="I91" s="60"/>
    </row>
    <row r="92" spans="1:10" s="3" customFormat="1" x14ac:dyDescent="0.25">
      <c r="A92" s="66" t="s">
        <v>83</v>
      </c>
      <c r="B92" s="5">
        <f>11.7*0.5</f>
        <v>5.85</v>
      </c>
      <c r="C92" s="11" t="s">
        <v>0</v>
      </c>
      <c r="D92" s="28"/>
      <c r="E92" s="39">
        <f t="shared" si="18"/>
        <v>0</v>
      </c>
      <c r="F92" s="45"/>
      <c r="G92" s="59"/>
      <c r="H92" s="1"/>
      <c r="I92" s="60"/>
    </row>
    <row r="93" spans="1:10" s="3" customFormat="1" x14ac:dyDescent="0.25">
      <c r="A93" s="66" t="s">
        <v>108</v>
      </c>
      <c r="B93" s="5">
        <f>B92*0.1</f>
        <v>0.58499999999999996</v>
      </c>
      <c r="C93" s="8" t="s">
        <v>0</v>
      </c>
      <c r="D93" s="28"/>
      <c r="E93" s="39">
        <f t="shared" si="18"/>
        <v>0</v>
      </c>
      <c r="F93" s="45"/>
      <c r="G93" s="59"/>
      <c r="H93" s="1"/>
      <c r="I93" s="60"/>
    </row>
    <row r="94" spans="1:10" s="3" customFormat="1" ht="30" x14ac:dyDescent="0.25">
      <c r="A94" s="47"/>
      <c r="B94" s="5"/>
      <c r="C94" s="8"/>
      <c r="D94" s="28"/>
      <c r="E94" s="39"/>
      <c r="F94" s="68" t="s">
        <v>74</v>
      </c>
      <c r="G94" s="71">
        <v>90720428</v>
      </c>
      <c r="H94" s="70" t="s">
        <v>1</v>
      </c>
      <c r="I94" s="69">
        <v>1</v>
      </c>
    </row>
    <row r="95" spans="1:10" s="3" customFormat="1" x14ac:dyDescent="0.25">
      <c r="A95" s="66" t="s">
        <v>83</v>
      </c>
      <c r="B95" s="5">
        <f>11.7*0.5</f>
        <v>5.85</v>
      </c>
      <c r="C95" s="11" t="s">
        <v>0</v>
      </c>
      <c r="D95" s="28"/>
      <c r="E95" s="39">
        <f t="shared" ref="E95:E96" si="19">B95*D95</f>
        <v>0</v>
      </c>
      <c r="F95" s="55"/>
      <c r="G95" s="2"/>
      <c r="H95" s="2"/>
      <c r="I95" s="2"/>
    </row>
    <row r="96" spans="1:10" s="3" customFormat="1" ht="30" x14ac:dyDescent="0.25">
      <c r="A96" s="66" t="s">
        <v>109</v>
      </c>
      <c r="B96" s="5">
        <f>11.7*0.5</f>
        <v>5.85</v>
      </c>
      <c r="C96" s="23" t="s">
        <v>0</v>
      </c>
      <c r="D96" s="28"/>
      <c r="E96" s="39">
        <f t="shared" si="19"/>
        <v>0</v>
      </c>
      <c r="F96" s="45"/>
      <c r="G96" s="59"/>
      <c r="H96" s="1"/>
      <c r="I96" s="60"/>
    </row>
    <row r="97" spans="1:10" s="3" customFormat="1" ht="30" x14ac:dyDescent="0.25">
      <c r="A97" s="25"/>
      <c r="B97" s="5"/>
      <c r="C97" s="23"/>
      <c r="D97" s="28"/>
      <c r="E97" s="39"/>
      <c r="F97" s="68" t="s">
        <v>6</v>
      </c>
      <c r="G97" s="71">
        <v>90720402</v>
      </c>
      <c r="H97" s="70" t="s">
        <v>1</v>
      </c>
      <c r="I97" s="69">
        <v>1</v>
      </c>
    </row>
    <row r="98" spans="1:10" s="3" customFormat="1" x14ac:dyDescent="0.25">
      <c r="A98" s="25"/>
      <c r="B98" s="5"/>
      <c r="C98" s="23"/>
      <c r="D98" s="28"/>
      <c r="E98" s="39"/>
      <c r="F98" s="68" t="s">
        <v>103</v>
      </c>
      <c r="G98" s="71">
        <v>90508121</v>
      </c>
      <c r="H98" s="70" t="s">
        <v>1</v>
      </c>
      <c r="I98" s="69">
        <v>1</v>
      </c>
    </row>
    <row r="99" spans="1:10" s="3" customFormat="1" x14ac:dyDescent="0.25">
      <c r="A99" s="46" t="s">
        <v>116</v>
      </c>
      <c r="B99" s="1">
        <v>1</v>
      </c>
      <c r="C99" s="1" t="s">
        <v>1</v>
      </c>
      <c r="D99" s="44"/>
      <c r="E99" s="39">
        <f t="shared" ref="E99" si="20">B99*D99</f>
        <v>0</v>
      </c>
      <c r="F99" s="78" t="s">
        <v>147</v>
      </c>
      <c r="G99" s="70">
        <v>50112215</v>
      </c>
      <c r="H99" s="70" t="s">
        <v>1</v>
      </c>
      <c r="I99" s="70">
        <v>1</v>
      </c>
    </row>
    <row r="100" spans="1:10" x14ac:dyDescent="0.25">
      <c r="A100" s="45" t="s">
        <v>112</v>
      </c>
      <c r="B100" s="1"/>
      <c r="C100" s="1" t="s">
        <v>2</v>
      </c>
      <c r="D100" s="44"/>
      <c r="E100" s="39">
        <f t="shared" ref="E100:E101" si="21">B100*D100</f>
        <v>0</v>
      </c>
      <c r="F100" s="68" t="s">
        <v>140</v>
      </c>
      <c r="G100" s="69">
        <v>60116913</v>
      </c>
      <c r="H100" s="70" t="s">
        <v>0</v>
      </c>
      <c r="I100" s="76">
        <v>0.7</v>
      </c>
      <c r="J100" t="s">
        <v>158</v>
      </c>
    </row>
    <row r="101" spans="1:10" ht="15.75" thickBot="1" x14ac:dyDescent="0.3">
      <c r="A101" s="46" t="s">
        <v>113</v>
      </c>
      <c r="B101" s="1"/>
      <c r="C101" s="1" t="s">
        <v>2</v>
      </c>
      <c r="D101" s="44"/>
      <c r="E101" s="39">
        <f t="shared" si="21"/>
        <v>0</v>
      </c>
      <c r="F101" s="45"/>
      <c r="G101" s="60"/>
      <c r="H101" s="1"/>
      <c r="I101" s="60"/>
    </row>
    <row r="102" spans="1:10" ht="15.75" thickBot="1" x14ac:dyDescent="0.3">
      <c r="A102" s="120" t="s">
        <v>164</v>
      </c>
      <c r="B102" s="121"/>
      <c r="C102" s="121"/>
      <c r="D102" s="121"/>
      <c r="E102" s="121"/>
      <c r="F102" s="121"/>
      <c r="G102" s="121"/>
      <c r="H102" s="121"/>
      <c r="I102" s="121"/>
    </row>
    <row r="103" spans="1:10" ht="30" x14ac:dyDescent="0.25">
      <c r="A103" s="66" t="s">
        <v>106</v>
      </c>
      <c r="B103" s="5">
        <f>7*0.1</f>
        <v>0.70000000000000007</v>
      </c>
      <c r="C103" s="23" t="s">
        <v>0</v>
      </c>
      <c r="D103" s="28"/>
      <c r="E103" s="39">
        <f t="shared" ref="E103:E106" si="22">B103*D103</f>
        <v>0</v>
      </c>
      <c r="F103" s="68" t="s">
        <v>167</v>
      </c>
      <c r="G103" s="71">
        <v>90714174</v>
      </c>
      <c r="H103" s="70" t="s">
        <v>1</v>
      </c>
      <c r="I103" s="69">
        <v>2</v>
      </c>
    </row>
    <row r="104" spans="1:10" ht="30" x14ac:dyDescent="0.25">
      <c r="A104" s="97" t="s">
        <v>161</v>
      </c>
      <c r="B104" s="5">
        <v>7</v>
      </c>
      <c r="C104" s="98" t="s">
        <v>0</v>
      </c>
      <c r="D104" s="28"/>
      <c r="E104" s="39">
        <f t="shared" si="22"/>
        <v>0</v>
      </c>
      <c r="F104" s="68" t="s">
        <v>105</v>
      </c>
      <c r="G104" s="71">
        <v>50121546</v>
      </c>
      <c r="H104" s="70" t="s">
        <v>1</v>
      </c>
      <c r="I104" s="69">
        <v>1</v>
      </c>
    </row>
    <row r="105" spans="1:10" s="3" customFormat="1" x14ac:dyDescent="0.25">
      <c r="A105" s="66" t="s">
        <v>83</v>
      </c>
      <c r="B105" s="5">
        <v>28</v>
      </c>
      <c r="C105" s="11" t="s">
        <v>0</v>
      </c>
      <c r="D105" s="28"/>
      <c r="E105" s="39">
        <f t="shared" si="22"/>
        <v>0</v>
      </c>
      <c r="F105" s="45"/>
      <c r="G105" s="59"/>
      <c r="H105" s="1"/>
      <c r="I105" s="60"/>
    </row>
    <row r="106" spans="1:10" s="3" customFormat="1" x14ac:dyDescent="0.25">
      <c r="A106" s="66" t="s">
        <v>108</v>
      </c>
      <c r="B106" s="5">
        <f>28*0.1</f>
        <v>2.8000000000000003</v>
      </c>
      <c r="C106" s="8" t="s">
        <v>0</v>
      </c>
      <c r="D106" s="28"/>
      <c r="E106" s="39">
        <f t="shared" si="22"/>
        <v>0</v>
      </c>
      <c r="F106" s="45"/>
      <c r="G106" s="59"/>
      <c r="H106" s="1"/>
      <c r="I106" s="60"/>
    </row>
    <row r="107" spans="1:10" s="3" customFormat="1" ht="30" x14ac:dyDescent="0.25">
      <c r="A107" s="47"/>
      <c r="B107" s="5"/>
      <c r="C107" s="8"/>
      <c r="D107" s="28"/>
      <c r="E107" s="39"/>
      <c r="F107" s="68" t="s">
        <v>74</v>
      </c>
      <c r="G107" s="71">
        <v>90720428</v>
      </c>
      <c r="H107" s="70" t="s">
        <v>1</v>
      </c>
      <c r="I107" s="69">
        <v>1</v>
      </c>
    </row>
    <row r="108" spans="1:10" s="3" customFormat="1" x14ac:dyDescent="0.25">
      <c r="A108" s="66" t="s">
        <v>83</v>
      </c>
      <c r="B108" s="5">
        <v>28</v>
      </c>
      <c r="C108" s="11" t="s">
        <v>0</v>
      </c>
      <c r="D108" s="28"/>
      <c r="E108" s="39">
        <f t="shared" ref="E108:E109" si="23">B108*D108</f>
        <v>0</v>
      </c>
      <c r="F108" s="55"/>
      <c r="G108" s="2"/>
      <c r="H108" s="2"/>
      <c r="I108" s="2"/>
    </row>
    <row r="109" spans="1:10" s="3" customFormat="1" ht="30" x14ac:dyDescent="0.25">
      <c r="A109" s="66" t="s">
        <v>109</v>
      </c>
      <c r="B109" s="5">
        <v>28</v>
      </c>
      <c r="C109" s="23" t="s">
        <v>0</v>
      </c>
      <c r="D109" s="28"/>
      <c r="E109" s="39">
        <f t="shared" si="23"/>
        <v>0</v>
      </c>
      <c r="F109" s="45"/>
      <c r="G109" s="59"/>
      <c r="H109" s="1"/>
      <c r="I109" s="60"/>
    </row>
    <row r="110" spans="1:10" s="3" customFormat="1" ht="30" x14ac:dyDescent="0.25">
      <c r="A110" s="25"/>
      <c r="B110" s="5"/>
      <c r="C110" s="23"/>
      <c r="D110" s="28"/>
      <c r="E110" s="39"/>
      <c r="F110" s="68" t="s">
        <v>6</v>
      </c>
      <c r="G110" s="71">
        <v>90720402</v>
      </c>
      <c r="H110" s="70" t="s">
        <v>1</v>
      </c>
      <c r="I110" s="69">
        <v>1</v>
      </c>
    </row>
    <row r="111" spans="1:10" s="3" customFormat="1" x14ac:dyDescent="0.25">
      <c r="A111" s="25"/>
      <c r="B111" s="5"/>
      <c r="C111" s="23"/>
      <c r="D111" s="28"/>
      <c r="E111" s="39"/>
      <c r="F111" s="68" t="s">
        <v>103</v>
      </c>
      <c r="G111" s="71">
        <v>90508121</v>
      </c>
      <c r="H111" s="70" t="s">
        <v>1</v>
      </c>
      <c r="I111" s="69">
        <v>1</v>
      </c>
    </row>
    <row r="112" spans="1:10" s="3" customFormat="1" x14ac:dyDescent="0.25">
      <c r="A112" s="46" t="s">
        <v>116</v>
      </c>
      <c r="B112" s="1">
        <v>1</v>
      </c>
      <c r="C112" s="1" t="s">
        <v>1</v>
      </c>
      <c r="D112" s="44"/>
      <c r="E112" s="39">
        <f t="shared" ref="E112" si="24">B112*D112</f>
        <v>0</v>
      </c>
      <c r="F112" s="45"/>
      <c r="G112" s="59"/>
      <c r="H112" s="1"/>
      <c r="I112" s="60"/>
    </row>
    <row r="113" spans="1:10" x14ac:dyDescent="0.25">
      <c r="A113" s="45" t="s">
        <v>112</v>
      </c>
      <c r="B113" s="1">
        <v>11</v>
      </c>
      <c r="C113" s="1" t="s">
        <v>2</v>
      </c>
      <c r="D113" s="44"/>
      <c r="E113" s="39">
        <f t="shared" ref="E113:E114" si="25">B113*D113</f>
        <v>0</v>
      </c>
      <c r="F113" s="68" t="s">
        <v>140</v>
      </c>
      <c r="G113" s="69">
        <v>60116913</v>
      </c>
      <c r="H113" s="70" t="s">
        <v>0</v>
      </c>
      <c r="I113" s="76">
        <v>0.8</v>
      </c>
      <c r="J113" t="s">
        <v>158</v>
      </c>
    </row>
    <row r="114" spans="1:10" ht="15.75" thickBot="1" x14ac:dyDescent="0.3">
      <c r="A114" s="46" t="s">
        <v>113</v>
      </c>
      <c r="B114" s="1">
        <v>11</v>
      </c>
      <c r="C114" s="1" t="s">
        <v>2</v>
      </c>
      <c r="D114" s="44"/>
      <c r="E114" s="39">
        <f t="shared" si="25"/>
        <v>0</v>
      </c>
      <c r="F114" s="45"/>
      <c r="G114" s="60"/>
      <c r="H114" s="1"/>
      <c r="I114" s="60"/>
    </row>
    <row r="115" spans="1:10" ht="15.75" thickBot="1" x14ac:dyDescent="0.3">
      <c r="A115" s="120" t="s">
        <v>155</v>
      </c>
      <c r="B115" s="121"/>
      <c r="C115" s="121"/>
      <c r="D115" s="121"/>
      <c r="E115" s="121"/>
      <c r="F115" s="121"/>
      <c r="G115" s="121"/>
      <c r="H115" s="121"/>
      <c r="I115" s="121"/>
    </row>
    <row r="116" spans="1:10" x14ac:dyDescent="0.25">
      <c r="A116" s="62" t="s">
        <v>82</v>
      </c>
      <c r="B116" s="5">
        <v>4</v>
      </c>
      <c r="C116" s="23" t="s">
        <v>1</v>
      </c>
      <c r="D116" s="28"/>
      <c r="E116" s="39">
        <f t="shared" si="0"/>
        <v>0</v>
      </c>
      <c r="F116" s="68" t="s">
        <v>11</v>
      </c>
      <c r="G116" s="69">
        <v>70168861</v>
      </c>
      <c r="H116" s="70" t="s">
        <v>1</v>
      </c>
      <c r="I116" s="69">
        <v>11</v>
      </c>
    </row>
    <row r="117" spans="1:10" x14ac:dyDescent="0.25">
      <c r="A117" s="62" t="s">
        <v>81</v>
      </c>
      <c r="B117" s="5">
        <v>44</v>
      </c>
      <c r="C117" s="23" t="s">
        <v>2</v>
      </c>
      <c r="D117" s="28"/>
      <c r="E117" s="39">
        <f t="shared" si="0"/>
        <v>0</v>
      </c>
      <c r="F117" s="68" t="s">
        <v>8</v>
      </c>
      <c r="G117" s="71">
        <v>70108294</v>
      </c>
      <c r="H117" s="70" t="s">
        <v>1</v>
      </c>
      <c r="I117" s="69">
        <v>5</v>
      </c>
    </row>
    <row r="118" spans="1:10" x14ac:dyDescent="0.25">
      <c r="A118" s="48"/>
      <c r="B118" s="12"/>
      <c r="C118" s="50"/>
      <c r="D118" s="30"/>
      <c r="E118" s="49"/>
      <c r="F118" s="68" t="s">
        <v>9</v>
      </c>
      <c r="G118" s="71">
        <v>70108307</v>
      </c>
      <c r="H118" s="70" t="s">
        <v>1</v>
      </c>
      <c r="I118" s="69">
        <v>6</v>
      </c>
    </row>
    <row r="119" spans="1:10" ht="30" x14ac:dyDescent="0.25">
      <c r="A119" s="48"/>
      <c r="B119" s="12"/>
      <c r="C119" s="50"/>
      <c r="D119" s="30"/>
      <c r="E119" s="49"/>
      <c r="F119" s="68" t="s">
        <v>104</v>
      </c>
      <c r="G119" s="71"/>
      <c r="H119" s="70" t="s">
        <v>1</v>
      </c>
      <c r="I119" s="69">
        <v>5</v>
      </c>
    </row>
    <row r="120" spans="1:10" x14ac:dyDescent="0.25">
      <c r="A120" s="48"/>
      <c r="B120" s="12"/>
      <c r="C120" s="50"/>
      <c r="D120" s="30"/>
      <c r="E120" s="49"/>
      <c r="F120" s="68" t="s">
        <v>10</v>
      </c>
      <c r="G120" s="71">
        <v>70108304</v>
      </c>
      <c r="H120" s="70" t="s">
        <v>1</v>
      </c>
      <c r="I120" s="69">
        <v>20</v>
      </c>
    </row>
    <row r="121" spans="1:10" x14ac:dyDescent="0.25">
      <c r="A121" s="48"/>
      <c r="B121" s="12"/>
      <c r="C121" s="50"/>
      <c r="D121" s="30"/>
      <c r="E121" s="49"/>
      <c r="F121" s="68" t="s">
        <v>12</v>
      </c>
      <c r="G121" s="71">
        <v>70108262</v>
      </c>
      <c r="H121" s="70" t="s">
        <v>1</v>
      </c>
      <c r="I121" s="69">
        <v>20</v>
      </c>
    </row>
    <row r="122" spans="1:10" x14ac:dyDescent="0.25">
      <c r="A122" s="48"/>
      <c r="B122" s="12"/>
      <c r="C122" s="50"/>
      <c r="D122" s="30"/>
      <c r="E122" s="49"/>
      <c r="F122" s="90" t="s">
        <v>77</v>
      </c>
      <c r="G122" s="91">
        <v>70122958</v>
      </c>
      <c r="H122" s="92" t="s">
        <v>1</v>
      </c>
      <c r="I122" s="92">
        <v>1</v>
      </c>
    </row>
    <row r="123" spans="1:10" x14ac:dyDescent="0.25">
      <c r="A123" s="48"/>
      <c r="B123" s="12"/>
      <c r="C123" s="50"/>
      <c r="D123" s="30"/>
      <c r="E123" s="49"/>
      <c r="F123" s="93" t="s">
        <v>16</v>
      </c>
      <c r="G123" s="91">
        <v>70107865</v>
      </c>
      <c r="H123" s="92" t="s">
        <v>17</v>
      </c>
      <c r="I123" s="92">
        <v>1</v>
      </c>
    </row>
    <row r="124" spans="1:10" x14ac:dyDescent="0.25">
      <c r="A124" s="88" t="s">
        <v>156</v>
      </c>
      <c r="B124" s="12">
        <v>44</v>
      </c>
      <c r="C124" s="89" t="s">
        <v>2</v>
      </c>
      <c r="D124" s="30"/>
      <c r="E124" s="39">
        <f t="shared" si="0"/>
        <v>0</v>
      </c>
      <c r="F124" s="94" t="s">
        <v>157</v>
      </c>
      <c r="G124" s="91">
        <v>70112003</v>
      </c>
      <c r="H124" s="95" t="s">
        <v>1</v>
      </c>
      <c r="I124" s="92">
        <v>44</v>
      </c>
    </row>
    <row r="125" spans="1:10" ht="30" x14ac:dyDescent="0.25">
      <c r="A125" s="62" t="s">
        <v>80</v>
      </c>
      <c r="B125" s="5">
        <v>3</v>
      </c>
      <c r="C125" s="23" t="s">
        <v>1</v>
      </c>
      <c r="D125" s="28"/>
      <c r="E125" s="39">
        <f t="shared" si="0"/>
        <v>0</v>
      </c>
      <c r="F125" s="68" t="s">
        <v>14</v>
      </c>
      <c r="G125" s="69">
        <v>70116695</v>
      </c>
      <c r="H125" s="70" t="s">
        <v>1</v>
      </c>
      <c r="I125" s="69">
        <v>5</v>
      </c>
    </row>
    <row r="126" spans="1:10" x14ac:dyDescent="0.25">
      <c r="A126" s="62" t="s">
        <v>79</v>
      </c>
      <c r="B126" s="5">
        <v>15</v>
      </c>
      <c r="C126" s="23" t="s">
        <v>2</v>
      </c>
      <c r="D126" s="28"/>
      <c r="E126" s="39">
        <f t="shared" si="0"/>
        <v>0</v>
      </c>
      <c r="F126" s="68" t="s">
        <v>15</v>
      </c>
      <c r="G126" s="69">
        <v>70114792</v>
      </c>
      <c r="H126" s="70" t="s">
        <v>1</v>
      </c>
      <c r="I126" s="69">
        <v>3</v>
      </c>
    </row>
    <row r="127" spans="1:10" ht="30" x14ac:dyDescent="0.25">
      <c r="A127" s="31"/>
      <c r="B127" s="12"/>
      <c r="C127" s="24"/>
      <c r="D127" s="30"/>
      <c r="E127" s="38"/>
      <c r="F127" s="68" t="s">
        <v>76</v>
      </c>
      <c r="G127" s="96">
        <v>70114317</v>
      </c>
      <c r="H127" s="70" t="s">
        <v>1</v>
      </c>
      <c r="I127" s="70">
        <v>2</v>
      </c>
    </row>
    <row r="128" spans="1:10" x14ac:dyDescent="0.25">
      <c r="A128" s="62" t="s">
        <v>78</v>
      </c>
      <c r="B128" s="23">
        <v>1</v>
      </c>
      <c r="C128" s="23" t="s">
        <v>1</v>
      </c>
      <c r="D128" s="26"/>
      <c r="E128" s="27">
        <f t="shared" ref="E128" si="26">B128*D128</f>
        <v>0</v>
      </c>
      <c r="F128" s="68" t="s">
        <v>71</v>
      </c>
      <c r="G128" s="69">
        <v>70204427</v>
      </c>
      <c r="H128" s="70" t="s">
        <v>1</v>
      </c>
      <c r="I128" s="69">
        <v>1</v>
      </c>
    </row>
    <row r="129" spans="1:9" x14ac:dyDescent="0.25">
      <c r="A129" s="61"/>
      <c r="B129" s="24"/>
      <c r="C129" s="24"/>
      <c r="D129" s="52"/>
      <c r="E129" s="54"/>
      <c r="F129" s="79" t="s">
        <v>75</v>
      </c>
      <c r="G129" s="80">
        <v>70109600</v>
      </c>
      <c r="H129" s="81" t="s">
        <v>1</v>
      </c>
      <c r="I129" s="80">
        <v>1</v>
      </c>
    </row>
    <row r="130" spans="1:9" ht="15.75" thickBot="1" x14ac:dyDescent="0.3">
      <c r="A130" s="51"/>
      <c r="B130" s="24"/>
      <c r="C130" s="24"/>
      <c r="D130" s="52"/>
      <c r="E130" s="54"/>
      <c r="F130" s="79" t="s">
        <v>149</v>
      </c>
      <c r="G130" s="80">
        <v>70109035</v>
      </c>
      <c r="H130" s="81" t="s">
        <v>1</v>
      </c>
      <c r="I130" s="80">
        <v>2</v>
      </c>
    </row>
    <row r="131" spans="1:9" ht="15.75" thickBot="1" x14ac:dyDescent="0.3">
      <c r="A131" s="118" t="s">
        <v>93</v>
      </c>
      <c r="B131" s="119"/>
      <c r="C131" s="119"/>
      <c r="D131" s="119"/>
      <c r="E131" s="119"/>
      <c r="F131" s="119"/>
      <c r="G131" s="119"/>
      <c r="H131" s="119"/>
      <c r="I131" s="119"/>
    </row>
    <row r="132" spans="1:9" x14ac:dyDescent="0.25">
      <c r="A132" s="99" t="s">
        <v>92</v>
      </c>
      <c r="B132" s="100">
        <v>442</v>
      </c>
      <c r="C132" s="101" t="s">
        <v>2</v>
      </c>
      <c r="D132" s="102"/>
      <c r="E132" s="103">
        <f t="shared" si="0"/>
        <v>0</v>
      </c>
      <c r="F132" s="104" t="s">
        <v>55</v>
      </c>
      <c r="G132" s="105" t="s">
        <v>56</v>
      </c>
      <c r="H132" s="106" t="s">
        <v>57</v>
      </c>
      <c r="I132" s="107">
        <v>0.247</v>
      </c>
    </row>
    <row r="133" spans="1:9" x14ac:dyDescent="0.25">
      <c r="A133" s="41"/>
      <c r="B133" s="56"/>
      <c r="C133" s="22"/>
      <c r="D133" s="29"/>
      <c r="E133" s="38"/>
      <c r="F133" s="68" t="s">
        <v>58</v>
      </c>
      <c r="G133" s="84" t="s">
        <v>56</v>
      </c>
      <c r="H133" s="70" t="s">
        <v>57</v>
      </c>
      <c r="I133" s="71">
        <v>2.4E-2</v>
      </c>
    </row>
    <row r="134" spans="1:9" x14ac:dyDescent="0.25">
      <c r="A134" s="41"/>
      <c r="B134" s="56"/>
      <c r="C134" s="22"/>
      <c r="D134" s="29"/>
      <c r="E134" s="38"/>
      <c r="F134" s="68" t="s">
        <v>148</v>
      </c>
      <c r="G134" s="84" t="s">
        <v>56</v>
      </c>
      <c r="H134" s="70" t="s">
        <v>57</v>
      </c>
      <c r="I134" s="71">
        <v>1.2E-2</v>
      </c>
    </row>
    <row r="135" spans="1:9" x14ac:dyDescent="0.25">
      <c r="A135" s="41"/>
      <c r="B135" s="56"/>
      <c r="C135" s="22"/>
      <c r="D135" s="29"/>
      <c r="E135" s="38"/>
      <c r="F135" s="68" t="s">
        <v>59</v>
      </c>
      <c r="G135" s="84" t="s">
        <v>56</v>
      </c>
      <c r="H135" s="70" t="s">
        <v>57</v>
      </c>
      <c r="I135" s="71">
        <v>0.124</v>
      </c>
    </row>
    <row r="136" spans="1:9" x14ac:dyDescent="0.25">
      <c r="A136" s="41"/>
      <c r="B136" s="56"/>
      <c r="C136" s="22"/>
      <c r="D136" s="29"/>
      <c r="E136" s="38"/>
      <c r="F136" s="68" t="s">
        <v>60</v>
      </c>
      <c r="G136" s="84" t="s">
        <v>61</v>
      </c>
      <c r="H136" s="70" t="s">
        <v>62</v>
      </c>
      <c r="I136" s="69">
        <v>35</v>
      </c>
    </row>
    <row r="137" spans="1:9" x14ac:dyDescent="0.25">
      <c r="A137" s="41"/>
      <c r="B137" s="56"/>
      <c r="C137" s="22"/>
      <c r="D137" s="29"/>
      <c r="E137" s="38"/>
      <c r="F137" s="78" t="s">
        <v>63</v>
      </c>
      <c r="G137" s="85">
        <v>30231749</v>
      </c>
      <c r="H137" s="70" t="s">
        <v>1</v>
      </c>
      <c r="I137" s="70">
        <v>1</v>
      </c>
    </row>
    <row r="138" spans="1:9" x14ac:dyDescent="0.25">
      <c r="A138" s="41"/>
      <c r="B138" s="56"/>
      <c r="C138" s="22"/>
      <c r="D138" s="29"/>
      <c r="E138" s="38"/>
      <c r="F138" s="78" t="s">
        <v>72</v>
      </c>
      <c r="G138" s="85">
        <v>40739041</v>
      </c>
      <c r="H138" s="70" t="s">
        <v>1</v>
      </c>
      <c r="I138" s="70">
        <v>1</v>
      </c>
    </row>
    <row r="139" spans="1:9" x14ac:dyDescent="0.25">
      <c r="A139" s="41"/>
      <c r="B139" s="56"/>
      <c r="C139" s="22"/>
      <c r="D139" s="29"/>
      <c r="E139" s="38"/>
      <c r="F139" s="78" t="s">
        <v>73</v>
      </c>
      <c r="G139" s="85">
        <v>30218297</v>
      </c>
      <c r="H139" s="70" t="s">
        <v>1</v>
      </c>
      <c r="I139" s="70">
        <v>1</v>
      </c>
    </row>
    <row r="140" spans="1:9" ht="30" x14ac:dyDescent="0.25">
      <c r="A140" s="62" t="s">
        <v>91</v>
      </c>
      <c r="B140" s="5">
        <v>3</v>
      </c>
      <c r="C140" s="23" t="s">
        <v>1</v>
      </c>
      <c r="D140" s="28"/>
      <c r="E140" s="39">
        <f t="shared" si="0"/>
        <v>0</v>
      </c>
      <c r="F140" s="72" t="s">
        <v>20</v>
      </c>
      <c r="G140" s="86" t="s">
        <v>21</v>
      </c>
      <c r="H140" s="73" t="s">
        <v>1</v>
      </c>
      <c r="I140" s="87">
        <v>1</v>
      </c>
    </row>
    <row r="141" spans="1:9" ht="30" x14ac:dyDescent="0.25">
      <c r="A141" s="25"/>
      <c r="B141" s="5"/>
      <c r="C141" s="23"/>
      <c r="D141" s="28"/>
      <c r="E141" s="39"/>
      <c r="F141" s="68" t="s">
        <v>22</v>
      </c>
      <c r="G141" s="84" t="s">
        <v>23</v>
      </c>
      <c r="H141" s="70" t="s">
        <v>1</v>
      </c>
      <c r="I141" s="71">
        <v>1</v>
      </c>
    </row>
    <row r="142" spans="1:9" ht="30" x14ac:dyDescent="0.25">
      <c r="A142" s="25"/>
      <c r="B142" s="5"/>
      <c r="C142" s="23"/>
      <c r="D142" s="28"/>
      <c r="E142" s="39"/>
      <c r="F142" s="68" t="s">
        <v>24</v>
      </c>
      <c r="G142" s="84" t="s">
        <v>25</v>
      </c>
      <c r="H142" s="70" t="s">
        <v>1</v>
      </c>
      <c r="I142" s="71">
        <v>1</v>
      </c>
    </row>
    <row r="143" spans="1:9" ht="30" x14ac:dyDescent="0.25">
      <c r="A143" s="25"/>
      <c r="B143" s="5"/>
      <c r="C143" s="23"/>
      <c r="D143" s="28"/>
      <c r="E143" s="39"/>
      <c r="F143" s="68" t="s">
        <v>66</v>
      </c>
      <c r="G143" s="84" t="s">
        <v>67</v>
      </c>
      <c r="H143" s="70" t="s">
        <v>1</v>
      </c>
      <c r="I143" s="71">
        <v>1</v>
      </c>
    </row>
    <row r="144" spans="1:9" ht="30" x14ac:dyDescent="0.25">
      <c r="A144" s="25"/>
      <c r="B144" s="5"/>
      <c r="C144" s="23"/>
      <c r="D144" s="28"/>
      <c r="E144" s="39"/>
      <c r="F144" s="68" t="s">
        <v>26</v>
      </c>
      <c r="G144" s="84" t="s">
        <v>27</v>
      </c>
      <c r="H144" s="70" t="s">
        <v>1</v>
      </c>
      <c r="I144" s="71">
        <v>1</v>
      </c>
    </row>
    <row r="145" spans="1:9" ht="30" x14ac:dyDescent="0.25">
      <c r="A145" s="25"/>
      <c r="B145" s="5"/>
      <c r="C145" s="23"/>
      <c r="D145" s="28"/>
      <c r="E145" s="39"/>
      <c r="F145" s="68" t="s">
        <v>28</v>
      </c>
      <c r="G145" s="84" t="s">
        <v>29</v>
      </c>
      <c r="H145" s="70" t="s">
        <v>1</v>
      </c>
      <c r="I145" s="71">
        <v>2</v>
      </c>
    </row>
    <row r="146" spans="1:9" ht="30" x14ac:dyDescent="0.25">
      <c r="A146" s="25"/>
      <c r="B146" s="5"/>
      <c r="C146" s="23"/>
      <c r="D146" s="28"/>
      <c r="E146" s="39"/>
      <c r="F146" s="68" t="s">
        <v>30</v>
      </c>
      <c r="G146" s="84" t="s">
        <v>31</v>
      </c>
      <c r="H146" s="70" t="s">
        <v>1</v>
      </c>
      <c r="I146" s="69">
        <v>2</v>
      </c>
    </row>
    <row r="147" spans="1:9" ht="30" x14ac:dyDescent="0.25">
      <c r="A147" s="25"/>
      <c r="B147" s="5"/>
      <c r="C147" s="23"/>
      <c r="D147" s="28"/>
      <c r="E147" s="39"/>
      <c r="F147" s="68" t="s">
        <v>32</v>
      </c>
      <c r="G147" s="84" t="s">
        <v>33</v>
      </c>
      <c r="H147" s="70" t="s">
        <v>1</v>
      </c>
      <c r="I147" s="69">
        <v>1</v>
      </c>
    </row>
    <row r="148" spans="1:9" ht="30" x14ac:dyDescent="0.25">
      <c r="A148" s="62" t="s">
        <v>89</v>
      </c>
      <c r="B148" s="5">
        <v>22</v>
      </c>
      <c r="C148" s="23" t="s">
        <v>1</v>
      </c>
      <c r="D148" s="28"/>
      <c r="E148" s="39">
        <f t="shared" si="0"/>
        <v>0</v>
      </c>
      <c r="F148" s="68" t="s">
        <v>34</v>
      </c>
      <c r="G148" s="84" t="s">
        <v>35</v>
      </c>
      <c r="H148" s="70" t="s">
        <v>1</v>
      </c>
      <c r="I148" s="71">
        <v>13</v>
      </c>
    </row>
    <row r="149" spans="1:9" x14ac:dyDescent="0.25">
      <c r="A149" s="25"/>
      <c r="B149" s="5"/>
      <c r="C149" s="23"/>
      <c r="D149" s="28"/>
      <c r="E149" s="39"/>
      <c r="F149" s="68" t="s">
        <v>36</v>
      </c>
      <c r="G149" s="84" t="s">
        <v>37</v>
      </c>
      <c r="H149" s="70" t="s">
        <v>1</v>
      </c>
      <c r="I149" s="71">
        <v>3</v>
      </c>
    </row>
    <row r="150" spans="1:9" x14ac:dyDescent="0.25">
      <c r="A150" s="25"/>
      <c r="B150" s="5"/>
      <c r="C150" s="23"/>
      <c r="D150" s="28"/>
      <c r="E150" s="39"/>
      <c r="F150" s="68" t="s">
        <v>38</v>
      </c>
      <c r="G150" s="84" t="s">
        <v>39</v>
      </c>
      <c r="H150" s="70" t="s">
        <v>1</v>
      </c>
      <c r="I150" s="71">
        <v>4</v>
      </c>
    </row>
    <row r="151" spans="1:9" x14ac:dyDescent="0.25">
      <c r="A151" s="25"/>
      <c r="B151" s="5"/>
      <c r="C151" s="23"/>
      <c r="D151" s="28"/>
      <c r="E151" s="39"/>
      <c r="F151" s="68" t="s">
        <v>40</v>
      </c>
      <c r="G151" s="84" t="s">
        <v>41</v>
      </c>
      <c r="H151" s="70" t="s">
        <v>1</v>
      </c>
      <c r="I151" s="71">
        <v>2</v>
      </c>
    </row>
    <row r="152" spans="1:9" ht="30" x14ac:dyDescent="0.25">
      <c r="A152" s="62" t="s">
        <v>90</v>
      </c>
      <c r="B152" s="23">
        <v>3</v>
      </c>
      <c r="C152" s="23" t="s">
        <v>1</v>
      </c>
      <c r="D152" s="26"/>
      <c r="E152" s="27">
        <f t="shared" ref="E152" si="27">B152*D152</f>
        <v>0</v>
      </c>
      <c r="F152" s="68" t="s">
        <v>42</v>
      </c>
      <c r="G152" s="84" t="s">
        <v>43</v>
      </c>
      <c r="H152" s="70" t="s">
        <v>1</v>
      </c>
      <c r="I152" s="71">
        <v>1</v>
      </c>
    </row>
    <row r="153" spans="1:9" x14ac:dyDescent="0.25">
      <c r="A153" s="31"/>
      <c r="B153" s="23"/>
      <c r="C153" s="23"/>
      <c r="D153" s="26"/>
      <c r="E153" s="27"/>
      <c r="F153" s="68" t="s">
        <v>44</v>
      </c>
      <c r="G153" s="84" t="s">
        <v>45</v>
      </c>
      <c r="H153" s="70" t="s">
        <v>1</v>
      </c>
      <c r="I153" s="71">
        <v>2</v>
      </c>
    </row>
    <row r="154" spans="1:9" x14ac:dyDescent="0.25">
      <c r="A154" s="31"/>
      <c r="B154" s="23"/>
      <c r="C154" s="23"/>
      <c r="D154" s="26"/>
      <c r="E154" s="27"/>
      <c r="F154" s="68" t="s">
        <v>46</v>
      </c>
      <c r="G154" s="84" t="s">
        <v>47</v>
      </c>
      <c r="H154" s="70" t="s">
        <v>1</v>
      </c>
      <c r="I154" s="71">
        <v>1</v>
      </c>
    </row>
    <row r="155" spans="1:9" ht="30" x14ac:dyDescent="0.25">
      <c r="A155" s="63" t="s">
        <v>88</v>
      </c>
      <c r="B155" s="23">
        <v>3</v>
      </c>
      <c r="C155" s="23" t="s">
        <v>1</v>
      </c>
      <c r="D155" s="26"/>
      <c r="E155" s="27">
        <f t="shared" ref="E155" si="28">B155*D155</f>
        <v>0</v>
      </c>
      <c r="F155" s="68" t="s">
        <v>48</v>
      </c>
      <c r="G155" s="84">
        <v>2470057</v>
      </c>
      <c r="H155" s="70" t="s">
        <v>1</v>
      </c>
      <c r="I155" s="71">
        <v>1</v>
      </c>
    </row>
    <row r="156" spans="1:9" x14ac:dyDescent="0.25">
      <c r="A156" s="31"/>
      <c r="B156" s="24"/>
      <c r="C156" s="24"/>
      <c r="D156" s="52"/>
      <c r="E156" s="54"/>
      <c r="F156" s="68" t="s">
        <v>69</v>
      </c>
      <c r="G156" s="84">
        <v>30327026</v>
      </c>
      <c r="H156" s="70" t="s">
        <v>1</v>
      </c>
      <c r="I156" s="71">
        <v>3</v>
      </c>
    </row>
    <row r="157" spans="1:9" x14ac:dyDescent="0.25">
      <c r="A157" s="63" t="s">
        <v>87</v>
      </c>
      <c r="B157" s="12">
        <v>22</v>
      </c>
      <c r="C157" s="24" t="s">
        <v>1</v>
      </c>
      <c r="D157" s="30"/>
      <c r="E157" s="40">
        <f t="shared" si="0"/>
        <v>0</v>
      </c>
      <c r="F157" s="68" t="s">
        <v>49</v>
      </c>
      <c r="G157" s="84">
        <v>4668019</v>
      </c>
      <c r="H157" s="70" t="s">
        <v>1</v>
      </c>
      <c r="I157" s="71">
        <v>12</v>
      </c>
    </row>
    <row r="158" spans="1:9" x14ac:dyDescent="0.25">
      <c r="A158" s="31"/>
      <c r="B158" s="58"/>
      <c r="C158" s="24"/>
      <c r="D158" s="30"/>
      <c r="E158" s="40"/>
      <c r="F158" s="68" t="s">
        <v>50</v>
      </c>
      <c r="G158" s="84">
        <v>4668015</v>
      </c>
      <c r="H158" s="70" t="s">
        <v>1</v>
      </c>
      <c r="I158" s="71">
        <v>4</v>
      </c>
    </row>
    <row r="159" spans="1:9" x14ac:dyDescent="0.25">
      <c r="A159" s="31"/>
      <c r="B159" s="58"/>
      <c r="C159" s="24"/>
      <c r="D159" s="30"/>
      <c r="E159" s="40"/>
      <c r="F159" s="68" t="s">
        <v>51</v>
      </c>
      <c r="G159" s="84">
        <v>4668023</v>
      </c>
      <c r="H159" s="70" t="s">
        <v>1</v>
      </c>
      <c r="I159" s="71">
        <v>2</v>
      </c>
    </row>
    <row r="160" spans="1:9" ht="30" x14ac:dyDescent="0.25">
      <c r="A160" s="31"/>
      <c r="B160" s="58"/>
      <c r="C160" s="24"/>
      <c r="D160" s="30"/>
      <c r="E160" s="40"/>
      <c r="F160" s="68" t="s">
        <v>52</v>
      </c>
      <c r="G160" s="84">
        <v>4668000</v>
      </c>
      <c r="H160" s="70" t="s">
        <v>1</v>
      </c>
      <c r="I160" s="71">
        <v>3</v>
      </c>
    </row>
    <row r="161" spans="1:9" ht="30" x14ac:dyDescent="0.25">
      <c r="A161" s="31"/>
      <c r="B161" s="58"/>
      <c r="C161" s="24"/>
      <c r="D161" s="30"/>
      <c r="E161" s="40"/>
      <c r="F161" s="68" t="s">
        <v>53</v>
      </c>
      <c r="G161" s="84" t="s">
        <v>54</v>
      </c>
      <c r="H161" s="70" t="s">
        <v>1</v>
      </c>
      <c r="I161" s="71">
        <v>20</v>
      </c>
    </row>
    <row r="162" spans="1:9" ht="30" x14ac:dyDescent="0.25">
      <c r="A162" s="31"/>
      <c r="B162" s="58"/>
      <c r="C162" s="24"/>
      <c r="D162" s="30"/>
      <c r="E162" s="40"/>
      <c r="F162" s="68" t="s">
        <v>68</v>
      </c>
      <c r="G162" s="84">
        <v>30437018</v>
      </c>
      <c r="H162" s="70" t="s">
        <v>1</v>
      </c>
      <c r="I162" s="69">
        <v>1</v>
      </c>
    </row>
    <row r="163" spans="1:9" ht="30" x14ac:dyDescent="0.25">
      <c r="A163" s="67" t="s">
        <v>118</v>
      </c>
      <c r="B163" s="32">
        <v>1</v>
      </c>
      <c r="C163" s="23" t="s">
        <v>1</v>
      </c>
      <c r="D163" s="26"/>
      <c r="E163" s="27">
        <f t="shared" ref="E163:E166" si="29">B163*D163</f>
        <v>0</v>
      </c>
      <c r="F163" s="68" t="s">
        <v>165</v>
      </c>
      <c r="G163" s="84">
        <v>30602220</v>
      </c>
      <c r="H163" s="70" t="s">
        <v>1</v>
      </c>
      <c r="I163" s="69">
        <v>1</v>
      </c>
    </row>
    <row r="164" spans="1:9" x14ac:dyDescent="0.25">
      <c r="A164" s="31"/>
      <c r="B164" s="32"/>
      <c r="C164" s="23"/>
      <c r="D164" s="26"/>
      <c r="E164" s="27"/>
      <c r="F164" s="68" t="s">
        <v>70</v>
      </c>
      <c r="G164" s="84">
        <v>30214720</v>
      </c>
      <c r="H164" s="70" t="s">
        <v>1</v>
      </c>
      <c r="I164" s="69">
        <v>4</v>
      </c>
    </row>
    <row r="165" spans="1:9" ht="30" x14ac:dyDescent="0.25">
      <c r="A165" s="62" t="s">
        <v>86</v>
      </c>
      <c r="B165" s="32">
        <v>5</v>
      </c>
      <c r="C165" s="23" t="s">
        <v>1</v>
      </c>
      <c r="D165" s="26"/>
      <c r="E165" s="27">
        <f t="shared" si="29"/>
        <v>0</v>
      </c>
      <c r="F165" s="68" t="s">
        <v>64</v>
      </c>
      <c r="G165" s="84">
        <v>2007061</v>
      </c>
      <c r="H165" s="70" t="s">
        <v>1</v>
      </c>
      <c r="I165" s="71">
        <v>5</v>
      </c>
    </row>
    <row r="166" spans="1:9" ht="30" x14ac:dyDescent="0.25">
      <c r="A166" s="63" t="s">
        <v>85</v>
      </c>
      <c r="B166" s="32">
        <v>16</v>
      </c>
      <c r="C166" s="23" t="s">
        <v>1</v>
      </c>
      <c r="D166" s="26"/>
      <c r="E166" s="27">
        <f t="shared" si="29"/>
        <v>0</v>
      </c>
      <c r="F166" s="68" t="s">
        <v>166</v>
      </c>
      <c r="G166" s="84"/>
      <c r="H166" s="70" t="s">
        <v>1</v>
      </c>
      <c r="I166" s="69">
        <v>8</v>
      </c>
    </row>
    <row r="167" spans="1:9" ht="30.75" thickBot="1" x14ac:dyDescent="0.3">
      <c r="A167" s="108" t="s">
        <v>84</v>
      </c>
      <c r="B167" s="109">
        <v>3</v>
      </c>
      <c r="C167" s="110" t="s">
        <v>1</v>
      </c>
      <c r="D167" s="111"/>
      <c r="E167" s="112">
        <f t="shared" ref="E167" si="30">B167*D167</f>
        <v>0</v>
      </c>
      <c r="F167" s="113" t="s">
        <v>101</v>
      </c>
      <c r="G167" s="114"/>
      <c r="H167" s="115" t="s">
        <v>1</v>
      </c>
      <c r="I167" s="116">
        <v>3</v>
      </c>
    </row>
    <row r="168" spans="1:9" s="3" customFormat="1" ht="15.75" thickBot="1" x14ac:dyDescent="0.3">
      <c r="A168"/>
      <c r="B168"/>
      <c r="C168"/>
      <c r="D168" s="82" t="s">
        <v>119</v>
      </c>
      <c r="E168" s="83">
        <f>SUM(E6:E167)</f>
        <v>0</v>
      </c>
    </row>
    <row r="169" spans="1:9" s="3" customFormat="1" x14ac:dyDescent="0.25">
      <c r="A169"/>
      <c r="B169"/>
      <c r="C169"/>
      <c r="D169" s="13"/>
      <c r="E169" s="10"/>
    </row>
    <row r="176" spans="1:9" x14ac:dyDescent="0.25">
      <c r="A176" s="3"/>
      <c r="B176" s="3"/>
      <c r="C176" s="3"/>
      <c r="D176" s="14"/>
      <c r="E176" s="17"/>
    </row>
    <row r="177" spans="1:5" x14ac:dyDescent="0.25">
      <c r="A177" s="3"/>
      <c r="B177" s="3"/>
      <c r="C177" s="3"/>
      <c r="D177" s="14"/>
      <c r="E177" s="17"/>
    </row>
    <row r="178" spans="1:5" x14ac:dyDescent="0.25">
      <c r="A178" s="3"/>
      <c r="B178" s="3"/>
      <c r="C178" s="3"/>
      <c r="D178" s="14"/>
      <c r="E178" s="17"/>
    </row>
    <row r="184" spans="1:5" s="3" customFormat="1" x14ac:dyDescent="0.25">
      <c r="A184"/>
      <c r="B184"/>
      <c r="C184"/>
      <c r="D184" s="13"/>
      <c r="E184" s="10"/>
    </row>
    <row r="185" spans="1:5" s="3" customFormat="1" x14ac:dyDescent="0.25">
      <c r="A185"/>
      <c r="B185"/>
      <c r="C185"/>
      <c r="D185" s="13"/>
      <c r="E185" s="10"/>
    </row>
    <row r="186" spans="1:5" s="3" customFormat="1" x14ac:dyDescent="0.25">
      <c r="A186"/>
      <c r="B186"/>
      <c r="C186"/>
      <c r="D186" s="13"/>
      <c r="E186" s="10"/>
    </row>
    <row r="225" spans="1:5" x14ac:dyDescent="0.25">
      <c r="A225" s="3"/>
      <c r="B225" s="3"/>
      <c r="C225" s="3"/>
      <c r="D225" s="14"/>
      <c r="E225" s="17"/>
    </row>
    <row r="227" spans="1:5" x14ac:dyDescent="0.25">
      <c r="A227" s="3"/>
      <c r="B227" s="3"/>
      <c r="C227" s="3"/>
      <c r="D227" s="14"/>
      <c r="E227" s="17"/>
    </row>
    <row r="228" spans="1:5" x14ac:dyDescent="0.25">
      <c r="A228" s="3"/>
      <c r="B228" s="3"/>
      <c r="C228" s="3"/>
      <c r="D228" s="14"/>
      <c r="E228" s="17"/>
    </row>
    <row r="229" spans="1:5" x14ac:dyDescent="0.25">
      <c r="A229" s="3"/>
      <c r="B229" s="3"/>
      <c r="C229" s="3"/>
      <c r="D229" s="14"/>
      <c r="E229" s="17"/>
    </row>
    <row r="230" spans="1:5" x14ac:dyDescent="0.25">
      <c r="A230" s="3"/>
      <c r="B230" s="3"/>
      <c r="C230" s="3"/>
      <c r="D230" s="14"/>
      <c r="E230" s="17"/>
    </row>
    <row r="231" spans="1:5" x14ac:dyDescent="0.25">
      <c r="A231" s="3"/>
      <c r="B231" s="3"/>
      <c r="C231" s="3"/>
      <c r="D231" s="14"/>
      <c r="E231" s="17"/>
    </row>
    <row r="232" spans="1:5" x14ac:dyDescent="0.25">
      <c r="A232" s="3"/>
      <c r="B232" s="3"/>
      <c r="C232" s="3"/>
      <c r="D232" s="14"/>
      <c r="E232" s="17"/>
    </row>
    <row r="233" spans="1:5" s="3" customFormat="1" x14ac:dyDescent="0.25">
      <c r="A233"/>
      <c r="B233"/>
      <c r="C233"/>
      <c r="D233" s="13"/>
      <c r="E233" s="10"/>
    </row>
    <row r="235" spans="1:5" s="3" customFormat="1" x14ac:dyDescent="0.25">
      <c r="A235"/>
      <c r="B235"/>
      <c r="C235"/>
      <c r="D235" s="13"/>
      <c r="E235" s="10"/>
    </row>
    <row r="236" spans="1:5" s="3" customFormat="1" x14ac:dyDescent="0.25">
      <c r="A236"/>
      <c r="B236"/>
      <c r="C236"/>
      <c r="D236" s="13"/>
      <c r="E236" s="10"/>
    </row>
    <row r="237" spans="1:5" s="3" customFormat="1" x14ac:dyDescent="0.25">
      <c r="A237" s="7"/>
      <c r="B237" s="7"/>
      <c r="C237" s="7"/>
      <c r="D237" s="15"/>
      <c r="E237" s="18"/>
    </row>
    <row r="238" spans="1:5" s="3" customFormat="1" x14ac:dyDescent="0.25">
      <c r="A238" s="7"/>
      <c r="B238" s="7"/>
      <c r="C238" s="7"/>
      <c r="D238" s="15"/>
      <c r="E238" s="18"/>
    </row>
    <row r="239" spans="1:5" s="3" customFormat="1" x14ac:dyDescent="0.25">
      <c r="A239" s="7"/>
      <c r="B239" s="7"/>
      <c r="C239" s="7"/>
      <c r="D239" s="15"/>
      <c r="E239" s="18"/>
    </row>
    <row r="240" spans="1:5" s="3" customFormat="1" x14ac:dyDescent="0.25">
      <c r="A240" s="7"/>
      <c r="B240" s="7"/>
      <c r="C240" s="7"/>
      <c r="D240" s="15"/>
      <c r="E240" s="18"/>
    </row>
    <row r="241" spans="1:5" ht="30" customHeight="1" x14ac:dyDescent="0.25"/>
    <row r="245" spans="1:5" s="7" customFormat="1" x14ac:dyDescent="0.25">
      <c r="A245"/>
      <c r="B245"/>
      <c r="C245"/>
      <c r="D245" s="13"/>
      <c r="E245" s="10"/>
    </row>
    <row r="246" spans="1:5" s="7" customFormat="1" x14ac:dyDescent="0.25">
      <c r="A246"/>
      <c r="B246"/>
      <c r="C246"/>
      <c r="D246" s="13"/>
      <c r="E246" s="10"/>
    </row>
    <row r="247" spans="1:5" s="7" customFormat="1" x14ac:dyDescent="0.25">
      <c r="A247" s="6"/>
      <c r="B247" s="6"/>
      <c r="C247" s="6"/>
      <c r="D247" s="16"/>
      <c r="E247" s="19"/>
    </row>
    <row r="248" spans="1:5" s="7" customFormat="1" x14ac:dyDescent="0.25">
      <c r="A248"/>
      <c r="B248"/>
      <c r="C248"/>
      <c r="D248" s="13"/>
      <c r="E248" s="10"/>
    </row>
    <row r="255" spans="1:5" s="6" customFormat="1" x14ac:dyDescent="0.25">
      <c r="A255"/>
      <c r="B255"/>
      <c r="C255"/>
      <c r="D255" s="13"/>
      <c r="E255" s="10"/>
    </row>
    <row r="264" spans="1:5" x14ac:dyDescent="0.25">
      <c r="A264" s="3"/>
      <c r="B264" s="3"/>
      <c r="C264" s="3"/>
      <c r="D264" s="14"/>
      <c r="E264" s="17"/>
    </row>
    <row r="265" spans="1:5" x14ac:dyDescent="0.25">
      <c r="A265" s="4"/>
      <c r="B265" s="4"/>
      <c r="C265" s="4"/>
      <c r="D265" s="14"/>
      <c r="E265" s="20"/>
    </row>
    <row r="266" spans="1:5" x14ac:dyDescent="0.25">
      <c r="A266" s="4"/>
      <c r="B266" s="4"/>
      <c r="C266" s="4"/>
      <c r="D266" s="14"/>
      <c r="E266" s="20"/>
    </row>
    <row r="267" spans="1:5" x14ac:dyDescent="0.25">
      <c r="A267" s="4"/>
      <c r="B267" s="4"/>
      <c r="C267" s="4"/>
      <c r="D267" s="14"/>
      <c r="E267" s="20"/>
    </row>
    <row r="272" spans="1:5" s="3" customFormat="1" x14ac:dyDescent="0.25">
      <c r="A272"/>
      <c r="B272"/>
      <c r="C272"/>
      <c r="D272" s="13"/>
      <c r="E272" s="10"/>
    </row>
    <row r="273" spans="1:5" s="4" customFormat="1" x14ac:dyDescent="0.25">
      <c r="A273"/>
      <c r="B273"/>
      <c r="C273"/>
      <c r="D273" s="13"/>
      <c r="E273" s="10"/>
    </row>
    <row r="274" spans="1:5" s="4" customFormat="1" x14ac:dyDescent="0.25">
      <c r="A274"/>
      <c r="B274"/>
      <c r="C274"/>
      <c r="D274" s="13"/>
      <c r="E274" s="10"/>
    </row>
    <row r="275" spans="1:5" s="4" customFormat="1" x14ac:dyDescent="0.25">
      <c r="A275"/>
      <c r="B275"/>
      <c r="C275"/>
      <c r="D275" s="13"/>
      <c r="E275" s="10"/>
    </row>
  </sheetData>
  <mergeCells count="11">
    <mergeCell ref="A2:I2"/>
    <mergeCell ref="A3:I3"/>
    <mergeCell ref="A6:I6"/>
    <mergeCell ref="A39:I39"/>
    <mergeCell ref="A131:I131"/>
    <mergeCell ref="A115:I115"/>
    <mergeCell ref="A51:I51"/>
    <mergeCell ref="A64:I64"/>
    <mergeCell ref="A76:I76"/>
    <mergeCell ref="A89:I89"/>
    <mergeCell ref="A102:I102"/>
  </mergeCells>
  <pageMargins left="0.7" right="0.7" top="0.75" bottom="0.75" header="0.3" footer="0.3"/>
  <pageSetup paperSize="9" scale="7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workbookViewId="0">
      <selection activeCell="C34" sqref="C34"/>
    </sheetView>
  </sheetViews>
  <sheetFormatPr defaultRowHeight="15" x14ac:dyDescent="0.25"/>
  <cols>
    <col min="2" max="2" width="21.7109375" bestFit="1" customWidth="1"/>
    <col min="3" max="3" width="12.140625" bestFit="1" customWidth="1"/>
    <col min="4" max="4" width="11" bestFit="1" customWidth="1"/>
    <col min="5" max="5" width="10.28515625" bestFit="1" customWidth="1"/>
  </cols>
  <sheetData>
    <row r="3" spans="1:5" x14ac:dyDescent="0.25">
      <c r="C3" t="s">
        <v>127</v>
      </c>
      <c r="D3" t="s">
        <v>128</v>
      </c>
      <c r="E3" t="s">
        <v>129</v>
      </c>
    </row>
    <row r="4" spans="1:5" x14ac:dyDescent="0.25">
      <c r="A4">
        <v>1</v>
      </c>
      <c r="B4" t="s">
        <v>122</v>
      </c>
      <c r="C4">
        <f>5.64*9.23</f>
        <v>52.057200000000002</v>
      </c>
      <c r="D4">
        <f>E4*3.6</f>
        <v>86.76</v>
      </c>
      <c r="E4">
        <f>9.23+9.23+5.64</f>
        <v>24.1</v>
      </c>
    </row>
    <row r="5" spans="1:5" x14ac:dyDescent="0.25">
      <c r="A5">
        <v>2</v>
      </c>
      <c r="B5" t="s">
        <v>123</v>
      </c>
      <c r="C5">
        <f>5.64*5.46</f>
        <v>30.7944</v>
      </c>
      <c r="D5">
        <f t="shared" ref="D5:D10" si="0">E5*2.5</f>
        <v>55.5</v>
      </c>
      <c r="E5">
        <f>(5.46+5.64)*2</f>
        <v>22.2</v>
      </c>
    </row>
    <row r="6" spans="1:5" x14ac:dyDescent="0.25">
      <c r="A6">
        <v>3</v>
      </c>
      <c r="B6" t="s">
        <v>124</v>
      </c>
      <c r="C6">
        <f>2.36*1.8</f>
        <v>4.2480000000000002</v>
      </c>
      <c r="D6">
        <f t="shared" si="0"/>
        <v>20.8</v>
      </c>
      <c r="E6">
        <f>(2.36+1.8)*2</f>
        <v>8.32</v>
      </c>
    </row>
    <row r="7" spans="1:5" x14ac:dyDescent="0.25">
      <c r="A7">
        <v>4</v>
      </c>
      <c r="B7" t="s">
        <v>125</v>
      </c>
      <c r="C7">
        <f>3.6*1.2 + 0.8*2.36</f>
        <v>6.2080000000000002</v>
      </c>
      <c r="D7">
        <f t="shared" si="0"/>
        <v>24.050000000000004</v>
      </c>
      <c r="E7">
        <f>(3.6+1.21)*2</f>
        <v>9.620000000000001</v>
      </c>
    </row>
    <row r="8" spans="1:5" x14ac:dyDescent="0.25">
      <c r="A8">
        <v>5</v>
      </c>
      <c r="B8" t="s">
        <v>159</v>
      </c>
      <c r="C8">
        <f>1.48*1.48</f>
        <v>2.1903999999999999</v>
      </c>
      <c r="D8">
        <f t="shared" si="0"/>
        <v>14.8</v>
      </c>
      <c r="E8">
        <f>(1.48+1.48)*2</f>
        <v>5.92</v>
      </c>
    </row>
    <row r="9" spans="1:5" x14ac:dyDescent="0.25">
      <c r="A9">
        <v>6</v>
      </c>
      <c r="B9" t="s">
        <v>126</v>
      </c>
      <c r="C9">
        <f>1.48*0.86</f>
        <v>1.2727999999999999</v>
      </c>
      <c r="D9">
        <f t="shared" si="0"/>
        <v>11.7</v>
      </c>
      <c r="E9">
        <f>(1.48+0.86)*2</f>
        <v>4.68</v>
      </c>
    </row>
    <row r="10" spans="1:5" x14ac:dyDescent="0.25">
      <c r="A10">
        <v>7</v>
      </c>
      <c r="B10" t="s">
        <v>160</v>
      </c>
      <c r="C10">
        <f>3.86*1.82</f>
        <v>7.0251999999999999</v>
      </c>
      <c r="D10">
        <f t="shared" si="0"/>
        <v>28.4</v>
      </c>
      <c r="E10">
        <f>(1.82+3.86)*2</f>
        <v>11.36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Кошторис</vt:lpstr>
      <vt:lpstr>Об'єми</vt:lpstr>
      <vt:lpstr>Кошторис!Область_печати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2023-03-08T14:50:52Z</dcterms:modified>
</cp:coreProperties>
</file>