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Users\ZDUDENKO\ВСЕ РАБОТНИКИ\новая ТТ оболонский\"/>
    </mc:Choice>
  </mc:AlternateContent>
  <bookViews>
    <workbookView xWindow="0" yWindow="0" windowWidth="23016" windowHeight="8196" tabRatio="516" firstSheet="2" activeTab="2"/>
  </bookViews>
  <sheets>
    <sheet name="Додаток 2" sheetId="42" state="hidden" r:id="rId1"/>
    <sheet name="Основні положеня" sheetId="40" state="hidden" r:id="rId2"/>
    <sheet name="Лист1" sheetId="51" r:id="rId3"/>
  </sheets>
  <definedNames>
    <definedName name="_xlnm._FilterDatabase" localSheetId="2" hidden="1">Лист1!$A$7:$I$169</definedName>
    <definedName name="Виконується">#REF!</definedName>
  </definedNames>
  <calcPr calcId="162913"/>
</workbook>
</file>

<file path=xl/calcChain.xml><?xml version="1.0" encoding="utf-8"?>
<calcChain xmlns="http://schemas.openxmlformats.org/spreadsheetml/2006/main">
  <c r="K123" i="51" l="1"/>
  <c r="K138" i="51"/>
  <c r="F138" i="51"/>
  <c r="K137" i="51"/>
  <c r="K136" i="51"/>
  <c r="K135" i="51"/>
  <c r="K134" i="51"/>
  <c r="F134" i="51"/>
  <c r="K111" i="51" l="1"/>
  <c r="F18" i="51" l="1"/>
  <c r="I65" i="51"/>
  <c r="I66" i="51"/>
  <c r="I68" i="51"/>
  <c r="K68" i="51" s="1"/>
  <c r="F68" i="51"/>
  <c r="K67" i="51"/>
  <c r="F67" i="51"/>
  <c r="F85" i="51"/>
  <c r="I31" i="51"/>
  <c r="K31" i="51" s="1"/>
  <c r="F31" i="51"/>
  <c r="K131" i="51"/>
  <c r="I130" i="51"/>
  <c r="K130" i="51" s="1"/>
  <c r="I129" i="51"/>
  <c r="K129" i="51" s="1"/>
  <c r="F129" i="51"/>
  <c r="K128" i="51"/>
  <c r="I127" i="51"/>
  <c r="K127" i="51" s="1"/>
  <c r="F127" i="51"/>
  <c r="K126" i="51"/>
  <c r="K125" i="51"/>
  <c r="F125" i="51"/>
  <c r="K124" i="51"/>
  <c r="F124" i="51"/>
  <c r="K51" i="51" l="1"/>
  <c r="K52" i="51"/>
  <c r="K53" i="51"/>
  <c r="K56" i="51"/>
  <c r="I55" i="51"/>
  <c r="K55" i="51" s="1"/>
  <c r="K54" i="51"/>
  <c r="F57" i="51"/>
  <c r="K57" i="51"/>
  <c r="K58" i="51"/>
  <c r="K59" i="51"/>
  <c r="K60" i="51"/>
  <c r="K61" i="51"/>
  <c r="K62" i="51"/>
  <c r="I63" i="51"/>
  <c r="K63" i="51" s="1"/>
  <c r="K64" i="51"/>
  <c r="F51" i="51" l="1"/>
  <c r="I75" i="51"/>
  <c r="I110" i="51"/>
  <c r="I109" i="51"/>
  <c r="K109" i="51" s="1"/>
  <c r="F109" i="51"/>
  <c r="I116" i="51"/>
  <c r="I117" i="51"/>
  <c r="K117" i="51" s="1"/>
  <c r="I118" i="51"/>
  <c r="F118" i="51"/>
  <c r="D120" i="51"/>
  <c r="K88" i="51"/>
  <c r="F88" i="51"/>
  <c r="K72" i="51"/>
  <c r="F16" i="51"/>
  <c r="F17" i="51"/>
  <c r="F19" i="51"/>
  <c r="I44" i="51"/>
  <c r="K20" i="51"/>
  <c r="I29" i="51"/>
  <c r="K29" i="51" s="1"/>
  <c r="I26" i="51"/>
  <c r="K26" i="51" s="1"/>
  <c r="I27" i="51"/>
  <c r="K27" i="51" s="1"/>
  <c r="I28" i="51"/>
  <c r="K28" i="51" s="1"/>
  <c r="I40" i="51"/>
  <c r="K40" i="51" s="1"/>
  <c r="I39" i="51"/>
  <c r="F39" i="51"/>
  <c r="I38" i="51"/>
  <c r="F38" i="51"/>
  <c r="K36" i="51"/>
  <c r="I35" i="51"/>
  <c r="K35" i="51" s="1"/>
  <c r="I34" i="51"/>
  <c r="F37" i="51"/>
  <c r="F36" i="51"/>
  <c r="F30" i="51"/>
  <c r="F15" i="51"/>
  <c r="F14" i="51"/>
  <c r="F12" i="51"/>
  <c r="F13" i="51"/>
  <c r="F11" i="51"/>
  <c r="F10" i="51"/>
  <c r="F9" i="51"/>
  <c r="F20" i="51" l="1"/>
  <c r="K42" i="51"/>
  <c r="K160" i="51"/>
  <c r="K112" i="51"/>
  <c r="F112" i="51"/>
  <c r="K115" i="51"/>
  <c r="K119" i="51"/>
  <c r="K120" i="51"/>
  <c r="K121" i="51"/>
  <c r="K107" i="51"/>
  <c r="K92" i="51"/>
  <c r="K93" i="51"/>
  <c r="K94" i="51"/>
  <c r="K95" i="51"/>
  <c r="K96" i="51"/>
  <c r="K97" i="51"/>
  <c r="K98" i="51"/>
  <c r="K79" i="51"/>
  <c r="K80" i="51"/>
  <c r="K81" i="51"/>
  <c r="K82" i="51"/>
  <c r="K83" i="51"/>
  <c r="K84" i="51"/>
  <c r="K86" i="51"/>
  <c r="K49" i="51"/>
  <c r="K50" i="51"/>
  <c r="K70" i="51"/>
  <c r="F159" i="51"/>
  <c r="F160" i="51"/>
  <c r="F161" i="51"/>
  <c r="F162" i="51"/>
  <c r="F151" i="51"/>
  <c r="F152" i="51"/>
  <c r="F153" i="51"/>
  <c r="F154" i="51"/>
  <c r="F144" i="51"/>
  <c r="F145" i="51"/>
  <c r="F133" i="51"/>
  <c r="F140" i="51"/>
  <c r="F102" i="51"/>
  <c r="F103" i="51"/>
  <c r="F104" i="51"/>
  <c r="F33" i="51"/>
  <c r="F34" i="51"/>
  <c r="F24" i="51"/>
  <c r="F25" i="51"/>
  <c r="F26" i="51"/>
  <c r="F27" i="51"/>
  <c r="F28" i="51"/>
  <c r="F29" i="51"/>
  <c r="F86" i="51"/>
  <c r="F72" i="51"/>
  <c r="F73" i="51"/>
  <c r="F75" i="51"/>
  <c r="F76" i="51"/>
  <c r="F77" i="51"/>
  <c r="F79" i="51"/>
  <c r="F66" i="51"/>
  <c r="F44" i="51"/>
  <c r="K104" i="51" l="1"/>
  <c r="K110" i="51"/>
  <c r="I46" i="51"/>
  <c r="K46" i="51" s="1"/>
  <c r="F132" i="51"/>
  <c r="F143" i="51" l="1"/>
  <c r="K133" i="51"/>
  <c r="K116" i="51"/>
  <c r="K108" i="51"/>
  <c r="K142" i="51" l="1"/>
  <c r="K141" i="51"/>
  <c r="I71" i="51" l="1"/>
  <c r="K71" i="51" s="1"/>
  <c r="I74" i="51"/>
  <c r="K74" i="51" s="1"/>
  <c r="I73" i="51"/>
  <c r="K73" i="51" s="1"/>
  <c r="F71" i="51"/>
  <c r="F49" i="51"/>
  <c r="K44" i="51"/>
  <c r="F32" i="51"/>
  <c r="F23" i="51"/>
  <c r="F42" i="51" s="1"/>
  <c r="F69" i="51" l="1"/>
  <c r="F91" i="51"/>
  <c r="F96" i="51"/>
  <c r="F99" i="51"/>
  <c r="F101" i="51"/>
  <c r="F110" i="51"/>
  <c r="F114" i="51"/>
  <c r="F116" i="51"/>
  <c r="F120" i="51"/>
  <c r="F149" i="51"/>
  <c r="F156" i="51" s="1"/>
  <c r="F158" i="51"/>
  <c r="F45" i="51"/>
  <c r="F89" i="51" s="1"/>
  <c r="K159" i="51"/>
  <c r="F65" i="51"/>
  <c r="K118" i="51"/>
  <c r="F146" i="51" l="1"/>
  <c r="F163" i="51"/>
  <c r="I155" i="51"/>
  <c r="I154" i="51"/>
  <c r="I153" i="51"/>
  <c r="I78" i="51"/>
  <c r="K78" i="51" s="1"/>
  <c r="F165" i="51" l="1"/>
  <c r="K65" i="51"/>
  <c r="K66" i="51"/>
  <c r="K75" i="51" l="1"/>
  <c r="F167" i="51" l="1"/>
  <c r="I76" i="51"/>
  <c r="K76" i="51" s="1"/>
  <c r="I77" i="51"/>
  <c r="K77" i="51" s="1"/>
  <c r="I48" i="51" l="1"/>
  <c r="K48" i="51" s="1"/>
  <c r="I47" i="51"/>
  <c r="K47" i="51" s="1"/>
  <c r="I45" i="51"/>
  <c r="I99" i="51"/>
  <c r="K99" i="51" s="1"/>
  <c r="I101" i="51" l="1"/>
  <c r="I114" i="51"/>
  <c r="I122" i="51"/>
  <c r="K122" i="51" s="1"/>
  <c r="K140" i="51" l="1"/>
  <c r="K45" i="51" l="1"/>
  <c r="K89" i="51" s="1"/>
  <c r="K91" i="51" l="1"/>
  <c r="K163" i="51" l="1"/>
  <c r="K114" i="51" l="1"/>
  <c r="K146" i="51" l="1"/>
  <c r="K155" i="51"/>
  <c r="K154" i="51"/>
  <c r="K153" i="51"/>
  <c r="K152" i="51"/>
  <c r="K156" i="51" l="1"/>
  <c r="K164" i="51" s="1"/>
  <c r="K165" i="51" l="1"/>
  <c r="K166" i="51" s="1"/>
  <c r="K167" i="51" l="1"/>
  <c r="K168" i="51" l="1"/>
  <c r="K169" i="51" s="1"/>
</calcChain>
</file>

<file path=xl/sharedStrings.xml><?xml version="1.0" encoding="utf-8"?>
<sst xmlns="http://schemas.openxmlformats.org/spreadsheetml/2006/main" count="522" uniqueCount="311">
  <si>
    <t>Додаток 2
до Форми Закупівельної документації у рамках проведення Тендеру, запиту Комерційних пропозицій,
що є Додатком 4 до Положення про закупівлі в АТ «Райффайзен Банк Аваль»,
затвердженого Постановою Правління №П-96/2 від 30.05.2016 р.</t>
  </si>
  <si>
    <t>Додаток 2
до Закупівельної документації у рамках проведення Тендеру, запиту Комерційних пропозицій</t>
  </si>
  <si>
    <t>Перелік  документації Учасника закупівель</t>
  </si>
  <si>
    <t xml:space="preserve">Даний перелік надається  Учасником закупівлі в обов'язковому порядку. Копії документів, зазначені у переліку, повинні бути завірені печаткою підприємства та підписані уповноваженою особою (ми) Учасника закупівлі. У випадку неможливості надати документ, надати письмове пояснення або посилання на таку відсутність. У разі надання колективного Учасника, т.б. підпис майбутнього договору (ів) двома юридичними особами, необхідно надати зазначені документи з огляду залученого колективного учасника. 
</t>
  </si>
  <si>
    <t xml:space="preserve">Інформаційна довідка про контрагента, в якій повідомляється:  назва компанії,  код ЄДРПОУ, юридична та фактична адреси, адреса розташування виробництва, телефон, факс, електронна пошта, адреса Інтернет-сайту (за наявності), банківські реквізити, напрямки діяльності компанії, дані про головну компанію (в разі наявності такої); відомості про  директора та бухгалтера підприємства: П.І.Б., посада, ІПН, роб. та мобільний телефон; відомості про контактну посадову особу  учасника: П.І.Б., посада, повноваження, ІПН, роб. та мобільний телефон. </t>
  </si>
  <si>
    <t>Довідка про відсутність змін до установчих документів та в керівному складі станом на останню дату.</t>
  </si>
  <si>
    <t xml:space="preserve">Копію заяви про відсутність процедури банкрутства юридичної особи, про відсутність упродовж останніх трьох років стягнень контролюючих органів за порушення норм і правил, регулюючих надання  послуг, за умови, що такі послуги відносяться до предмету даного тендеру, про відсутність   заборгованості перед податковими органами та державними фондами.  </t>
  </si>
  <si>
    <t>Баланс  підприємства, декларація з податку на прибуток та про сплату комунального податку за останній звітний період.</t>
  </si>
  <si>
    <t>Дозвіл директора, бухгалтера, контактної особи на обробку їх персональних даних.</t>
  </si>
  <si>
    <t>інші документи у разі потреби додаються до переліку.</t>
  </si>
  <si>
    <t>ПЕРЕЛІК ДОКУМЕНТІВ, ЯКІ ПІДТВЕРДЖУЮТЬ ПОВНОВАЖЕННЯ, КОНТРАГЕНТА НА УКЛАДАННЯ ГОСПОДАРСЬКОГО ДОГОВОРУ</t>
  </si>
  <si>
    <t>Назва розділу документів</t>
  </si>
  <si>
    <t>Назва документу</t>
  </si>
  <si>
    <t>Документи юридичних осіб</t>
  </si>
  <si>
    <t xml:space="preserve">1. Засвідчені нотаріально або уповноваженими особами контрагента та скріплені печаткою контрагента
</t>
  </si>
  <si>
    <t>1. Копія статуту юридичної особи</t>
  </si>
  <si>
    <t>2.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</si>
  <si>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3. Ліцензії та дозволи на здійснення діяльності, яка є предметом договору, що планується укласти з Банком (не надається, якщо відомості про наявність ліцензій та дозволів зазначені у вищевказаному Витягу);</t>
  </si>
  <si>
    <t>4. Копія документів про призначення посадових осіб (наказів, рішень протоколів зборів, відповідно до установчих документів);</t>
  </si>
  <si>
    <t>5. Рішення відповідного органу контрагента про укладання господарського договору згідно з його статутом, в тому числі щодо укладання значного правочину або правочину, щодо вчинення якого є заінтересованість;</t>
  </si>
  <si>
    <t>6.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</si>
  <si>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Документи фізичних осіб – підприємців</t>
  </si>
  <si>
    <t xml:space="preserve">2.
Засвідчені нотаріально або засвідчені підписом контрагента та скріплені його печаткою
</t>
  </si>
  <si>
    <t>1.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</si>
  <si>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2. Ліцензії та дозволи на здійснення діяльності, яка є предметом договору, що планується укладати з Банком(не надається, якщо відомості про наявність ліцензій та дозволів зазначені у вищевказаному Витягу);</t>
  </si>
  <si>
    <t>3.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</si>
  <si>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4. Ксерокопія паспорту та довідка про присвоєння ідентифікаційного номера</t>
  </si>
  <si>
    <t>Документи фізичних осіб</t>
  </si>
  <si>
    <t xml:space="preserve">3. Засвідчені нотаріально або засвідчені підписом контрагента </t>
  </si>
  <si>
    <t>1. Копія паспорту та довідка про присвоєння ідентифікаційного номера (для іноземців – копія закордонного паспорту, посвідки на проживання, дозволу на працевлаштування) та, за необхідності, інші документи, якщо їх надання передбачено  нормативними документами Банку для укладання окремих  видів договорів (договорів підряду тощо.)</t>
  </si>
  <si>
    <t>Документи юридичних осіб-нерезидентів</t>
  </si>
  <si>
    <t>1. Копія легалізованого або засвідченого шляхом проставлення апостиля витягу з торговельного, банківського або судового реєстру або реєстраційного посвідчення місцевого органу влади іноземної держави про реєстрацію юридичної особи, з перекладом на українську мову та засвідченням нотаріусом України підпису перекладача</t>
  </si>
  <si>
    <t>2. Якщо від імені контрагента діє представник за довіреністю – Копія завіреної нотаріально за місцем її видачі, легалізованої або засвідченої шляхом проставлення апостилю довіреності, з перекладом на українську мову та засвідченням нотаріусом України підпису перекладача</t>
  </si>
  <si>
    <t>ДОКУМЕНТИ, ЩО ПІДТВЕРДЖУЮТЬ НАЯВНІСТЬ МАЙНОВИХ ПРАВ/ПРАВ ПРОДАЖУ/ПРАВ НАДАННЯ ТЕХНІЧНОЇ ПІДТРИМКИ ПРОГРАМНОГО ЗАБЕЗПЕЧЕННЯ (ДАЛІ – ПЗ)</t>
  </si>
  <si>
    <t>1. Документи, що підтверджують статус партнера виробника ПЗ:</t>
  </si>
  <si>
    <t xml:space="preserve">
1) авторизаційний лист від виробника ПЗ, що визначає статус співпраці між виробником та партнером (дистриб’ютор, диллер, сертифікований партнер тощо), в якому  має бути інформація про наявний обсяг прав, які є в Учасника як партнера  виробника ПЗ для   цілей закупівлі Банком  - право на продаж ПЗ покупцям або надання послуг техпідтримки ПЗ. Якщо авторизаційний лист містить посилання на статус Учасника із спеціальною абревіатурою та специфічною термінологією, прийнятою в системі виробника, надається лист Учасника (або роз’яснення у відповідній графі заяви-анкети Учасника), в якому вказується роз’яснення що означає такий статус в контексті взаємовідносин із покупцями  із посиланням на дані виробника. 
2) лист від виробника ПЗ із схемою продажу ПЗ та ліцензій щодо прав на ПЗ для кінцевих користувачів-клієнтів. Якщо такий лист від виробника відсутній, Учасник вказує таку інформацію про схему продажу ПЗ та ліцензій  у відповідній графі заяви-анкети Учасника. 
3) текст ліцензії на ПЗ від виробника. Якщо ліцензія виробника на ПЗ розміщена на сайті виробника надається роздрукований з сайту виробника ПЗ текст ліцензії із зазначенням дати роздрукованої редакції ліцензії. Текст ліцензії має бути перекладений на українську мову. 
</t>
  </si>
  <si>
    <t>2. Документи, що підтверджують майнові права на ПЗ (обрати один з варіантів 2.1-2.3)*</t>
  </si>
  <si>
    <r>
      <rPr>
        <b/>
        <sz val="10"/>
        <rFont val="Century Gothic"/>
        <family val="2"/>
        <charset val="204"/>
      </rPr>
      <t>2.1. Документи щодо ПЗ, створеного за участю персоналу (службові твори):</t>
    </r>
    <r>
      <rPr>
        <sz val="10"/>
        <rFont val="Century Gothic"/>
        <family val="2"/>
        <charset val="204"/>
      </rPr>
      <t xml:space="preserve">
1) договір про передачу (відчуження) майнових прав на твір або договір про передачу виключного права на використання твору або договір про розподіл майнових прав на твір, договір про співавторство;
  2) внутрішній нормативний документ (наказ тощо) про склад працівників, які задіяні для створення ПЗ,  службове завдання, трудовий договір/контракт з працівником та/або посадова інструкція тощо;
3) акт про виконання робіт, що стосується створення ПЗ, дані із внутрішнього репозитарію про консолідацію елементів ПЗ, створених працівниками тощо;
4) документи, що підтверджують розрахунок із працівниками-авторами ПЗ;
5)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6) технічна/проектна та користувацька документація на ПЗ    (Технічне завдання, ескізний проект, технічний проект, робочий проект, впровадження, інструкція користувача тощо).
 7) вихідний  текст (або фрагменти  вихідного тексту) програми в обсязі,  необхідному для її  ідентифікації
</t>
    </r>
  </si>
  <si>
    <r>
      <rPr>
        <b/>
        <sz val="10"/>
        <rFont val="Century Gothic"/>
        <family val="2"/>
        <charset val="204"/>
      </rPr>
      <t xml:space="preserve">2.2. Документи щодо ПЗ, права на яке придбане від третіх осіб-розробників ПЗ:   </t>
    </r>
    <r>
      <rPr>
        <sz val="10"/>
        <rFont val="Century Gothic"/>
        <family val="2"/>
        <charset val="204"/>
      </rPr>
      <t xml:space="preserve">
1) договір про створення за замовленням ПЗ  або договір про передачу виключного права на ПЗ, до якого додається:
-  акт про виконання робіт, що підтверджує  створення та передачу ПЗ та прав на нього до Учасника;
- документи, що підтверджують розрахунки між Учасником та автором/виконавцем ПЗ (акт звірки, лист автора про повний розрахунок з ним за договором та відсутність претензій до покупця).
2)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t>
    </r>
  </si>
  <si>
    <r>
      <rPr>
        <b/>
        <sz val="10"/>
        <rFont val="Century Gothic"/>
        <family val="2"/>
        <charset val="204"/>
      </rPr>
      <t>2.3. Документи на ПЗ, яке перебуває в Учасника в користуванні на правах ліцензії:</t>
    </r>
    <r>
      <rPr>
        <sz val="10"/>
        <rFont val="Century Gothic"/>
        <family val="2"/>
        <charset val="204"/>
      </rPr>
      <t xml:space="preserve">
1) ліцензійний договір та письмовий дозвіл власника виключних майнових прав на передачу прав на ПЗ Банку;
2) документи, що підтверджують наявність у власника виключних майнових прав на ПЗ – надаються  документи згідно п .2.1-2.2. вище в залежності від способу набуття прав на ПЗ.
</t>
    </r>
  </si>
  <si>
    <t>Додаток №1</t>
  </si>
  <si>
    <t xml:space="preserve">Загальні умови та вимоги щодо надання Комерційних пропозицій за наданою Закупівельною документацією 
</t>
  </si>
  <si>
    <t>1. Загальні положення:</t>
  </si>
  <si>
    <t>Предмет Закупівлі:</t>
  </si>
  <si>
    <t>Тендер з вибору підрядників на виконання робіт по поточному ремонту приміщень (в тому числі благоустрій, ремонт/улаштування інженерних мереж) АТ "Райффайзен Банк Аваль" по Україні, строком на 2 роки.</t>
  </si>
  <si>
    <t>1.1. АТ «Райффайзен Банк Аваль» - юридична адреса: Україна, 01011, м. Київ, вул. Лєскова, 9  (надалі — Організатор) запрошує взяти участь у тендері по   поточному ремонту приміщень (в тому числі благоустрій, ремонт/улаштування інженерних мереж)  АТ "Райффайзен Банк Аваль" по Україні, строком на 2 роки.</t>
  </si>
  <si>
    <t>За результатами тендеру буде здійснений вибір підрядників на виконання робіт по поточному ремонту приміщень  АТ "Райффайзен Банк Аваль" у кожному окремому регіоні.</t>
  </si>
  <si>
    <t xml:space="preserve">1.2. За довідками звертатися до Організатора: </t>
  </si>
  <si>
    <r>
      <rPr>
        <sz val="11"/>
        <color indexed="8"/>
        <rFont val="Calibri"/>
        <family val="2"/>
        <charset val="204"/>
      </rPr>
      <t xml:space="preserve">  -  з організаційних і комерційних питань контактна особа – Потурнак Сергій, тел. (050) 380-41-60, e-mail: </t>
    </r>
    <r>
      <rPr>
        <u/>
        <sz val="11"/>
        <color indexed="12"/>
        <rFont val="Calibri"/>
        <family val="2"/>
        <charset val="204"/>
      </rPr>
      <t>sergii.poturnakI@aval.ua;</t>
    </r>
    <r>
      <rPr>
        <sz val="10"/>
        <rFont val="Arial"/>
        <family val="2"/>
        <charset val="204"/>
      </rPr>
      <t xml:space="preserve">
  -  з питань, що стосуються технічних вимог і умов, контактна особа –  Мельниченко Олена, тел.  (050) 415-42-58, e-mail: </t>
    </r>
    <r>
      <rPr>
        <u/>
        <sz val="11"/>
        <color indexed="12"/>
        <rFont val="Calibri"/>
        <family val="2"/>
        <charset val="204"/>
      </rPr>
      <t xml:space="preserve">olena.melnychenko@aval.ua.
</t>
    </r>
    <r>
      <rPr>
        <sz val="11"/>
        <rFont val="Calibri"/>
        <family val="2"/>
        <charset val="204"/>
      </rPr>
      <t xml:space="preserve">  - з питань щодо роботи у електронній системі  – участі в електронній сесії, прохання звертатися до адміністратора системи - Сакович Сергія – (050) 443-70-88.</t>
    </r>
  </si>
  <si>
    <t>1.3. Організатор має право відмінити проведення закупівельної процедури на будь-якому його етапі без виникнення будь-яких зобов’язань зі свого боку стосовно предмету закупівлі та участі в ньому будь-якого залученого постачальника (надалі - Учасник закупівлі).</t>
  </si>
  <si>
    <t>1.4. Укладений за результатами закупівельної процедури договір, фіксує всі досягнуті сторонами домовленості, які не можуть бути змінені Учасником закупівлі після подання  ним комерційної пропозиції.</t>
  </si>
  <si>
    <t>1.5.  Інші документи Організатора і Учасників закупівлі не визначають права і обов’язки сторін у рамках даного Запиту.</t>
  </si>
  <si>
    <t>2. Порядок та умови подання комерційних пропозицій:</t>
  </si>
  <si>
    <t>2.1. Загальні вимоги до Комерційних пропозицій:</t>
  </si>
  <si>
    <t xml:space="preserve"> - Кожен документ, що входить до Комерційної пропозиції, має бути підписаний особою, що має право згідно з законодавством України діяти від імені Учасника без довіреності, або належним чином уповноваженою ним особою на підставі довіреності. В останньому випадку завірена копія довіреності додається до Комерційної пропозиції.
- Кожен документ, що входить до  Комерційної пропозиції, має бути скріплений печаткою Учасника.
- Документи (листи і інформаційні конверти), що входять до Комерційної пропозиції, мають бути скріплені або упаковані таким чином, щоб виключити випадкове випадіння або переміщення сторінок і інформаційних конвертів. 
- Жодні виправлення в тексті Комерційної пропозиції не мають сили, за винятком тих випадків, коли ці виправлення засвідчені рукописним надписом «виправленому вірити» і власноручним підписом уповноваженої особи, розташованим поруч з кожним виправленням.</t>
  </si>
  <si>
    <r>
      <rPr>
        <sz val="11"/>
        <color indexed="8"/>
        <rFont val="Calibri"/>
        <family val="2"/>
        <charset val="204"/>
      </rPr>
      <t xml:space="preserve">2.1.1. В разі проведення запиту шляхом електронної системи iProcurement, </t>
    </r>
    <r>
      <rPr>
        <b/>
        <sz val="11"/>
        <color indexed="8"/>
        <rFont val="Calibri"/>
        <family val="2"/>
        <charset val="204"/>
      </rPr>
      <t>пропозиція має бути роздрукована, завірена печатками, сканована та розміщена в системі iProcurement.</t>
    </r>
  </si>
  <si>
    <r>
      <rPr>
        <sz val="11"/>
        <color indexed="8"/>
        <rFont val="Calibri"/>
        <family val="2"/>
        <charset val="204"/>
      </rPr>
      <t xml:space="preserve">2.1.2. Всі документи, що входять до Комерційної пропозиції.
2.1.3.Склад комерційної пропозиції (скановані):
 - Заповнена та завірена перша стр. запиту (Форма закупівельної док.); 
 - Розрахунок ДЦ - ДЦ, локальний кошторис та підсумкову відомість ресурсів (Excel);
 - пояснювальна записка (в разі необхідності);
 - Протокол розбіжностей до запропонованого договору, в разі необхідності;
 - Електрона модель розрахунку ДЦ в форматі .imd;
 - Скан завірених установчих документів та інших документів вказаних в додатку 2 (можно надати на e-mail: </t>
    </r>
    <r>
      <rPr>
        <u/>
        <sz val="11"/>
        <color indexed="12"/>
        <rFont val="Calibri"/>
        <family val="2"/>
        <charset val="204"/>
      </rPr>
      <t>sergii.poturnakI@aval.ua</t>
    </r>
    <r>
      <rPr>
        <sz val="11"/>
        <rFont val="Calibri"/>
        <family val="2"/>
        <charset val="204"/>
      </rPr>
      <t>).</t>
    </r>
  </si>
  <si>
    <t>2.1.4. Всі документи, що входять до Комерційної пропозиції, мають бути підготовлені українською або російською мовою.</t>
  </si>
  <si>
    <t>2.2. Умови щодо порядку проведення запиту</t>
  </si>
  <si>
    <r>
      <rPr>
        <sz val="11"/>
        <color indexed="8"/>
        <rFont val="Calibri"/>
        <family val="2"/>
        <charset val="204"/>
      </rPr>
      <t>2.2.1. На будь-якому етапі Закупівельної процедури Учасники закупівлі мають право звернутися до Організатора за роз’ясненнями даної Документації. Запити на роз’яснення Документації мають подаватися електронною поштою на функціональну скриньку Організатора (</t>
    </r>
    <r>
      <rPr>
        <u/>
        <sz val="11"/>
        <color indexed="12"/>
        <rFont val="Calibri"/>
        <family val="2"/>
        <charset val="204"/>
      </rPr>
      <t>Procurement DEPARTMENT@aval.ua</t>
    </r>
    <r>
      <rPr>
        <sz val="10"/>
        <rFont val="Arial"/>
        <family val="2"/>
        <charset val="204"/>
      </rPr>
      <t xml:space="preserve">) або  за адресою </t>
    </r>
    <r>
      <rPr>
        <u/>
        <sz val="11"/>
        <color indexed="12"/>
        <rFont val="Calibri"/>
        <family val="2"/>
        <charset val="204"/>
      </rPr>
      <t xml:space="preserve">sergii.poturnak@aval.ua. </t>
    </r>
  </si>
  <si>
    <t>3. Загальні вимоги до Учасників. Підтвердження відповідності вимогам, що пред’являються</t>
  </si>
  <si>
    <t>3.1. У процедурі Запиту можуть взяти участь: 
- організації, які своєчасно подали належним чином підготовлену Комерційну пропозицію,
- організації, які відповідають усім вимогам, приведеним у закупівельній документації.
- організації, у яких відсутні невиконані рішення судових органів, які можуть вплинути на виконання учасником  зобов’язань перед Банком; 
- організація не має знаходитися в процесі ліквідації, реорганізації або під процедурою банкрутства; на її майно не має бути накладений арешт.</t>
  </si>
  <si>
    <t>4. Проведення переговорів та інші етапи Закупівельної процедури:</t>
  </si>
  <si>
    <t>Післі розгляду і оцінки комерційних пропозиці Організатор має право забезпечити проведення переговорів або застосувати електронні торги/електронний аукціон в рамках закупівельної процедури, використання додаткових запитів. У разі письмового звернення Учасника закупівлі з відмовою взяти участь у зазначених заходах,  Організатор закупівлі має право виключити такого учасника з процедури закупівлі.</t>
  </si>
  <si>
    <t>5. Відкриття в системі iProcurement наданих пропозицій, що поступили на запит:</t>
  </si>
  <si>
    <t xml:space="preserve">5.1. Організатор проводить процедуру одночасне відкриття наданих пропозицій, що поступили від Учасників.   </t>
  </si>
  <si>
    <t>6. Оцінка Пропозицій і проведення переговорів:</t>
  </si>
  <si>
    <t>Під час переговорів Організатор уникає розкриття іншим Учасникам змісту отриманих Комерційних пропозицій, а також ходу і змісту переговорів, тобто:
- будь-які переговори між Організатором і Учасником носять конфіденційний характер;
- жодна зі сторін переговорів не розкриває будь-якій іншій особі жодної технічної, цінової або іншої ринкової інформації, що відноситься до цих переговорів, без згоди іншої сторони.</t>
  </si>
  <si>
    <t>7.  Підписання договору:</t>
  </si>
  <si>
    <t xml:space="preserve">7.1. Договір між Організатором і Переможцем/Переможцями підписується в оптимальні для Організатора строки. </t>
  </si>
  <si>
    <t>7.2. Проведення запиту не передбачає автоматичного підписання договору. Організатор має право відмінити закупівлю на будь-якому етапі до підписання договору. Відміна закупівлі після підписання договору визначається умовами договору.</t>
  </si>
  <si>
    <t>8.  Повідомлення Учасників про результати запиту:</t>
  </si>
  <si>
    <t>9. Інші положення:</t>
  </si>
  <si>
    <t>Організатор має право відхилити Комерційну пропозицію Учасників, що уклали між собою будь-яку угоду з метою вплинути на визначення Переможця Закупівельної процедури.</t>
  </si>
  <si>
    <t>№ п/п</t>
  </si>
  <si>
    <t>Найменування робіт</t>
  </si>
  <si>
    <t>Од. вим.</t>
  </si>
  <si>
    <t>Найменування матеріалів</t>
  </si>
  <si>
    <t>Один.          вим.</t>
  </si>
  <si>
    <t>Кількість  матеріалів на Об'єм робіт</t>
  </si>
  <si>
    <t>шт</t>
  </si>
  <si>
    <t>кг</t>
  </si>
  <si>
    <t>л</t>
  </si>
  <si>
    <t>Електромонтажні роботи</t>
  </si>
  <si>
    <t>СКС</t>
  </si>
  <si>
    <t>Інші роботи</t>
  </si>
  <si>
    <t>м.кв</t>
  </si>
  <si>
    <t>м.кв.</t>
  </si>
  <si>
    <t>м.п.</t>
  </si>
  <si>
    <t>паков.</t>
  </si>
  <si>
    <t>ВСЬОГО  ВАРТІСТЬ ЗАГАЛЬНОБУДІВЕЛЬНИХ РОБІТ, грн.( без ПДВ):</t>
  </si>
  <si>
    <t>ВСЬОГО  ВАРТІСТЬ МАТЕРІАЛІВ ПО ЗАГАЛЬНОБУДІВЕЛЬНИМ РОБОТАМ, грн.( без ПДВ):</t>
  </si>
  <si>
    <t>ВСЬОГО ВАРТІСТЬ ЕЛЕКТРОМОНТАЖНИХ РОБІТ , грн.( без ПДВ):</t>
  </si>
  <si>
    <t>ВСЬОГО ВАРТІСТЬ МАТЕРІАЛІВ ПО  ЕЛЕКТРОМОНТАЖУ , грн. ( без ПДВ):</t>
  </si>
  <si>
    <t>ВСЬОГО ВАРТІСТЬ МОНТАЖНИХ РОБІТ ПО СКС, грн.( без ПДВ):</t>
  </si>
  <si>
    <t>ВСЬОГО ВАРТІСТЬ МАТЕРІАЛІВ ПО СКС, грн. ( без ПДВ):</t>
  </si>
  <si>
    <t>Дюбель ударный 6x40 мм 100 шт. с ударным шурупом нейлон Expert Fix</t>
  </si>
  <si>
    <t>Прокладання гофротруби з протяжкою кабеля</t>
  </si>
  <si>
    <t>Монтаж розподільчих коробок</t>
  </si>
  <si>
    <t>Монтаж розеток з підрозетником</t>
  </si>
  <si>
    <t>Прокладання кабеля більше 4 мм2</t>
  </si>
  <si>
    <t>Рамка двомісна Schneider Electric Asfora горизонтальна білий</t>
  </si>
  <si>
    <t>компл.</t>
  </si>
  <si>
    <t>Проектні роботи (електрика)</t>
  </si>
  <si>
    <t>Роботи по заміру опору ізоляції електропроводки з наданням технічного звіту</t>
  </si>
  <si>
    <t>поставка замовника</t>
  </si>
  <si>
    <t>Монтаж вимикачів з підрозетником</t>
  </si>
  <si>
    <t>Монтаж вогнегасника</t>
  </si>
  <si>
    <t>поставка Замовника</t>
  </si>
  <si>
    <t>Вогнегасник ВП5 (матеріал замовника)</t>
  </si>
  <si>
    <t>Монтаж коммутаційної шафи 19</t>
  </si>
  <si>
    <t>Монтаж фільтра мережового 19</t>
  </si>
  <si>
    <t>Прокладання кабелю вітой пари UTP</t>
  </si>
  <si>
    <t xml:space="preserve">Обжим UTP кабелю </t>
  </si>
  <si>
    <t>Монтаж інформаційної розетки</t>
  </si>
  <si>
    <t>Конектор RJ-45</t>
  </si>
  <si>
    <t>19" Patch Panel</t>
  </si>
  <si>
    <t>СКС Шафа 19" 600*600</t>
  </si>
  <si>
    <t>Блок 19" на 9 роз.</t>
  </si>
  <si>
    <t>Виніс та навантаження сміття</t>
  </si>
  <si>
    <t>маш</t>
  </si>
  <si>
    <t>т</t>
  </si>
  <si>
    <t>Кабель комп'ютерный монолит Одескабель FTP КПВЭ-ВП cat.5E 4x2х0,51 мідь</t>
  </si>
  <si>
    <t>Розетка комп’ютерна подвійна Schneider Electric Asfora RJ45+RJ45 білий</t>
  </si>
  <si>
    <t xml:space="preserve">Дюбель для гіпсокартону MOLLY 5x65 мм 4 шт. Expert Fix </t>
  </si>
  <si>
    <t>Кронштейн під ТВ</t>
  </si>
  <si>
    <t>Штробління підлоги з заробленням</t>
  </si>
  <si>
    <t>Колодка Makel з захистними шторками із заземленням 6 гн.</t>
  </si>
  <si>
    <t>Обєм на одиницю виміру</t>
  </si>
  <si>
    <t>ВСЬОГО вартість робіт, грн.( без ПДВ)</t>
  </si>
  <si>
    <t>ВСЬОГО вартість матеріалів, грн.  (без ПДВ)</t>
  </si>
  <si>
    <t>ВСЬОГО ВАРТІСТЬ ІНШИХ РОБІТ грн.( без ПДВ):</t>
  </si>
  <si>
    <t>Ціна за одиницю виміру (без ПДВ), грн.</t>
  </si>
  <si>
    <t>Вартість всього (без ПДВ), грн.</t>
  </si>
  <si>
    <t>Ціна за одиницю виміру  (без ПДВ), грн.</t>
  </si>
  <si>
    <t>Вартість  всього (без ПДВ), грн.</t>
  </si>
  <si>
    <t>Кабель силовий моноліт ЗЗЦМ ВВГнгд 3х1,5 мідь</t>
  </si>
  <si>
    <t>Коробка для зовнішнього монтажу Schneider Electric ASFORA білий EPH6100121</t>
  </si>
  <si>
    <t>ВСЬОГО ВАРТІСТЬ МАТЕРІАЛІВ, грн. (без ПДВ):</t>
  </si>
  <si>
    <t>ВСЬОГО ВАРТІСТЬ РОБІТ, грн.( без ПДВ):</t>
  </si>
  <si>
    <t>Вартість доставлення матеріалів</t>
  </si>
  <si>
    <t xml:space="preserve"> ПДВ, ГРН.:</t>
  </si>
  <si>
    <t>ВСЬОГО ВАРТІСТЬ МАТЕРІАЛІВ Інших РОБІТ, грн. (без ПДВ):</t>
  </si>
  <si>
    <t>ВСЬОГО ПО Кошторису  без ПДВ, ГРН.:</t>
  </si>
  <si>
    <t>ВСЬОГО ПО Кошторису  з ПДВ, ГРН.:</t>
  </si>
  <si>
    <t>Фарба інтер'єрна акрилова  RAL 3020</t>
  </si>
  <si>
    <t>Мішок господарський 55х83 (40 г)</t>
  </si>
  <si>
    <t xml:space="preserve"> СТ 17/10 Глибокопроникаюча грунтовка</t>
  </si>
  <si>
    <t xml:space="preserve"> СТ 17/10 Глибокопроникаюча грунтовка </t>
  </si>
  <si>
    <t>Коробка установча Контакт блочна 109 поліпропілен</t>
  </si>
  <si>
    <t>Штукатурка Ферозіт 220 25 кг</t>
  </si>
  <si>
    <t>Шпаклівка Knauf НР FINISH 10 кг</t>
  </si>
  <si>
    <t>Коробка розподільча E.NEXT 100x100x45 IP20 s027026</t>
  </si>
  <si>
    <t>Прокладання кабеля для колонок</t>
  </si>
  <si>
    <t>Монтаж та підлючення акустичної колонки</t>
  </si>
  <si>
    <t>колонка акустична</t>
  </si>
  <si>
    <t>Монтаж та підлючення підсилювача</t>
  </si>
  <si>
    <t>підсилювач</t>
  </si>
  <si>
    <t xml:space="preserve">Фарбування стін (за 2 рази + грунт) ral 3020 </t>
  </si>
  <si>
    <t xml:space="preserve">Монтаж серцевини замка двері </t>
  </si>
  <si>
    <t>Сейф</t>
  </si>
  <si>
    <t>Анкер розпірний з болтом 10х80 EU 10x80 мм</t>
  </si>
  <si>
    <t xml:space="preserve">Монтаж ПВХ плінтуса на саморізи </t>
  </si>
  <si>
    <t>мп</t>
  </si>
  <si>
    <t>комп</t>
  </si>
  <si>
    <t>Саморіз по металу 3.5x25 мм 100 шт Expert Fix</t>
  </si>
  <si>
    <t>уп</t>
  </si>
  <si>
    <t>м2</t>
  </si>
  <si>
    <t xml:space="preserve">Фуга Ceresit CE 40 aguastatic </t>
  </si>
  <si>
    <t>Дюбель ударний потай 6x60 мм 100 шт.</t>
  </si>
  <si>
    <t xml:space="preserve">Шпаклівка Knauf FUGENFULLER 25 кг
</t>
  </si>
  <si>
    <t>Склострічка самоклейка BauGut 50мм х 20м</t>
  </si>
  <si>
    <t>Фарбування стін (за 2 рази + грунт) ral 7047</t>
  </si>
  <si>
    <t>Фарба інтер'єрна акрилова  RAL 7047</t>
  </si>
  <si>
    <t>Плінтус ПВХ TIS 18х56х2500 мм</t>
  </si>
  <si>
    <t xml:space="preserve">Комплект з'єднувачів TIS </t>
  </si>
  <si>
    <t xml:space="preserve">Комплект куточків внутрішніх TIS </t>
  </si>
  <si>
    <t xml:space="preserve">Комплект куточків зовнішніх TIS </t>
  </si>
  <si>
    <t xml:space="preserve">Комплект заглушок TIS </t>
  </si>
  <si>
    <t>Монтаж ТВ кронштейна та  монтаж ТВ</t>
  </si>
  <si>
    <t>Піна монтажна SOUDAL PRO 750 мл</t>
  </si>
  <si>
    <t>Ізострічка EMT 0,13x15 мм 10 м чорна ПВХ 12-0403 BK</t>
  </si>
  <si>
    <t>Стяжка для кабелю нейлоновий 3.6x370 (100 шт./уп.) білий</t>
  </si>
  <si>
    <t>Розетка із заземленням Schneider Electric Asfora 16 А 250 В без шторок білий</t>
  </si>
  <si>
    <t xml:space="preserve">Автоматичний вимикач </t>
  </si>
  <si>
    <t xml:space="preserve">Встановлення дерев'яних дверних блоків  </t>
  </si>
  <si>
    <t>Пристрій перегородки з ГКЛ в 1 слої (каркас+обшивка)</t>
  </si>
  <si>
    <t>елементи кріплення</t>
  </si>
  <si>
    <t>Вимикач одноклавішний Schneider Electric Asfora самозажиммаючий 10 А 220В IP20 білий EPH0300121</t>
  </si>
  <si>
    <t>Монтаж лінійних освітлених приборів</t>
  </si>
  <si>
    <t>Труба гофрированная с протяжкой UP! (Underprice) ПВХ 20 мм / 50 м</t>
  </si>
  <si>
    <t>Кабель силовой монолит ЗЗЦМ ВВГнгд 3х2,5 медь</t>
  </si>
  <si>
    <t xml:space="preserve">Закриття плівкою </t>
  </si>
  <si>
    <t>Кошторис</t>
  </si>
  <si>
    <t>Шпаклювання відкосів  (шпаклівка старт + фініш, 2-х разова шпаклівка  грунтовка і шліфування) ?</t>
  </si>
  <si>
    <t>Фарбування дверей в комплекті</t>
  </si>
  <si>
    <t xml:space="preserve">Монтаж розеток накладних  </t>
  </si>
  <si>
    <t xml:space="preserve">Монтаж профіля амстронг </t>
  </si>
  <si>
    <t>Профіль BauGut ARMOSTEEL CW 100/3 м</t>
  </si>
  <si>
    <t xml:space="preserve"> Профіль BauGut ARMOSTEEL UW 100/3 м </t>
  </si>
  <si>
    <t>Саморез со сверлом по металу 3.5x9 мм 250 шт</t>
  </si>
  <si>
    <t>Саморез по металу 3.5x25 мм 1000 шт</t>
  </si>
  <si>
    <t>Демонтаж керамічної плитки</t>
  </si>
  <si>
    <t>Загально будівельні роботи</t>
  </si>
  <si>
    <t>демонтаж г/к перегородки</t>
  </si>
  <si>
    <t>Плитка Cersanit Henley  Grey 30x60</t>
  </si>
  <si>
    <t>Профиль армстронг</t>
  </si>
  <si>
    <t>посл</t>
  </si>
  <si>
    <t>Вимикач двоклавішний Schneider Electric Asfora самозажиммаючий 10 А 220В IP20 білий EPH0300122</t>
  </si>
  <si>
    <t xml:space="preserve">Світильник діодний  Evrolight WL2-18 18W OP WH LC IP65 6400K </t>
  </si>
  <si>
    <t xml:space="preserve">Світильник діодний  Evrolight WL2-36 36W OP WH LC IP65 6400K </t>
  </si>
  <si>
    <t>СИГНАЛЬНА ЛАМПА IEK ЛС-47</t>
  </si>
  <si>
    <t>Перемикач SFT-340 4P 380v/40А 1-0-2 HAGER</t>
  </si>
  <si>
    <t>Монтаж ЛЕД стрічки</t>
  </si>
  <si>
    <t>Лед стрічка (поставка замовника)</t>
  </si>
  <si>
    <t>Монтаж блоку живлення ЛЕД стрічки</t>
  </si>
  <si>
    <t>Перетворювач напруги Светкомплект 12 В 60 Вт IP20 SL-60-12</t>
  </si>
  <si>
    <t>монтаж та підключення ДБЖ</t>
  </si>
  <si>
    <t>ДБЖ</t>
  </si>
  <si>
    <t>щиток (існуючий)</t>
  </si>
  <si>
    <t>Кабель акустичний Одескабель Loudspeaker Cable Hi-Fi, 2х1,5 кв.мм</t>
  </si>
  <si>
    <t>Встановлення дверних обмежувачів</t>
  </si>
  <si>
    <t>Монтаж ЩР до 6 місць</t>
  </si>
  <si>
    <t>Гіпсокартон Knauf 3000x1200х12,5 мм</t>
  </si>
  <si>
    <t>Клей для плитки Ceresit СМ11</t>
  </si>
  <si>
    <t>серцевина замка</t>
  </si>
  <si>
    <t>Колодка клемна E.NEXT e.lc.pro.pl.3 з натискним важелем 5 шт. сірий</t>
  </si>
  <si>
    <t>Плівка поліетиленова будівельна рукав 1,5 м 100 мкм Чорний</t>
  </si>
  <si>
    <t>Щиток пластиковий Luxray ЩРН-П-6 на 6 модулів зовнішній 731-2000-006</t>
  </si>
  <si>
    <t>Монтаж дверного дзвінка</t>
  </si>
  <si>
    <t>Дзвінок електронний провідний Amperia YW-8 білий</t>
  </si>
  <si>
    <t>демонтаж підлоги з паркетної доски</t>
  </si>
  <si>
    <t>Демонтаж стелі типу "грильято" (каркас+плити)</t>
  </si>
  <si>
    <t>Демонтаж стелі з г/к</t>
  </si>
  <si>
    <t>Демонтаж короба з гк</t>
  </si>
  <si>
    <t>тт</t>
  </si>
  <si>
    <t>Демонтаж вентиляційних дифузорів зі збереженням</t>
  </si>
  <si>
    <t>Демонтаж електрофурнітури (вимикачі, розетки, датчики)</t>
  </si>
  <si>
    <t>Монтаж круглого топ 10 столу 1000мм</t>
  </si>
  <si>
    <t xml:space="preserve">Монтаж  подвійного столу для телефонів 1250мм </t>
  </si>
  <si>
    <t xml:space="preserve">Монтаж модуля настінного для аксесуарів 1200мм </t>
  </si>
  <si>
    <t xml:space="preserve">Монтаж модуля настінного для аксесуарів 600мм </t>
  </si>
  <si>
    <t xml:space="preserve">Монтаж настінної панелі 600 </t>
  </si>
  <si>
    <t xml:space="preserve">Монатаж куточка споживача </t>
  </si>
  <si>
    <t>Монтаж столу для телефонів (600*1250, 800*1650)</t>
  </si>
  <si>
    <t>Монтаж шафи 600</t>
  </si>
  <si>
    <t xml:space="preserve">Монтаж столу 500*1000 </t>
  </si>
  <si>
    <t>закріплення касового ящика</t>
  </si>
  <si>
    <t>Збирання та монтаж стілажів</t>
  </si>
  <si>
    <t xml:space="preserve">Монтаж великого столу для тех зони з подвійним EPOS  2400 мм </t>
  </si>
  <si>
    <t>Демонтажні роботи</t>
  </si>
  <si>
    <t>ВСЬОГО  ВАРТІСТЬ Демонтажні роботиТ, грн.( без ПДВ):</t>
  </si>
  <si>
    <t>ВСЬОГО  ВАРТІСТЬ МАТЕРІАЛІВ ПО Демонтажним роботам, грн.( без ПДВ):</t>
  </si>
  <si>
    <t>ВСЬОГО  ВАРТІСТЬ Меблі та обладнанняТ, грн.( без ПДВ):</t>
  </si>
  <si>
    <t>ВСЬОГО  ВАРТІСТЬ МАТЕРІАЛІВ ПО Меблі та обладнання, грн.( без ПДВ):</t>
  </si>
  <si>
    <t>Двері бу (раніше демонтовані)</t>
  </si>
  <si>
    <t xml:space="preserve">Обмежувач дверний </t>
  </si>
  <si>
    <t xml:space="preserve">Підключення кабелю електроживлення від виведення (зі стелі) до столу відкритої викладки через колодку на 6 гнізд </t>
  </si>
  <si>
    <t xml:space="preserve">Підключення кабелю електроживлення від виведення (з підлоги) до столу відкритої викладки через колодку на 6 гнізд </t>
  </si>
  <si>
    <t>демонтаж дверей (зі збереженням)</t>
  </si>
  <si>
    <t xml:space="preserve">Фарбування відкосів (за 2 рази + грунт) </t>
  </si>
  <si>
    <t>Шпаклювання стін і перегородок  (1-но разова шпаклівка  грунтовка і шліфування)</t>
  </si>
  <si>
    <t>Облицювання стін г/к в один шар</t>
  </si>
  <si>
    <t>Гіпсокартон 12,5 1200*3000</t>
  </si>
  <si>
    <t xml:space="preserve">Профіль BauGut ARMOSTEEL UD/4м </t>
  </si>
  <si>
    <t xml:space="preserve">Профіль BauGut ARMOSTEEL CD/4м </t>
  </si>
  <si>
    <t>Монтаж профілю під лед стрічку</t>
  </si>
  <si>
    <t xml:space="preserve">Профіль алюмінієвий Светкомплект кутовий анодований ЛПУ 17x17 мм 200 см  </t>
  </si>
  <si>
    <t>Монтаж лед стрічки</t>
  </si>
  <si>
    <t>Стрічка світлодіодна IEK LSR-3528W120 9.6 Вт IP20 12 В холодний (5м.п.)</t>
  </si>
  <si>
    <t>шт.</t>
  </si>
  <si>
    <t>Коннектор IEK IP20 LSCON8-MONO-213-03 3 шт./уп. 8 мм (15см-разъем)</t>
  </si>
  <si>
    <t>Прокладання кабеля до 4 мм2</t>
  </si>
  <si>
    <t>Кабель ШВВП 2*1</t>
  </si>
  <si>
    <t xml:space="preserve"> Вилка електрична кутова Makel із заземленням 250В 16А ABS</t>
  </si>
  <si>
    <t xml:space="preserve">Монтаж транформаторів </t>
  </si>
  <si>
    <t>Перетворювач напруги Светкомплект 12 В 25 Вт IP20 S-25-12</t>
  </si>
  <si>
    <t xml:space="preserve">Вимикач для бра 129 250В білий </t>
  </si>
  <si>
    <t>Монтажна двостороння стрічка 3M VHB надміцна сіра 9 мм х 2 м товщина 1,1 мм</t>
  </si>
  <si>
    <t>заглушка меблева DC бук</t>
  </si>
  <si>
    <t>Прорізанн отворів в панелях для аксесуарів</t>
  </si>
  <si>
    <t>Монтаж дифузорів (існуючі)</t>
  </si>
  <si>
    <t>монтаж перфорованого кутника</t>
  </si>
  <si>
    <t>Кутник перфорований алюмінієвий ШТУКАТУР 30x30 мм 3,0 м</t>
  </si>
  <si>
    <t>зароблення отворів в гк до 300мм</t>
  </si>
  <si>
    <t>Фарбування стелі+балок+труб комунікацій (К=1,3 до обєму)</t>
  </si>
  <si>
    <t>Найменування будови та її адреса : Збільшення площі  ТТ  за адресою: м.Київ пр-т Оболонський 1Б</t>
  </si>
  <si>
    <t>Обєми робіт та матеріалів носять рекомендаційний характер та можуть коррегуватися Виконавцем на підставі наданих креслень та ТЗ</t>
  </si>
  <si>
    <t>Матеріали вказані в дефектному акті можуть бути замінені Виконавцем на аналогічні за якістю та технічними характеристиками.</t>
  </si>
  <si>
    <t>за попереднім погодженням з Замовником</t>
  </si>
  <si>
    <t>Демонтаж дверної фурнітури (серцевина замка)</t>
  </si>
  <si>
    <t>Доставка меблів (Бориспільский р-н с. Мартусівка Моїсеєва 72)</t>
  </si>
  <si>
    <t>Вивіз сміття (машина до 5 т)</t>
  </si>
  <si>
    <t>Демонтаж електропроводки до 100м2 ( прибрати кабель по стелі,знеструмити, обризати кабель в стінах,прибрати кабель)</t>
  </si>
  <si>
    <t>Монтаж шафи металевої 1000*500*2000 з перенесенням</t>
  </si>
  <si>
    <t>Укладання плитки с прирізкою (підготвка, грунтування, укладання,затирання швів)</t>
  </si>
  <si>
    <t>Матеріали (розписати в акті)</t>
  </si>
  <si>
    <t>ТО/ремонт ролети з електроприводом (може буду скорегована)</t>
  </si>
  <si>
    <t>Монтаж та збірка ЩР більше 24 місць</t>
  </si>
  <si>
    <t>Післябудівельне прибирання,враховуючи мийку скляних вітрин (вартість моючих входить в вартість)</t>
  </si>
  <si>
    <t>Фарба інтер'єрна акрилова  (колір - ГРАФІТ)</t>
  </si>
  <si>
    <t>Кабель спиральный OLFLEX SPIRAL 400 P 3G1/1000</t>
  </si>
  <si>
    <r>
      <t>Меблі та обладнання (</t>
    </r>
    <r>
      <rPr>
        <b/>
        <sz val="12"/>
        <rFont val="Times New Roman"/>
        <family val="1"/>
        <charset val="204"/>
      </rPr>
      <t>з розвантаженням та занесенням)</t>
    </r>
  </si>
  <si>
    <t>Монтаж шинопроводу</t>
  </si>
  <si>
    <t>Шинопровід 1-фазний LightMaster CAB2000 100 см білий</t>
  </si>
  <si>
    <t>Шинопровід 1-фазний LightMaster CAB2000 200 см білий</t>
  </si>
  <si>
    <t xml:space="preserve">Зєднувач лінійний, </t>
  </si>
  <si>
    <t>Тросовий підвіс для шинопроводу LD 2002 150 см</t>
  </si>
  <si>
    <t>копм</t>
  </si>
  <si>
    <t>Монтаж світильників з ПРА</t>
  </si>
  <si>
    <t>LED світильник LightMaster LLT201, потужність 30Вт,  4000K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</si>
</sst>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_-;_-* &quot;-&quot;??_₴_-;_-@_-"/>
    <numFmt numFmtId="165" formatCode="[$-419]General"/>
    <numFmt numFmtId="166" formatCode="#,##0.00_ ;[Red]\-#,##0.00\ "/>
  </numFmts>
  <fonts count="65">
    <font>
      <sz val="10"/>
      <name val="Arial"/>
      <charset val="134"/>
    </font>
    <font>
      <sz val="11"/>
      <color theme="1"/>
      <name val="Calibri"/>
      <family val="2"/>
      <charset val="204"/>
      <scheme val="minor"/>
    </font>
    <font>
      <sz val="10"/>
      <name val="Arial"/>
      <family val="2"/>
      <charset val="204"/>
    </font>
    <font>
      <sz val="11"/>
      <name val="Calibri"/>
      <family val="2"/>
      <charset val="204"/>
    </font>
    <font>
      <sz val="11"/>
      <color indexed="8"/>
      <name val="Calibri"/>
      <family val="2"/>
      <charset val="204"/>
    </font>
    <font>
      <b/>
      <sz val="10"/>
      <name val="Century Gothic"/>
      <family val="2"/>
      <charset val="204"/>
    </font>
    <font>
      <b/>
      <sz val="10"/>
      <color indexed="8"/>
      <name val="Century Gothic"/>
      <family val="2"/>
      <charset val="204"/>
    </font>
    <font>
      <b/>
      <sz val="12"/>
      <name val="Century Gothic"/>
      <family val="2"/>
      <charset val="204"/>
    </font>
    <font>
      <u/>
      <sz val="11"/>
      <color indexed="8"/>
      <name val="Calibri"/>
      <family val="2"/>
      <charset val="204"/>
    </font>
    <font>
      <sz val="11"/>
      <color indexed="8"/>
      <name val="Century Gothic"/>
      <family val="2"/>
      <charset val="204"/>
    </font>
    <font>
      <sz val="9"/>
      <name val="Century Gothic"/>
      <family val="2"/>
      <charset val="204"/>
    </font>
    <font>
      <sz val="10"/>
      <color indexed="8"/>
      <name val="Century Gothic"/>
      <family val="2"/>
      <charset val="204"/>
    </font>
    <font>
      <b/>
      <sz val="14"/>
      <name val="Century Gothic"/>
      <family val="2"/>
      <charset val="204"/>
    </font>
    <font>
      <sz val="14"/>
      <color indexed="8"/>
      <name val="Century Gothic"/>
      <family val="2"/>
      <charset val="204"/>
    </font>
    <font>
      <i/>
      <sz val="10"/>
      <name val="Century Gothic"/>
      <family val="2"/>
      <charset val="204"/>
    </font>
    <font>
      <sz val="10"/>
      <name val="Century Gothic"/>
      <family val="2"/>
      <charset val="204"/>
    </font>
    <font>
      <u/>
      <sz val="10"/>
      <color theme="10"/>
      <name val="Arial"/>
      <family val="2"/>
      <charset val="204"/>
    </font>
    <font>
      <b/>
      <sz val="8"/>
      <color rgb="FF000000"/>
      <name val="Arial"/>
      <family val="2"/>
      <charset val="204"/>
    </font>
    <font>
      <i/>
      <sz val="11"/>
      <color rgb="FF7F7F7F"/>
      <name val="Calibri"/>
      <family val="2"/>
      <charset val="204"/>
      <scheme val="minor"/>
    </font>
    <font>
      <sz val="10"/>
      <name val="Arial Cyr"/>
      <charset val="204"/>
    </font>
    <font>
      <sz val="11"/>
      <name val="Calibri"/>
      <family val="2"/>
      <charset val="204"/>
    </font>
    <font>
      <b/>
      <sz val="13"/>
      <color indexed="56"/>
      <name val="Calibri"/>
      <family val="2"/>
      <charset val="204"/>
    </font>
    <font>
      <sz val="8"/>
      <color rgb="FF000000"/>
      <name val="Arial"/>
      <family val="2"/>
      <charset val="204"/>
    </font>
    <font>
      <sz val="12"/>
      <color rgb="FF000000"/>
      <name val="Arial"/>
      <family val="2"/>
      <charset val="204"/>
    </font>
    <font>
      <sz val="1"/>
      <color rgb="FF000000"/>
      <name val="Arial"/>
      <family val="2"/>
      <charset val="204"/>
    </font>
    <font>
      <sz val="10"/>
      <color rgb="FF000000"/>
      <name val="Arial"/>
      <family val="2"/>
      <charset val="204"/>
    </font>
    <font>
      <sz val="11"/>
      <color theme="1"/>
      <name val="Calibri"/>
      <family val="2"/>
      <charset val="204"/>
      <scheme val="minor"/>
    </font>
    <font>
      <b/>
      <sz val="10"/>
      <color rgb="FF000000"/>
      <name val="Arial"/>
      <family val="2"/>
      <charset val="204"/>
    </font>
    <font>
      <i/>
      <sz val="10"/>
      <color rgb="FF000000"/>
      <name val="Arial"/>
      <family val="2"/>
      <charset val="204"/>
    </font>
    <font>
      <b/>
      <i/>
      <sz val="10"/>
      <color rgb="FF000000"/>
      <name val="Arial"/>
      <family val="2"/>
      <charset val="204"/>
    </font>
    <font>
      <b/>
      <i/>
      <sz val="14"/>
      <color rgb="FFFF8000"/>
      <name val="Bookman Old Style"/>
      <family val="1"/>
      <charset val="204"/>
    </font>
    <font>
      <sz val="11"/>
      <color indexed="9"/>
      <name val="Calibri"/>
      <family val="2"/>
      <charset val="204"/>
    </font>
    <font>
      <sz val="10"/>
      <name val="Helv"/>
      <charset val="204"/>
    </font>
    <font>
      <sz val="11"/>
      <color indexed="8"/>
      <name val="Calibri"/>
      <family val="2"/>
      <charset val="204"/>
    </font>
    <font>
      <i/>
      <sz val="8"/>
      <color rgb="FFFF8000"/>
      <name val="Bookman Old Style"/>
      <family val="1"/>
      <charset val="204"/>
    </font>
    <font>
      <sz val="11"/>
      <color rgb="FF000000"/>
      <name val="Calibri"/>
      <family val="2"/>
      <charset val="204"/>
    </font>
    <font>
      <b/>
      <sz val="12"/>
      <color rgb="FF000000"/>
      <name val="Arial"/>
      <family val="2"/>
      <charset val="204"/>
    </font>
    <font>
      <sz val="10"/>
      <color rgb="FFCA6500"/>
      <name val="Arial"/>
      <family val="2"/>
      <charset val="204"/>
    </font>
    <font>
      <i/>
      <sz val="8"/>
      <color rgb="FF000000"/>
      <name val="Arial"/>
      <family val="2"/>
      <charset val="204"/>
    </font>
    <font>
      <u/>
      <sz val="10"/>
      <color theme="10"/>
      <name val="Arial Cyr"/>
      <charset val="204"/>
    </font>
    <font>
      <u/>
      <sz val="11"/>
      <color indexed="12"/>
      <name val="Calibri"/>
      <family val="2"/>
      <charset val="204"/>
    </font>
    <font>
      <b/>
      <sz val="11"/>
      <color indexed="8"/>
      <name val="Calibri"/>
      <family val="2"/>
      <charset val="204"/>
    </font>
    <font>
      <sz val="10"/>
      <name val="Arial"/>
      <family val="2"/>
      <charset val="204"/>
    </font>
    <font>
      <sz val="11"/>
      <color theme="1"/>
      <name val="Times New Roman"/>
      <family val="1"/>
      <charset val="204"/>
    </font>
    <font>
      <sz val="11"/>
      <color indexed="8"/>
      <name val="Calibri"/>
      <family val="2"/>
      <charset val="204"/>
    </font>
    <font>
      <b/>
      <sz val="11"/>
      <color theme="1"/>
      <name val="Times New Roman"/>
      <family val="1"/>
      <charset val="204"/>
    </font>
    <font>
      <sz val="10"/>
      <color theme="1"/>
      <name val="Calibri"/>
      <family val="2"/>
      <charset val="204"/>
      <scheme val="minor"/>
    </font>
    <font>
      <b/>
      <sz val="10"/>
      <color theme="1"/>
      <name val="Calibri"/>
      <family val="2"/>
      <charset val="204"/>
      <scheme val="minor"/>
    </font>
    <font>
      <b/>
      <sz val="12"/>
      <color theme="1"/>
      <name val="Times New Roman"/>
      <family val="1"/>
      <charset val="204"/>
    </font>
    <font>
      <sz val="10"/>
      <color theme="1"/>
      <name val="Calibri"/>
      <family val="2"/>
      <scheme val="minor"/>
    </font>
    <font>
      <sz val="10"/>
      <name val="Arial Cyr"/>
      <family val="2"/>
      <charset val="204"/>
    </font>
    <font>
      <sz val="12"/>
      <color theme="1"/>
      <name val="Times New Roman"/>
      <family val="1"/>
      <charset val="204"/>
    </font>
    <font>
      <sz val="12"/>
      <color theme="1"/>
      <name val="Calibri"/>
      <family val="2"/>
      <charset val="204"/>
      <scheme val="minor"/>
    </font>
    <font>
      <sz val="10"/>
      <color theme="1"/>
      <name val="Times New Roman"/>
      <family val="1"/>
      <charset val="204"/>
    </font>
    <font>
      <b/>
      <sz val="11"/>
      <color theme="1"/>
      <name val="Calibri"/>
      <family val="2"/>
      <charset val="204"/>
      <scheme val="minor"/>
    </font>
    <font>
      <b/>
      <sz val="11"/>
      <color theme="1"/>
      <name val="Arial"/>
      <family val="2"/>
      <charset val="204"/>
    </font>
    <font>
      <sz val="10"/>
      <color theme="1"/>
      <name val="Arial"/>
      <family val="2"/>
    </font>
    <font>
      <u/>
      <sz val="10"/>
      <color theme="1"/>
      <name val="Arial"/>
      <family val="2"/>
      <charset val="204"/>
    </font>
    <font>
      <sz val="10"/>
      <color theme="1"/>
      <name val="Arial"/>
      <charset val="134"/>
    </font>
    <font>
      <sz val="10"/>
      <color theme="1"/>
      <name val="Arial"/>
      <family val="2"/>
      <charset val="204"/>
    </font>
    <font>
      <b/>
      <u/>
      <sz val="12"/>
      <color theme="1"/>
      <name val="Calibri"/>
      <family val="2"/>
      <charset val="204"/>
      <scheme val="minor"/>
    </font>
    <font>
      <b/>
      <sz val="12"/>
      <name val="Times New Roman"/>
      <family val="1"/>
      <charset val="204"/>
    </font>
    <font>
      <sz val="10"/>
      <name val="Calibri"/>
      <family val="2"/>
      <charset val="204"/>
      <scheme val="minor"/>
    </font>
    <font>
      <sz val="10"/>
      <color indexed="8"/>
      <name val="Calibri"/>
      <family val="2"/>
      <charset val="204"/>
      <scheme val="minor"/>
    </font>
    <font>
      <sz val="11"/>
      <name val="Times New Roman"/>
      <family val="1"/>
      <charset val="204"/>
    </font>
  </fonts>
  <fills count="10">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indexed="43"/>
        <bgColor indexed="8"/>
      </patternFill>
    </fill>
    <fill>
      <patternFill patternType="solid">
        <fgColor indexed="50"/>
        <bgColor indexed="64"/>
      </patternFill>
    </fill>
    <fill>
      <patternFill patternType="solid">
        <fgColor indexed="50"/>
        <bgColor indexed="8"/>
      </patternFill>
    </fill>
    <fill>
      <patternFill patternType="solid">
        <fgColor indexed="29"/>
        <bgColor indexed="64"/>
      </patternFill>
    </fill>
    <fill>
      <patternFill patternType="solid">
        <fgColor theme="0" tint="-0.14999847407452621"/>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bottom/>
      <diagonal/>
    </border>
    <border>
      <left/>
      <right/>
      <top style="medium">
        <color auto="1"/>
      </top>
      <bottom/>
      <diagonal/>
    </border>
    <border>
      <left style="medium">
        <color auto="1"/>
      </left>
      <right style="thin">
        <color auto="1"/>
      </right>
      <top style="thin">
        <color auto="1"/>
      </top>
      <bottom style="thin">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bottom/>
      <diagonal/>
    </border>
    <border>
      <left style="thin">
        <color auto="1"/>
      </left>
      <right style="medium">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right/>
      <top/>
      <bottom style="thick">
        <color indexed="22"/>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s>
  <cellStyleXfs count="61">
    <xf numFmtId="0" fontId="0" fillId="0" borderId="0"/>
    <xf numFmtId="0" fontId="19" fillId="0" borderId="0"/>
    <xf numFmtId="0" fontId="17" fillId="0" borderId="0">
      <alignment horizontal="center" vertical="center"/>
    </xf>
    <xf numFmtId="164" fontId="2" fillId="0" borderId="0" applyFont="0" applyFill="0" applyBorder="0" applyAlignment="0" applyProtection="0"/>
    <xf numFmtId="0" fontId="4" fillId="0" borderId="0"/>
    <xf numFmtId="0" fontId="28" fillId="0" borderId="0">
      <alignment horizontal="left" vertical="top"/>
    </xf>
    <xf numFmtId="0" fontId="16" fillId="0" borderId="0" applyNumberFormat="0" applyFill="0" applyBorder="0" applyAlignment="0" applyProtection="0"/>
    <xf numFmtId="0" fontId="26" fillId="0" borderId="0"/>
    <xf numFmtId="0" fontId="17" fillId="0" borderId="0">
      <alignment horizontal="center" vertical="center"/>
    </xf>
    <xf numFmtId="0" fontId="18" fillId="0" borderId="0" applyNumberFormat="0" applyFill="0" applyBorder="0" applyAlignment="0" applyProtection="0"/>
    <xf numFmtId="0" fontId="26" fillId="0" borderId="0"/>
    <xf numFmtId="0" fontId="3" fillId="0" borderId="0">
      <alignment vertical="center"/>
    </xf>
    <xf numFmtId="0" fontId="22" fillId="0" borderId="0">
      <alignment horizontal="left" vertical="top"/>
    </xf>
    <xf numFmtId="0" fontId="26" fillId="0" borderId="0"/>
    <xf numFmtId="0" fontId="36" fillId="0" borderId="0">
      <alignment horizontal="left" vertical="top"/>
    </xf>
    <xf numFmtId="0" fontId="22" fillId="0" borderId="0">
      <alignment horizontal="right" vertical="top"/>
    </xf>
    <xf numFmtId="0" fontId="4" fillId="0" borderId="0"/>
    <xf numFmtId="0" fontId="27" fillId="0" borderId="0">
      <alignment horizontal="left" vertical="top"/>
    </xf>
    <xf numFmtId="0" fontId="22" fillId="0" borderId="0">
      <alignment horizontal="center" vertical="top"/>
    </xf>
    <xf numFmtId="0" fontId="32" fillId="0" borderId="0"/>
    <xf numFmtId="0" fontId="4" fillId="0" borderId="0">
      <protection locked="0"/>
    </xf>
    <xf numFmtId="0" fontId="33" fillId="0" borderId="0"/>
    <xf numFmtId="0" fontId="37" fillId="0" borderId="0">
      <alignment horizontal="left" vertical="top"/>
    </xf>
    <xf numFmtId="0" fontId="31" fillId="8" borderId="0" applyNumberFormat="0" applyBorder="0" applyAlignment="0" applyProtection="0"/>
    <xf numFmtId="0" fontId="17" fillId="0" borderId="0">
      <alignment horizontal="center" vertical="center"/>
    </xf>
    <xf numFmtId="0" fontId="2" fillId="0" borderId="0"/>
    <xf numFmtId="165" fontId="35" fillId="0" borderId="0" applyBorder="0" applyProtection="0"/>
    <xf numFmtId="0" fontId="21" fillId="0" borderId="15" applyNumberFormat="0" applyFill="0" applyAlignment="0" applyProtection="0"/>
    <xf numFmtId="0" fontId="24" fillId="0" borderId="0">
      <alignment horizontal="left" vertical="top"/>
    </xf>
    <xf numFmtId="0" fontId="4" fillId="0" borderId="0"/>
    <xf numFmtId="0" fontId="26" fillId="0" borderId="0"/>
    <xf numFmtId="0" fontId="22" fillId="0" borderId="0">
      <alignment horizontal="center" vertical="top"/>
    </xf>
    <xf numFmtId="0" fontId="27" fillId="0" borderId="0">
      <alignment horizontal="left" vertical="top"/>
    </xf>
    <xf numFmtId="0" fontId="42" fillId="0" borderId="0"/>
    <xf numFmtId="0" fontId="27" fillId="0" borderId="0">
      <alignment horizontal="right" vertical="top"/>
    </xf>
    <xf numFmtId="0" fontId="25" fillId="0" borderId="0">
      <alignment horizontal="right" vertical="top"/>
    </xf>
    <xf numFmtId="0" fontId="38" fillId="0" borderId="0">
      <alignment horizontal="left" vertical="top"/>
    </xf>
    <xf numFmtId="0" fontId="34" fillId="0" borderId="0">
      <alignment horizontal="left" vertical="top"/>
    </xf>
    <xf numFmtId="0" fontId="23" fillId="0" borderId="0">
      <alignment horizontal="left" vertical="top"/>
    </xf>
    <xf numFmtId="0" fontId="25" fillId="0" borderId="0">
      <alignment horizontal="left" vertical="top"/>
    </xf>
    <xf numFmtId="0" fontId="23" fillId="0" borderId="0">
      <alignment horizontal="left" vertical="top"/>
    </xf>
    <xf numFmtId="0" fontId="30" fillId="0" borderId="0">
      <alignment horizontal="left" vertical="center"/>
    </xf>
    <xf numFmtId="0" fontId="25" fillId="0" borderId="0">
      <alignment horizontal="left" vertical="top"/>
    </xf>
    <xf numFmtId="0" fontId="29" fillId="0" borderId="0">
      <alignment horizontal="left" vertical="top"/>
    </xf>
    <xf numFmtId="0" fontId="25" fillId="0" borderId="0">
      <alignment horizontal="left" vertical="top"/>
    </xf>
    <xf numFmtId="0" fontId="25" fillId="0" borderId="0">
      <alignment horizontal="left" vertical="top"/>
    </xf>
    <xf numFmtId="0" fontId="25" fillId="0" borderId="0">
      <alignment horizontal="left" vertical="top"/>
    </xf>
    <xf numFmtId="0" fontId="39" fillId="0" borderId="0" applyNumberFormat="0" applyFill="0" applyBorder="0" applyAlignment="0" applyProtection="0"/>
    <xf numFmtId="0" fontId="26" fillId="0" borderId="1"/>
    <xf numFmtId="0" fontId="19" fillId="0" borderId="0"/>
    <xf numFmtId="0" fontId="26" fillId="0" borderId="0"/>
    <xf numFmtId="0" fontId="20" fillId="0" borderId="0">
      <alignment vertical="center"/>
    </xf>
    <xf numFmtId="0" fontId="26" fillId="0" borderId="0"/>
    <xf numFmtId="0" fontId="26" fillId="0" borderId="0"/>
    <xf numFmtId="0" fontId="26" fillId="0" borderId="0"/>
    <xf numFmtId="0" fontId="19" fillId="0" borderId="0"/>
    <xf numFmtId="0" fontId="32" fillId="0" borderId="0"/>
    <xf numFmtId="164" fontId="2" fillId="0" borderId="0" applyFont="0" applyFill="0" applyBorder="0" applyAlignment="0" applyProtection="0"/>
    <xf numFmtId="0" fontId="44" fillId="0" borderId="0">
      <protection locked="0"/>
    </xf>
    <xf numFmtId="0" fontId="44" fillId="0" borderId="0"/>
    <xf numFmtId="0" fontId="50" fillId="0" borderId="0"/>
  </cellStyleXfs>
  <cellXfs count="263">
    <xf numFmtId="0" fontId="0" fillId="0" borderId="0" xfId="0"/>
    <xf numFmtId="0" fontId="4" fillId="0" borderId="0" xfId="4" applyFont="1" applyFill="1" applyBorder="1"/>
    <xf numFmtId="0" fontId="5" fillId="0" borderId="0" xfId="49" applyFont="1" applyFill="1" applyBorder="1" applyAlignment="1">
      <alignment horizontal="left" vertical="top"/>
    </xf>
    <xf numFmtId="0" fontId="6" fillId="0" borderId="0" xfId="4" applyFont="1" applyFill="1" applyBorder="1" applyAlignment="1">
      <alignment vertical="center" wrapText="1"/>
    </xf>
    <xf numFmtId="0" fontId="8" fillId="0" borderId="5" xfId="4" applyFont="1" applyFill="1" applyBorder="1" applyAlignment="1">
      <alignment horizontal="left" vertical="top"/>
    </xf>
    <xf numFmtId="0" fontId="4" fillId="0" borderId="5" xfId="4" applyFont="1" applyFill="1" applyBorder="1" applyAlignment="1">
      <alignment horizontal="left" vertical="center"/>
    </xf>
    <xf numFmtId="0" fontId="4" fillId="0" borderId="0" xfId="4" applyFont="1" applyFill="1" applyBorder="1" applyAlignment="1">
      <alignment horizontal="left" vertical="center"/>
    </xf>
    <xf numFmtId="0" fontId="4" fillId="0" borderId="5" xfId="4" applyFont="1" applyFill="1" applyBorder="1"/>
    <xf numFmtId="0" fontId="4" fillId="0" borderId="10" xfId="4" applyFont="1" applyFill="1" applyBorder="1" applyAlignment="1">
      <alignment horizontal="left" vertical="center"/>
    </xf>
    <xf numFmtId="0" fontId="4" fillId="0" borderId="10" xfId="4" applyFont="1" applyFill="1" applyBorder="1"/>
    <xf numFmtId="0" fontId="9" fillId="0" borderId="0" xfId="10" applyFont="1"/>
    <xf numFmtId="0" fontId="11" fillId="0" borderId="0" xfId="10" applyFont="1"/>
    <xf numFmtId="0" fontId="5" fillId="0" borderId="0" xfId="49" applyFont="1" applyFill="1" applyAlignment="1">
      <alignment horizontal="center" vertical="top" wrapText="1"/>
    </xf>
    <xf numFmtId="0" fontId="11" fillId="0" borderId="0" xfId="10" applyFont="1" applyAlignment="1">
      <alignment horizontal="center" vertical="top" wrapText="1"/>
    </xf>
    <xf numFmtId="0" fontId="11" fillId="0" borderId="0" xfId="10" applyFont="1" applyAlignment="1">
      <alignment wrapText="1"/>
    </xf>
    <xf numFmtId="0" fontId="9" fillId="0" borderId="1" xfId="10" applyFont="1" applyBorder="1"/>
    <xf numFmtId="0" fontId="6" fillId="0" borderId="1" xfId="10" applyFont="1" applyBorder="1" applyAlignment="1">
      <alignment horizontal="center" vertical="center"/>
    </xf>
    <xf numFmtId="0" fontId="11" fillId="0" borderId="13" xfId="10" applyFont="1" applyBorder="1"/>
    <xf numFmtId="0" fontId="11" fillId="0" borderId="0" xfId="10" applyFont="1" applyBorder="1"/>
    <xf numFmtId="0" fontId="11" fillId="0" borderId="0" xfId="10" applyFont="1" applyBorder="1" applyAlignment="1">
      <alignment horizontal="left" wrapText="1"/>
    </xf>
    <xf numFmtId="0" fontId="11" fillId="0" borderId="0" xfId="10" applyFont="1" applyBorder="1" applyAlignment="1">
      <alignment horizontal="left"/>
    </xf>
    <xf numFmtId="0" fontId="9" fillId="0" borderId="0" xfId="10" applyFont="1" applyBorder="1"/>
    <xf numFmtId="1" fontId="46" fillId="0" borderId="1" xfId="49" applyNumberFormat="1" applyFont="1" applyFill="1" applyBorder="1" applyAlignment="1">
      <alignment horizontal="center" vertical="center"/>
    </xf>
    <xf numFmtId="0" fontId="46" fillId="4" borderId="1" xfId="49" applyFont="1" applyFill="1" applyBorder="1" applyAlignment="1">
      <alignment horizontal="center" vertical="center" wrapText="1"/>
    </xf>
    <xf numFmtId="166" fontId="46" fillId="4" borderId="1" xfId="49" applyNumberFormat="1" applyFont="1" applyFill="1" applyBorder="1" applyAlignment="1">
      <alignment horizontal="center" vertical="center"/>
    </xf>
    <xf numFmtId="166" fontId="46" fillId="4" borderId="1" xfId="0" applyNumberFormat="1" applyFont="1" applyFill="1" applyBorder="1" applyAlignment="1">
      <alignment horizontal="center" vertical="center"/>
    </xf>
    <xf numFmtId="49" fontId="46" fillId="4" borderId="1" xfId="49" applyNumberFormat="1" applyFont="1" applyFill="1" applyBorder="1" applyAlignment="1" applyProtection="1">
      <alignment horizontal="left" wrapText="1"/>
      <protection locked="0"/>
    </xf>
    <xf numFmtId="49" fontId="46" fillId="4" borderId="1" xfId="49" applyNumberFormat="1" applyFont="1" applyFill="1" applyBorder="1" applyAlignment="1" applyProtection="1">
      <alignment horizontal="center" vertical="center" wrapText="1"/>
      <protection locked="0"/>
    </xf>
    <xf numFmtId="0" fontId="46" fillId="4" borderId="1" xfId="0" applyFont="1" applyFill="1" applyBorder="1" applyAlignment="1">
      <alignment horizontal="left" wrapText="1"/>
    </xf>
    <xf numFmtId="166" fontId="46" fillId="4" borderId="1" xfId="49" applyNumberFormat="1" applyFont="1" applyFill="1" applyBorder="1" applyAlignment="1">
      <alignment horizontal="center" vertical="center" wrapText="1"/>
    </xf>
    <xf numFmtId="4" fontId="46" fillId="4" borderId="1" xfId="49" applyNumberFormat="1" applyFont="1" applyFill="1" applyBorder="1" applyAlignment="1">
      <alignment horizontal="center" vertical="center"/>
    </xf>
    <xf numFmtId="0" fontId="46" fillId="4" borderId="1" xfId="49" applyFont="1" applyFill="1" applyBorder="1" applyAlignment="1">
      <alignment horizontal="left" wrapText="1"/>
    </xf>
    <xf numFmtId="0" fontId="46" fillId="4" borderId="1" xfId="20" applyFont="1" applyFill="1" applyBorder="1" applyAlignment="1" applyProtection="1">
      <alignment horizontal="left" vertical="center" wrapText="1"/>
    </xf>
    <xf numFmtId="0" fontId="46" fillId="4" borderId="1" xfId="29" applyFont="1" applyFill="1" applyBorder="1" applyAlignment="1" applyProtection="1">
      <alignment horizontal="center" vertical="center" wrapText="1"/>
    </xf>
    <xf numFmtId="0" fontId="46" fillId="4" borderId="1" xfId="49" applyFont="1" applyFill="1" applyBorder="1" applyAlignment="1">
      <alignment horizontal="left" vertical="center" wrapText="1"/>
    </xf>
    <xf numFmtId="49" fontId="46" fillId="4" borderId="1" xfId="49" applyNumberFormat="1" applyFont="1" applyFill="1" applyBorder="1" applyAlignment="1" applyProtection="1">
      <alignment horizontal="left" vertical="center" wrapText="1"/>
      <protection locked="0"/>
    </xf>
    <xf numFmtId="166" fontId="46" fillId="4" borderId="1" xfId="0" applyNumberFormat="1" applyFont="1" applyFill="1" applyBorder="1" applyAlignment="1">
      <alignment horizontal="left" vertical="center"/>
    </xf>
    <xf numFmtId="0" fontId="46" fillId="4" borderId="1" xfId="0" applyFont="1" applyFill="1" applyBorder="1" applyAlignment="1">
      <alignment vertical="center" wrapText="1"/>
    </xf>
    <xf numFmtId="166" fontId="46" fillId="4" borderId="1" xfId="0" applyNumberFormat="1" applyFont="1" applyFill="1" applyBorder="1" applyAlignment="1">
      <alignment horizontal="left" vertical="center" wrapText="1"/>
    </xf>
    <xf numFmtId="0" fontId="46" fillId="4" borderId="1" xfId="0" applyFont="1" applyFill="1" applyBorder="1" applyAlignment="1">
      <alignment horizontal="center" vertical="center"/>
    </xf>
    <xf numFmtId="166" fontId="46" fillId="4" borderId="1" xfId="49" applyNumberFormat="1" applyFont="1" applyFill="1" applyBorder="1" applyAlignment="1" applyProtection="1">
      <alignment horizontal="center" vertical="center" wrapText="1"/>
      <protection locked="0"/>
    </xf>
    <xf numFmtId="0" fontId="48" fillId="4" borderId="1" xfId="49" applyFont="1" applyFill="1" applyBorder="1" applyAlignment="1">
      <alignment horizontal="left" wrapText="1"/>
    </xf>
    <xf numFmtId="0" fontId="43" fillId="4" borderId="1" xfId="49" applyFont="1" applyFill="1" applyBorder="1" applyAlignment="1">
      <alignment horizontal="left" wrapText="1"/>
    </xf>
    <xf numFmtId="4" fontId="43" fillId="4" borderId="1" xfId="49" applyNumberFormat="1" applyFont="1" applyFill="1" applyBorder="1" applyAlignment="1">
      <alignment horizontal="left" wrapText="1"/>
    </xf>
    <xf numFmtId="4" fontId="43" fillId="4" borderId="1" xfId="49" applyNumberFormat="1" applyFont="1" applyFill="1" applyBorder="1" applyAlignment="1">
      <alignment horizontal="left"/>
    </xf>
    <xf numFmtId="0" fontId="46" fillId="4" borderId="1" xfId="0" applyFont="1" applyFill="1" applyBorder="1" applyAlignment="1">
      <alignment horizontal="left" vertical="center" wrapText="1"/>
    </xf>
    <xf numFmtId="4" fontId="46" fillId="4" borderId="1" xfId="49" applyNumberFormat="1" applyFont="1" applyFill="1" applyBorder="1" applyAlignment="1">
      <alignment horizontal="center" vertical="center" wrapText="1"/>
    </xf>
    <xf numFmtId="0" fontId="43" fillId="4" borderId="1" xfId="49" applyFont="1" applyFill="1" applyBorder="1" applyAlignment="1">
      <alignment horizontal="center" vertical="center" wrapText="1"/>
    </xf>
    <xf numFmtId="4" fontId="43" fillId="4" borderId="1" xfId="49" applyNumberFormat="1" applyFont="1" applyFill="1" applyBorder="1" applyAlignment="1">
      <alignment horizontal="center" vertical="center" wrapText="1"/>
    </xf>
    <xf numFmtId="4" fontId="43" fillId="4" borderId="1" xfId="49" applyNumberFormat="1" applyFont="1" applyFill="1" applyBorder="1" applyAlignment="1">
      <alignment horizontal="center" vertical="center"/>
    </xf>
    <xf numFmtId="49" fontId="43" fillId="4" borderId="1" xfId="49" applyNumberFormat="1" applyFont="1" applyFill="1" applyBorder="1" applyAlignment="1" applyProtection="1">
      <alignment horizontal="left" wrapText="1"/>
      <protection locked="0"/>
    </xf>
    <xf numFmtId="49" fontId="43" fillId="4" borderId="1" xfId="49" applyNumberFormat="1" applyFont="1" applyFill="1" applyBorder="1" applyAlignment="1" applyProtection="1">
      <alignment horizontal="center" vertical="center" wrapText="1"/>
      <protection locked="0"/>
    </xf>
    <xf numFmtId="166" fontId="46" fillId="4" borderId="1" xfId="3" applyNumberFormat="1" applyFont="1" applyFill="1" applyBorder="1" applyAlignment="1">
      <alignment horizontal="center" vertical="center" wrapText="1"/>
    </xf>
    <xf numFmtId="0" fontId="48" fillId="4" borderId="1" xfId="49" applyFont="1" applyFill="1" applyBorder="1" applyAlignment="1">
      <alignment horizontal="center" wrapText="1"/>
    </xf>
    <xf numFmtId="0" fontId="46" fillId="0" borderId="1" xfId="0" applyFont="1" applyFill="1" applyBorder="1" applyAlignment="1">
      <alignment vertical="center" wrapText="1"/>
    </xf>
    <xf numFmtId="0" fontId="46" fillId="0" borderId="1" xfId="0" applyFont="1" applyFill="1" applyBorder="1" applyAlignment="1">
      <alignment horizontal="center" vertical="center"/>
    </xf>
    <xf numFmtId="0" fontId="46" fillId="0" borderId="1" xfId="0" applyFont="1" applyFill="1" applyBorder="1" applyAlignment="1">
      <alignment wrapText="1"/>
    </xf>
    <xf numFmtId="166" fontId="46" fillId="0" borderId="1" xfId="0" applyNumberFormat="1" applyFont="1" applyFill="1" applyBorder="1" applyAlignment="1">
      <alignment horizontal="center" vertical="center"/>
    </xf>
    <xf numFmtId="0" fontId="46" fillId="0" borderId="1" xfId="49" applyFont="1" applyFill="1" applyBorder="1" applyAlignment="1">
      <alignment horizontal="left" wrapText="1"/>
    </xf>
    <xf numFmtId="166" fontId="46" fillId="0" borderId="1" xfId="0" applyNumberFormat="1" applyFont="1" applyFill="1" applyBorder="1" applyAlignment="1">
      <alignment horizontal="left" vertical="center" wrapText="1"/>
    </xf>
    <xf numFmtId="0" fontId="52" fillId="4" borderId="1" xfId="49" applyFont="1" applyFill="1" applyBorder="1" applyAlignment="1">
      <alignment horizontal="left" wrapText="1"/>
    </xf>
    <xf numFmtId="0" fontId="46" fillId="0" borderId="1" xfId="49" applyFont="1" applyFill="1" applyBorder="1" applyAlignment="1">
      <alignment horizontal="center" vertical="center" wrapText="1"/>
    </xf>
    <xf numFmtId="166" fontId="46" fillId="0" borderId="1" xfId="49" applyNumberFormat="1" applyFont="1" applyFill="1" applyBorder="1" applyAlignment="1">
      <alignment horizontal="center" vertical="center" wrapText="1"/>
    </xf>
    <xf numFmtId="166" fontId="46" fillId="0" borderId="1" xfId="49" applyNumberFormat="1" applyFont="1" applyFill="1" applyBorder="1" applyAlignment="1">
      <alignment horizontal="center" vertical="center"/>
    </xf>
    <xf numFmtId="0" fontId="46" fillId="4" borderId="17" xfId="49" applyFont="1" applyFill="1" applyBorder="1" applyAlignment="1">
      <alignment horizontal="left" wrapText="1"/>
    </xf>
    <xf numFmtId="0" fontId="51" fillId="4" borderId="0" xfId="49" applyFont="1" applyFill="1" applyBorder="1" applyAlignment="1">
      <alignment horizontal="left" wrapText="1"/>
    </xf>
    <xf numFmtId="0" fontId="45" fillId="9" borderId="1" xfId="20" applyFont="1" applyFill="1" applyBorder="1" applyAlignment="1" applyProtection="1">
      <alignment horizontal="left" wrapText="1"/>
    </xf>
    <xf numFmtId="0" fontId="45" fillId="9" borderId="1" xfId="29" applyFont="1" applyFill="1" applyBorder="1" applyAlignment="1" applyProtection="1">
      <alignment horizontal="center" vertical="center" wrapText="1"/>
    </xf>
    <xf numFmtId="4" fontId="45" fillId="9" borderId="1" xfId="49" applyNumberFormat="1" applyFont="1" applyFill="1" applyBorder="1" applyAlignment="1">
      <alignment horizontal="center" vertical="center" wrapText="1"/>
    </xf>
    <xf numFmtId="0" fontId="45" fillId="9" borderId="1" xfId="20" applyFont="1" applyFill="1" applyBorder="1" applyAlignment="1" applyProtection="1">
      <alignment horizontal="left" vertical="center" wrapText="1"/>
    </xf>
    <xf numFmtId="49" fontId="45" fillId="9" borderId="1" xfId="49" applyNumberFormat="1" applyFont="1" applyFill="1" applyBorder="1" applyAlignment="1" applyProtection="1">
      <alignment horizontal="center" vertical="center" wrapText="1"/>
      <protection locked="0"/>
    </xf>
    <xf numFmtId="4" fontId="45" fillId="9" borderId="1" xfId="49" applyNumberFormat="1" applyFont="1" applyFill="1" applyBorder="1" applyAlignment="1">
      <alignment horizontal="center" vertical="center"/>
    </xf>
    <xf numFmtId="0" fontId="47" fillId="9" borderId="1" xfId="20" applyFont="1" applyFill="1" applyBorder="1" applyAlignment="1" applyProtection="1">
      <alignment horizontal="left" wrapText="1"/>
    </xf>
    <xf numFmtId="0" fontId="47" fillId="9" borderId="1" xfId="29" applyFont="1" applyFill="1" applyBorder="1" applyAlignment="1" applyProtection="1">
      <alignment horizontal="center" vertical="center" wrapText="1"/>
    </xf>
    <xf numFmtId="4" fontId="47" fillId="9" borderId="1" xfId="49" applyNumberFormat="1" applyFont="1" applyFill="1" applyBorder="1" applyAlignment="1">
      <alignment horizontal="center" vertical="center" wrapText="1"/>
    </xf>
    <xf numFmtId="49" fontId="47" fillId="9" borderId="1" xfId="49" applyNumberFormat="1" applyFont="1" applyFill="1" applyBorder="1" applyAlignment="1" applyProtection="1">
      <alignment horizontal="center" vertical="center" wrapText="1"/>
      <protection locked="0"/>
    </xf>
    <xf numFmtId="4" fontId="47" fillId="9" borderId="1" xfId="49" applyNumberFormat="1" applyFont="1" applyFill="1" applyBorder="1" applyAlignment="1">
      <alignment horizontal="center" vertical="center"/>
    </xf>
    <xf numFmtId="2" fontId="46" fillId="4" borderId="1" xfId="49" applyNumberFormat="1" applyFont="1" applyFill="1" applyBorder="1" applyAlignment="1">
      <alignment horizontal="center" wrapText="1"/>
    </xf>
    <xf numFmtId="0" fontId="45" fillId="9" borderId="1" xfId="49" applyFont="1" applyFill="1" applyBorder="1" applyAlignment="1">
      <alignment horizontal="left" wrapText="1"/>
    </xf>
    <xf numFmtId="0" fontId="46" fillId="4" borderId="17" xfId="49" applyFont="1" applyFill="1" applyBorder="1" applyAlignment="1">
      <alignment horizontal="center" vertical="center" wrapText="1"/>
    </xf>
    <xf numFmtId="4" fontId="46" fillId="4" borderId="17" xfId="49" applyNumberFormat="1" applyFont="1" applyFill="1" applyBorder="1" applyAlignment="1">
      <alignment horizontal="center" vertical="center" wrapText="1"/>
    </xf>
    <xf numFmtId="0" fontId="53" fillId="0" borderId="16" xfId="0" applyFont="1" applyFill="1" applyBorder="1" applyAlignment="1">
      <alignment horizontal="center" vertical="center"/>
    </xf>
    <xf numFmtId="166" fontId="53" fillId="4" borderId="16" xfId="0" applyNumberFormat="1" applyFont="1" applyFill="1" applyBorder="1" applyAlignment="1">
      <alignment horizontal="center" vertical="center"/>
    </xf>
    <xf numFmtId="166" fontId="49" fillId="0" borderId="1" xfId="0" applyNumberFormat="1" applyFont="1" applyFill="1" applyBorder="1" applyAlignment="1">
      <alignment horizontal="left" vertical="center" wrapText="1"/>
    </xf>
    <xf numFmtId="0" fontId="56" fillId="0" borderId="0" xfId="49" applyFont="1" applyAlignment="1">
      <alignment horizontal="left" vertical="top"/>
    </xf>
    <xf numFmtId="0" fontId="56" fillId="0" borderId="0" xfId="49" applyFont="1" applyAlignment="1">
      <alignment horizontal="center" vertical="top"/>
    </xf>
    <xf numFmtId="0" fontId="56" fillId="0" borderId="0" xfId="49" applyFont="1" applyAlignment="1">
      <alignment vertical="top"/>
    </xf>
    <xf numFmtId="166" fontId="56" fillId="0" borderId="0" xfId="49" applyNumberFormat="1" applyFont="1" applyAlignment="1">
      <alignment horizontal="center" vertical="center"/>
    </xf>
    <xf numFmtId="0" fontId="43" fillId="0" borderId="0" xfId="0" applyFont="1"/>
    <xf numFmtId="166" fontId="55" fillId="4" borderId="0" xfId="0" applyNumberFormat="1" applyFont="1" applyFill="1" applyAlignment="1">
      <alignment horizontal="center" vertical="center" wrapText="1"/>
    </xf>
    <xf numFmtId="0" fontId="45" fillId="3" borderId="1" xfId="49" applyFont="1" applyFill="1" applyBorder="1" applyAlignment="1">
      <alignment horizontal="center" wrapText="1"/>
    </xf>
    <xf numFmtId="0" fontId="45" fillId="3" borderId="1" xfId="49" applyFont="1" applyFill="1" applyBorder="1" applyAlignment="1">
      <alignment horizontal="left"/>
    </xf>
    <xf numFmtId="0" fontId="45" fillId="3" borderId="1" xfId="49" applyFont="1" applyFill="1" applyBorder="1" applyAlignment="1">
      <alignment horizontal="left" wrapText="1"/>
    </xf>
    <xf numFmtId="4" fontId="45" fillId="3" borderId="1" xfId="49" applyNumberFormat="1" applyFont="1" applyFill="1" applyBorder="1" applyAlignment="1">
      <alignment horizontal="left" wrapText="1"/>
    </xf>
    <xf numFmtId="4" fontId="45" fillId="3" borderId="1" xfId="49" applyNumberFormat="1" applyFont="1" applyFill="1" applyBorder="1" applyAlignment="1">
      <alignment horizontal="center" wrapText="1"/>
    </xf>
    <xf numFmtId="0" fontId="43" fillId="0" borderId="0" xfId="0" applyFont="1" applyFill="1"/>
    <xf numFmtId="4" fontId="43" fillId="4" borderId="1" xfId="49" applyNumberFormat="1" applyFont="1" applyFill="1" applyBorder="1" applyAlignment="1">
      <alignment horizontal="center" wrapText="1"/>
    </xf>
    <xf numFmtId="0" fontId="46" fillId="4" borderId="1" xfId="0" applyFont="1" applyFill="1" applyBorder="1" applyAlignment="1">
      <alignment horizontal="left" vertical="top"/>
    </xf>
    <xf numFmtId="2" fontId="46" fillId="4" borderId="1" xfId="0" applyNumberFormat="1" applyFont="1" applyFill="1" applyBorder="1" applyAlignment="1">
      <alignment horizontal="center" vertical="top"/>
    </xf>
    <xf numFmtId="0" fontId="46" fillId="4" borderId="1" xfId="0" applyFont="1" applyFill="1" applyBorder="1" applyAlignment="1">
      <alignment horizontal="center" vertical="top"/>
    </xf>
    <xf numFmtId="0" fontId="46" fillId="4" borderId="1" xfId="9" applyFont="1" applyFill="1" applyBorder="1" applyAlignment="1">
      <alignment horizontal="left" wrapText="1"/>
    </xf>
    <xf numFmtId="0" fontId="46" fillId="4" borderId="1" xfId="9" applyFont="1" applyFill="1" applyBorder="1" applyAlignment="1">
      <alignment horizontal="center" vertical="center" wrapText="1"/>
    </xf>
    <xf numFmtId="166" fontId="46" fillId="4" borderId="1" xfId="9" applyNumberFormat="1" applyFont="1" applyFill="1" applyBorder="1" applyAlignment="1">
      <alignment horizontal="center" vertical="center"/>
    </xf>
    <xf numFmtId="0" fontId="46" fillId="4" borderId="1" xfId="0" applyFont="1" applyFill="1" applyBorder="1" applyAlignment="1">
      <alignment horizontal="left" vertical="top" wrapText="1"/>
    </xf>
    <xf numFmtId="166" fontId="46" fillId="9" borderId="1" xfId="49" applyNumberFormat="1" applyFont="1" applyFill="1" applyBorder="1" applyAlignment="1">
      <alignment horizontal="center" vertical="center" wrapText="1"/>
    </xf>
    <xf numFmtId="166" fontId="46" fillId="9" borderId="1" xfId="9" applyNumberFormat="1" applyFont="1" applyFill="1" applyBorder="1" applyAlignment="1" applyProtection="1">
      <alignment horizontal="center" vertical="center" wrapText="1"/>
      <protection locked="0"/>
    </xf>
    <xf numFmtId="166" fontId="47" fillId="9" borderId="1" xfId="9" applyNumberFormat="1" applyFont="1" applyFill="1" applyBorder="1" applyAlignment="1" applyProtection="1">
      <alignment horizontal="center" vertical="center" wrapText="1"/>
      <protection locked="0"/>
    </xf>
    <xf numFmtId="49" fontId="46" fillId="0" borderId="1" xfId="49" applyNumberFormat="1" applyFont="1" applyFill="1" applyBorder="1" applyAlignment="1" applyProtection="1">
      <alignment horizontal="center" vertical="center" wrapText="1"/>
      <protection locked="0"/>
    </xf>
    <xf numFmtId="4" fontId="46" fillId="0" borderId="1" xfId="49" applyNumberFormat="1" applyFont="1" applyFill="1" applyBorder="1" applyAlignment="1">
      <alignment horizontal="center" vertical="center"/>
    </xf>
    <xf numFmtId="49" fontId="46" fillId="0" borderId="1" xfId="49" applyNumberFormat="1" applyFont="1" applyFill="1" applyBorder="1" applyAlignment="1" applyProtection="1">
      <alignment horizontal="left" vertical="top" wrapText="1"/>
      <protection locked="0"/>
    </xf>
    <xf numFmtId="0" fontId="46" fillId="0" borderId="1" xfId="0" applyFont="1" applyFill="1" applyBorder="1" applyAlignment="1">
      <alignment vertical="top" wrapText="1"/>
    </xf>
    <xf numFmtId="166" fontId="46" fillId="4" borderId="1" xfId="9" applyNumberFormat="1" applyFont="1" applyFill="1" applyBorder="1" applyAlignment="1" applyProtection="1">
      <alignment horizontal="center" vertical="center" wrapText="1"/>
      <protection locked="0"/>
    </xf>
    <xf numFmtId="0" fontId="53" fillId="0" borderId="1" xfId="0" applyFont="1" applyFill="1" applyBorder="1" applyAlignment="1">
      <alignment vertical="center" wrapText="1"/>
    </xf>
    <xf numFmtId="166" fontId="53" fillId="4" borderId="1" xfId="9" applyNumberFormat="1" applyFont="1" applyFill="1" applyBorder="1" applyAlignment="1">
      <alignment horizontal="center" vertical="center"/>
    </xf>
    <xf numFmtId="166" fontId="46" fillId="0" borderId="1" xfId="9" applyNumberFormat="1" applyFont="1" applyFill="1" applyBorder="1" applyAlignment="1" applyProtection="1">
      <alignment horizontal="center" vertical="center" wrapText="1"/>
      <protection locked="0"/>
    </xf>
    <xf numFmtId="49" fontId="46" fillId="4" borderId="1" xfId="49" applyNumberFormat="1" applyFont="1" applyFill="1" applyBorder="1" applyAlignment="1" applyProtection="1">
      <alignment horizontal="left" vertical="top" wrapText="1"/>
      <protection locked="0"/>
    </xf>
    <xf numFmtId="0" fontId="46" fillId="4" borderId="1" xfId="49" applyFont="1" applyFill="1" applyBorder="1" applyAlignment="1">
      <alignment horizontal="left" vertical="center"/>
    </xf>
    <xf numFmtId="0" fontId="46" fillId="4" borderId="1" xfId="49" applyFont="1" applyFill="1" applyBorder="1" applyAlignment="1">
      <alignment horizontal="center" vertical="center"/>
    </xf>
    <xf numFmtId="0" fontId="57" fillId="0" borderId="0" xfId="6" applyFont="1"/>
    <xf numFmtId="4" fontId="46" fillId="4" borderId="1" xfId="60" applyNumberFormat="1" applyFont="1" applyFill="1" applyBorder="1" applyAlignment="1">
      <alignment horizontal="center" vertical="center"/>
    </xf>
    <xf numFmtId="0" fontId="46" fillId="4" borderId="1" xfId="0" applyFont="1" applyFill="1" applyBorder="1"/>
    <xf numFmtId="166" fontId="46" fillId="4" borderId="16" xfId="0" applyNumberFormat="1" applyFont="1" applyFill="1" applyBorder="1" applyAlignment="1">
      <alignment horizontal="center" vertical="center"/>
    </xf>
    <xf numFmtId="166" fontId="46" fillId="4" borderId="16" xfId="49" applyNumberFormat="1" applyFont="1" applyFill="1" applyBorder="1" applyAlignment="1">
      <alignment horizontal="center" vertical="center"/>
    </xf>
    <xf numFmtId="0" fontId="43" fillId="4" borderId="0" xfId="0" applyFont="1" applyFill="1"/>
    <xf numFmtId="2" fontId="46" fillId="4" borderId="1" xfId="49" applyNumberFormat="1" applyFont="1" applyFill="1" applyBorder="1" applyAlignment="1" applyProtection="1">
      <alignment horizontal="center" vertical="center" wrapText="1"/>
      <protection locked="0"/>
    </xf>
    <xf numFmtId="2" fontId="46" fillId="4" borderId="1" xfId="0" applyNumberFormat="1" applyFont="1" applyFill="1" applyBorder="1" applyAlignment="1">
      <alignment horizontal="center"/>
    </xf>
    <xf numFmtId="0" fontId="46" fillId="4" borderId="1" xfId="0" applyFont="1" applyFill="1" applyBorder="1" applyAlignment="1">
      <alignment vertical="center"/>
    </xf>
    <xf numFmtId="0" fontId="58" fillId="4" borderId="0" xfId="0" applyFont="1" applyFill="1"/>
    <xf numFmtId="0" fontId="59" fillId="4" borderId="0" xfId="0" applyFont="1" applyFill="1"/>
    <xf numFmtId="0" fontId="46" fillId="4" borderId="1" xfId="0" applyFont="1" applyFill="1" applyBorder="1" applyAlignment="1">
      <alignment wrapText="1"/>
    </xf>
    <xf numFmtId="0" fontId="43" fillId="2" borderId="16" xfId="20" applyFont="1" applyFill="1" applyBorder="1" applyAlignment="1" applyProtection="1">
      <alignment horizontal="left" vertical="top" wrapText="1"/>
    </xf>
    <xf numFmtId="0" fontId="43" fillId="2" borderId="16" xfId="29" applyFont="1" applyFill="1" applyBorder="1" applyAlignment="1" applyProtection="1">
      <alignment horizontal="left" vertical="top" wrapText="1"/>
    </xf>
    <xf numFmtId="0" fontId="46" fillId="0" borderId="1" xfId="0" applyFont="1" applyFill="1" applyBorder="1" applyAlignment="1">
      <alignment horizontal="left" vertical="center" wrapText="1"/>
    </xf>
    <xf numFmtId="0" fontId="43" fillId="4" borderId="1" xfId="0" applyFont="1" applyFill="1" applyBorder="1" applyAlignment="1">
      <alignment horizontal="left" vertical="top"/>
    </xf>
    <xf numFmtId="0" fontId="43" fillId="4" borderId="1" xfId="60" applyFont="1" applyFill="1" applyBorder="1" applyAlignment="1">
      <alignment horizontal="left" vertical="top"/>
    </xf>
    <xf numFmtId="0" fontId="43" fillId="4" borderId="1" xfId="60" applyFont="1" applyFill="1" applyBorder="1" applyAlignment="1">
      <alignment horizontal="left" vertical="top" wrapText="1"/>
    </xf>
    <xf numFmtId="49" fontId="43" fillId="4" borderId="1" xfId="60" applyNumberFormat="1" applyFont="1" applyFill="1" applyBorder="1" applyAlignment="1" applyProtection="1">
      <alignment horizontal="left" vertical="top" wrapText="1"/>
      <protection locked="0"/>
    </xf>
    <xf numFmtId="0" fontId="43" fillId="4" borderId="1" xfId="6" applyFont="1" applyFill="1" applyBorder="1" applyAlignment="1" applyProtection="1">
      <alignment horizontal="left" vertical="top" wrapText="1"/>
    </xf>
    <xf numFmtId="0" fontId="43" fillId="2" borderId="1" xfId="20" applyFont="1" applyFill="1" applyBorder="1" applyAlignment="1" applyProtection="1">
      <alignment horizontal="left" vertical="top" wrapText="1"/>
    </xf>
    <xf numFmtId="0" fontId="43" fillId="4" borderId="1" xfId="29" applyFont="1" applyFill="1" applyBorder="1" applyAlignment="1" applyProtection="1">
      <alignment horizontal="left" vertical="top" wrapText="1"/>
    </xf>
    <xf numFmtId="0" fontId="43" fillId="4" borderId="16" xfId="29" applyFont="1" applyFill="1" applyBorder="1" applyAlignment="1" applyProtection="1">
      <alignment horizontal="left" vertical="top" wrapText="1"/>
    </xf>
    <xf numFmtId="0" fontId="43" fillId="4" borderId="1" xfId="60" applyNumberFormat="1" applyFont="1" applyFill="1" applyBorder="1" applyAlignment="1">
      <alignment horizontal="left" vertical="top" wrapText="1"/>
    </xf>
    <xf numFmtId="4" fontId="43" fillId="4" borderId="1" xfId="60" applyNumberFormat="1" applyFont="1" applyFill="1" applyBorder="1" applyAlignment="1">
      <alignment horizontal="left" vertical="top"/>
    </xf>
    <xf numFmtId="0" fontId="43" fillId="2" borderId="1" xfId="60" applyNumberFormat="1" applyFont="1" applyFill="1" applyBorder="1" applyAlignment="1">
      <alignment horizontal="left" vertical="top" wrapText="1"/>
    </xf>
    <xf numFmtId="0" fontId="46" fillId="4" borderId="1" xfId="0" applyFont="1" applyFill="1" applyBorder="1" applyAlignment="1">
      <alignment horizontal="center" vertical="center" wrapText="1"/>
    </xf>
    <xf numFmtId="2" fontId="46" fillId="4" borderId="1" xfId="0" applyNumberFormat="1" applyFont="1" applyFill="1" applyBorder="1" applyAlignment="1">
      <alignment horizontal="center" vertical="center" wrapText="1"/>
    </xf>
    <xf numFmtId="0" fontId="43" fillId="2" borderId="0" xfId="60" applyFont="1" applyFill="1" applyAlignment="1">
      <alignment horizontal="left" vertical="top"/>
    </xf>
    <xf numFmtId="0" fontId="46" fillId="0" borderId="0" xfId="0" applyFont="1" applyFill="1" applyAlignment="1">
      <alignment horizontal="left" vertical="center"/>
    </xf>
    <xf numFmtId="0" fontId="48" fillId="9" borderId="1" xfId="49" applyFont="1" applyFill="1" applyBorder="1" applyAlignment="1">
      <alignment horizontal="left" wrapText="1"/>
    </xf>
    <xf numFmtId="0" fontId="48" fillId="9" borderId="1" xfId="49" applyFont="1" applyFill="1" applyBorder="1" applyAlignment="1">
      <alignment horizontal="center" wrapText="1"/>
    </xf>
    <xf numFmtId="166" fontId="48" fillId="9" borderId="1" xfId="49" applyNumberFormat="1" applyFont="1" applyFill="1" applyBorder="1" applyAlignment="1">
      <alignment horizontal="center" vertical="center" wrapText="1"/>
    </xf>
    <xf numFmtId="166" fontId="48" fillId="4" borderId="1" xfId="49" applyNumberFormat="1" applyFont="1" applyFill="1" applyBorder="1" applyAlignment="1">
      <alignment horizontal="center" wrapText="1"/>
    </xf>
    <xf numFmtId="166" fontId="48" fillId="4" borderId="1" xfId="49" applyNumberFormat="1" applyFont="1" applyFill="1" applyBorder="1" applyAlignment="1">
      <alignment horizontal="left" wrapText="1"/>
    </xf>
    <xf numFmtId="0" fontId="58" fillId="0" borderId="0" xfId="0" applyFont="1" applyFill="1"/>
    <xf numFmtId="0" fontId="46" fillId="4" borderId="1" xfId="58" applyFont="1" applyFill="1" applyBorder="1" applyAlignment="1" applyProtection="1">
      <alignment horizontal="left" vertical="center" wrapText="1"/>
    </xf>
    <xf numFmtId="0" fontId="46" fillId="4" borderId="1" xfId="59" applyFont="1" applyFill="1" applyBorder="1" applyAlignment="1" applyProtection="1">
      <alignment horizontal="center" vertical="center" wrapText="1"/>
    </xf>
    <xf numFmtId="9" fontId="46" fillId="4" borderId="1" xfId="49" applyNumberFormat="1" applyFont="1" applyFill="1" applyBorder="1" applyAlignment="1">
      <alignment horizontal="center" vertical="center" wrapText="1"/>
    </xf>
    <xf numFmtId="166" fontId="46" fillId="9" borderId="1" xfId="49" applyNumberFormat="1" applyFont="1" applyFill="1" applyBorder="1" applyAlignment="1">
      <alignment horizontal="center" vertical="center"/>
    </xf>
    <xf numFmtId="0" fontId="1" fillId="0" borderId="1" xfId="0" applyFont="1" applyFill="1" applyBorder="1" applyAlignment="1">
      <alignment horizontal="left"/>
    </xf>
    <xf numFmtId="0" fontId="1" fillId="0" borderId="1" xfId="0" applyFont="1" applyBorder="1" applyAlignment="1">
      <alignment horizontal="center" vertical="center"/>
    </xf>
    <xf numFmtId="0" fontId="1" fillId="0" borderId="1" xfId="0" applyFont="1" applyBorder="1" applyAlignment="1">
      <alignment horizontal="left"/>
    </xf>
    <xf numFmtId="0" fontId="1" fillId="0" borderId="1" xfId="0" applyFont="1" applyBorder="1" applyAlignment="1">
      <alignment horizontal="center"/>
    </xf>
    <xf numFmtId="4" fontId="1" fillId="2" borderId="1" xfId="49" applyNumberFormat="1" applyFont="1" applyFill="1" applyBorder="1" applyAlignment="1">
      <alignment horizontal="center" vertical="center"/>
    </xf>
    <xf numFmtId="0" fontId="54" fillId="2" borderId="1" xfId="49" applyFont="1" applyFill="1" applyBorder="1" applyAlignment="1">
      <alignment horizontal="left" wrapText="1"/>
    </xf>
    <xf numFmtId="0" fontId="54" fillId="2" borderId="1" xfId="49" applyFont="1" applyFill="1" applyBorder="1" applyAlignment="1">
      <alignment horizontal="center" vertical="center" wrapText="1"/>
    </xf>
    <xf numFmtId="166" fontId="1" fillId="2" borderId="1" xfId="49" applyNumberFormat="1" applyFont="1" applyFill="1" applyBorder="1" applyAlignment="1">
      <alignment horizontal="center" vertical="center"/>
    </xf>
    <xf numFmtId="166" fontId="54" fillId="2" borderId="1" xfId="49" applyNumberFormat="1" applyFont="1" applyFill="1" applyBorder="1" applyAlignment="1">
      <alignment horizontal="center" vertical="center"/>
    </xf>
    <xf numFmtId="4" fontId="1" fillId="2" borderId="1" xfId="49" applyNumberFormat="1" applyFont="1" applyFill="1" applyBorder="1" applyAlignment="1">
      <alignment horizontal="left" wrapText="1"/>
    </xf>
    <xf numFmtId="4" fontId="1" fillId="2" borderId="1" xfId="49" applyNumberFormat="1" applyFont="1" applyFill="1" applyBorder="1" applyAlignment="1">
      <alignment horizontal="center" wrapText="1"/>
    </xf>
    <xf numFmtId="4" fontId="54" fillId="2" borderId="1" xfId="49" applyNumberFormat="1" applyFont="1" applyFill="1" applyBorder="1" applyAlignment="1">
      <alignment horizontal="center" vertical="center"/>
    </xf>
    <xf numFmtId="0" fontId="54" fillId="2" borderId="1" xfId="29" applyFont="1" applyFill="1" applyBorder="1" applyAlignment="1">
      <alignment horizontal="left" wrapText="1"/>
    </xf>
    <xf numFmtId="10" fontId="54" fillId="2" borderId="1" xfId="49" applyNumberFormat="1" applyFont="1" applyFill="1" applyBorder="1" applyAlignment="1">
      <alignment horizontal="center" vertical="center" wrapText="1"/>
    </xf>
    <xf numFmtId="1" fontId="43" fillId="0" borderId="1" xfId="60" applyNumberFormat="1" applyFont="1" applyFill="1" applyBorder="1" applyAlignment="1">
      <alignment horizontal="left" vertical="top"/>
    </xf>
    <xf numFmtId="9" fontId="54" fillId="2" borderId="1" xfId="49" applyNumberFormat="1" applyFont="1" applyFill="1" applyBorder="1" applyAlignment="1">
      <alignment horizontal="center" vertical="center" wrapText="1"/>
    </xf>
    <xf numFmtId="4" fontId="1" fillId="2" borderId="1" xfId="49" applyNumberFormat="1" applyFont="1" applyFill="1" applyBorder="1" applyAlignment="1">
      <alignment horizontal="left"/>
    </xf>
    <xf numFmtId="4" fontId="1" fillId="2" borderId="1" xfId="49" applyNumberFormat="1" applyFont="1" applyFill="1" applyBorder="1" applyAlignment="1">
      <alignment horizontal="center"/>
    </xf>
    <xf numFmtId="0" fontId="54" fillId="2" borderId="1" xfId="49" applyFont="1" applyFill="1" applyBorder="1" applyAlignment="1">
      <alignment horizontal="left"/>
    </xf>
    <xf numFmtId="4" fontId="43" fillId="0" borderId="0" xfId="0" applyNumberFormat="1" applyFont="1"/>
    <xf numFmtId="0" fontId="1" fillId="2" borderId="1" xfId="49" applyFont="1" applyFill="1" applyBorder="1" applyAlignment="1">
      <alignment horizontal="center" vertical="center"/>
    </xf>
    <xf numFmtId="0" fontId="1" fillId="2" borderId="1" xfId="49" applyFont="1" applyFill="1" applyBorder="1" applyAlignment="1">
      <alignment horizontal="left"/>
    </xf>
    <xf numFmtId="0" fontId="1" fillId="2" borderId="1" xfId="49" applyFont="1" applyFill="1" applyBorder="1" applyAlignment="1">
      <alignment horizontal="center"/>
    </xf>
    <xf numFmtId="0" fontId="43" fillId="0" borderId="0" xfId="0" applyFont="1" applyAlignment="1">
      <alignment horizontal="center" vertical="center"/>
    </xf>
    <xf numFmtId="0" fontId="43" fillId="0" borderId="0" xfId="0" applyFont="1" applyAlignment="1">
      <alignment horizontal="center"/>
    </xf>
    <xf numFmtId="0" fontId="60" fillId="2" borderId="0" xfId="49" applyFont="1" applyFill="1" applyBorder="1" applyAlignment="1">
      <alignment horizontal="left"/>
    </xf>
    <xf numFmtId="0" fontId="52" fillId="0" borderId="0" xfId="49" applyFont="1" applyAlignment="1">
      <alignment horizontal="left" vertical="top"/>
    </xf>
    <xf numFmtId="0" fontId="60" fillId="0" borderId="0" xfId="49" applyFont="1" applyFill="1" applyBorder="1" applyAlignment="1">
      <alignment horizontal="left" vertical="top" wrapText="1"/>
    </xf>
    <xf numFmtId="1" fontId="43" fillId="4" borderId="1" xfId="49" applyNumberFormat="1" applyFont="1" applyFill="1" applyBorder="1" applyAlignment="1">
      <alignment horizontal="center" vertical="center"/>
    </xf>
    <xf numFmtId="0" fontId="47" fillId="4" borderId="1" xfId="20" applyFont="1" applyFill="1" applyBorder="1" applyAlignment="1" applyProtection="1">
      <alignment horizontal="left" wrapText="1"/>
    </xf>
    <xf numFmtId="0" fontId="47" fillId="4" borderId="1" xfId="29" applyFont="1" applyFill="1" applyBorder="1" applyAlignment="1" applyProtection="1">
      <alignment horizontal="center" vertical="center" wrapText="1"/>
    </xf>
    <xf numFmtId="4" fontId="47" fillId="4" borderId="1" xfId="49" applyNumberFormat="1" applyFont="1" applyFill="1" applyBorder="1" applyAlignment="1">
      <alignment horizontal="center" vertical="center" wrapText="1"/>
    </xf>
    <xf numFmtId="49" fontId="47" fillId="4" borderId="1" xfId="49" applyNumberFormat="1" applyFont="1" applyFill="1" applyBorder="1" applyAlignment="1" applyProtection="1">
      <alignment horizontal="center" vertical="center" wrapText="1"/>
      <protection locked="0"/>
    </xf>
    <xf numFmtId="4" fontId="47" fillId="4" borderId="1" xfId="49" applyNumberFormat="1" applyFont="1" applyFill="1" applyBorder="1" applyAlignment="1">
      <alignment horizontal="center" vertical="center"/>
    </xf>
    <xf numFmtId="166" fontId="47" fillId="4" borderId="1" xfId="9" applyNumberFormat="1" applyFont="1" applyFill="1" applyBorder="1" applyAlignment="1" applyProtection="1">
      <alignment horizontal="center" vertical="center" wrapText="1"/>
      <protection locked="0"/>
    </xf>
    <xf numFmtId="0" fontId="46" fillId="0" borderId="1" xfId="49" applyFont="1" applyFill="1" applyBorder="1" applyAlignment="1">
      <alignment horizontal="left" vertical="center" wrapText="1"/>
    </xf>
    <xf numFmtId="166" fontId="62" fillId="0" borderId="1" xfId="49" applyNumberFormat="1" applyFont="1" applyFill="1" applyBorder="1" applyAlignment="1">
      <alignment horizontal="center" vertical="center"/>
    </xf>
    <xf numFmtId="49" fontId="46" fillId="0" borderId="1" xfId="49" applyNumberFormat="1" applyFont="1" applyFill="1" applyBorder="1" applyAlignment="1" applyProtection="1">
      <alignment horizontal="left" vertical="center" wrapText="1"/>
      <protection locked="0"/>
    </xf>
    <xf numFmtId="166" fontId="62" fillId="0" borderId="1" xfId="49" applyNumberFormat="1" applyFont="1" applyFill="1" applyBorder="1" applyAlignment="1">
      <alignment horizontal="center" vertical="center" wrapText="1"/>
    </xf>
    <xf numFmtId="166" fontId="63" fillId="4" borderId="1" xfId="49" applyNumberFormat="1" applyFont="1" applyFill="1" applyBorder="1" applyAlignment="1">
      <alignment horizontal="center" vertical="center" wrapText="1"/>
    </xf>
    <xf numFmtId="0" fontId="64" fillId="4" borderId="0" xfId="0" applyFont="1" applyFill="1"/>
    <xf numFmtId="0" fontId="62" fillId="0" borderId="1" xfId="0" applyFont="1" applyFill="1" applyBorder="1" applyAlignment="1">
      <alignment horizontal="left" vertical="center" wrapText="1"/>
    </xf>
    <xf numFmtId="0" fontId="62" fillId="0" borderId="1" xfId="0" applyFont="1" applyFill="1" applyBorder="1" applyAlignment="1">
      <alignment horizontal="center" vertical="center"/>
    </xf>
    <xf numFmtId="0" fontId="64" fillId="0" borderId="0" xfId="0" applyFont="1"/>
    <xf numFmtId="166" fontId="62" fillId="4" borderId="1" xfId="49" applyNumberFormat="1" applyFont="1" applyFill="1" applyBorder="1" applyAlignment="1">
      <alignment horizontal="center" vertical="center" wrapText="1"/>
    </xf>
    <xf numFmtId="0" fontId="62" fillId="4" borderId="1" xfId="0" applyFont="1" applyFill="1" applyBorder="1" applyAlignment="1">
      <alignment wrapText="1"/>
    </xf>
    <xf numFmtId="0" fontId="62" fillId="4" borderId="1" xfId="49" applyFont="1" applyFill="1" applyBorder="1" applyAlignment="1">
      <alignment horizontal="center" vertical="center" wrapText="1"/>
    </xf>
    <xf numFmtId="0" fontId="64" fillId="0" borderId="0" xfId="0" applyFont="1" applyFill="1"/>
    <xf numFmtId="0" fontId="46" fillId="4" borderId="16" xfId="49" applyFont="1" applyFill="1" applyBorder="1" applyAlignment="1">
      <alignment horizontal="left" wrapText="1"/>
    </xf>
    <xf numFmtId="0" fontId="46" fillId="4" borderId="16" xfId="49" applyFont="1" applyFill="1" applyBorder="1" applyAlignment="1">
      <alignment horizontal="center" vertical="center" wrapText="1"/>
    </xf>
    <xf numFmtId="0" fontId="15" fillId="0" borderId="1" xfId="10" applyFont="1" applyBorder="1" applyAlignment="1">
      <alignment horizontal="left" vertical="top" wrapText="1"/>
    </xf>
    <xf numFmtId="0" fontId="15" fillId="0" borderId="1" xfId="10" applyFont="1" applyBorder="1" applyAlignment="1">
      <alignment horizontal="left" vertical="top"/>
    </xf>
    <xf numFmtId="0" fontId="15" fillId="0" borderId="1" xfId="10" applyFont="1" applyBorder="1" applyAlignment="1">
      <alignment horizontal="left" vertical="center" wrapText="1"/>
    </xf>
    <xf numFmtId="0" fontId="15" fillId="0" borderId="1" xfId="10" applyFont="1" applyBorder="1" applyAlignment="1">
      <alignment horizontal="center" vertical="center" wrapText="1"/>
    </xf>
    <xf numFmtId="0" fontId="15" fillId="0" borderId="1" xfId="10" applyFont="1" applyBorder="1" applyAlignment="1">
      <alignment horizontal="center" vertical="center"/>
    </xf>
    <xf numFmtId="0" fontId="15" fillId="0" borderId="1" xfId="10" applyFont="1" applyBorder="1" applyAlignment="1">
      <alignment horizontal="left" wrapText="1"/>
    </xf>
    <xf numFmtId="0" fontId="5" fillId="0" borderId="1" xfId="10" applyFont="1" applyBorder="1" applyAlignment="1">
      <alignment horizontal="center"/>
    </xf>
    <xf numFmtId="0" fontId="5" fillId="0" borderId="1" xfId="10" applyFont="1" applyBorder="1" applyAlignment="1">
      <alignment horizontal="left" vertical="top" wrapText="1"/>
    </xf>
    <xf numFmtId="0" fontId="15" fillId="0" borderId="1" xfId="10" applyFont="1" applyBorder="1" applyAlignment="1">
      <alignment horizontal="center"/>
    </xf>
    <xf numFmtId="0" fontId="6" fillId="0" borderId="1" xfId="10" applyFont="1" applyBorder="1" applyAlignment="1">
      <alignment horizontal="center"/>
    </xf>
    <xf numFmtId="0" fontId="15" fillId="0" borderId="1" xfId="10" applyFont="1" applyBorder="1" applyAlignment="1">
      <alignment horizontal="left"/>
    </xf>
    <xf numFmtId="0" fontId="11" fillId="0" borderId="2" xfId="10" applyFont="1" applyBorder="1" applyAlignment="1">
      <alignment horizontal="left" wrapText="1"/>
    </xf>
    <xf numFmtId="0" fontId="11" fillId="0" borderId="12" xfId="10" applyFont="1" applyBorder="1" applyAlignment="1">
      <alignment horizontal="left"/>
    </xf>
    <xf numFmtId="0" fontId="11" fillId="0" borderId="14" xfId="10" applyFont="1" applyBorder="1" applyAlignment="1">
      <alignment horizontal="left"/>
    </xf>
    <xf numFmtId="0" fontId="11" fillId="0" borderId="2" xfId="10" applyFont="1" applyFill="1" applyBorder="1" applyAlignment="1">
      <alignment horizontal="left" wrapText="1"/>
    </xf>
    <xf numFmtId="0" fontId="11" fillId="0" borderId="12" xfId="10" applyFont="1" applyFill="1" applyBorder="1" applyAlignment="1">
      <alignment horizontal="left"/>
    </xf>
    <xf numFmtId="0" fontId="11" fillId="0" borderId="14" xfId="10" applyFont="1" applyFill="1" applyBorder="1" applyAlignment="1">
      <alignment horizontal="left"/>
    </xf>
    <xf numFmtId="0" fontId="11" fillId="0" borderId="13" xfId="10" applyFont="1" applyBorder="1" applyAlignment="1">
      <alignment horizontal="left" wrapText="1"/>
    </xf>
    <xf numFmtId="0" fontId="11" fillId="0" borderId="13" xfId="10" applyFont="1" applyBorder="1" applyAlignment="1">
      <alignment horizontal="left"/>
    </xf>
    <xf numFmtId="0" fontId="10" fillId="0" borderId="0" xfId="10" applyFont="1" applyAlignment="1">
      <alignment horizontal="right" vertical="top" wrapText="1"/>
    </xf>
    <xf numFmtId="0" fontId="10" fillId="0" borderId="0" xfId="10" applyFont="1" applyAlignment="1">
      <alignment horizontal="right" vertical="top"/>
    </xf>
    <xf numFmtId="0" fontId="6" fillId="0" borderId="0" xfId="10" applyFont="1" applyAlignment="1">
      <alignment horizontal="right" wrapText="1"/>
    </xf>
    <xf numFmtId="0" fontId="6" fillId="0" borderId="0" xfId="10" applyFont="1" applyAlignment="1">
      <alignment horizontal="right"/>
    </xf>
    <xf numFmtId="0" fontId="12" fillId="0" borderId="0" xfId="49" applyFont="1" applyFill="1" applyAlignment="1">
      <alignment horizontal="center" vertical="top" wrapText="1"/>
    </xf>
    <xf numFmtId="0" fontId="13" fillId="0" borderId="0" xfId="10" applyFont="1" applyAlignment="1">
      <alignment horizontal="center" vertical="top" wrapText="1"/>
    </xf>
    <xf numFmtId="0" fontId="13" fillId="0" borderId="0" xfId="10" applyFont="1" applyAlignment="1">
      <alignment wrapText="1"/>
    </xf>
    <xf numFmtId="0" fontId="14" fillId="0" borderId="2" xfId="49" applyFont="1" applyBorder="1" applyAlignment="1">
      <alignment horizontal="left" vertical="top" wrapText="1"/>
    </xf>
    <xf numFmtId="0" fontId="14" fillId="0" borderId="12" xfId="10" applyFont="1" applyBorder="1" applyAlignment="1">
      <alignment horizontal="left" wrapText="1"/>
    </xf>
    <xf numFmtId="0" fontId="14" fillId="0" borderId="14" xfId="10" applyFont="1" applyBorder="1" applyAlignment="1">
      <alignment horizontal="left" wrapText="1"/>
    </xf>
    <xf numFmtId="0" fontId="3" fillId="0" borderId="5" xfId="4" applyFont="1" applyFill="1" applyBorder="1" applyAlignment="1">
      <alignment horizontal="left" vertical="center" wrapText="1"/>
    </xf>
    <xf numFmtId="0" fontId="3" fillId="0" borderId="0" xfId="4" applyFont="1" applyFill="1" applyBorder="1" applyAlignment="1">
      <alignment horizontal="left" vertical="center" wrapText="1"/>
    </xf>
    <xf numFmtId="0" fontId="3" fillId="0" borderId="10" xfId="4" applyFont="1" applyFill="1" applyBorder="1" applyAlignment="1">
      <alignment horizontal="left" vertical="center" wrapText="1"/>
    </xf>
    <xf numFmtId="0" fontId="5" fillId="5" borderId="3" xfId="49" applyFont="1" applyFill="1" applyBorder="1" applyAlignment="1">
      <alignment horizontal="left" vertical="center"/>
    </xf>
    <xf numFmtId="0" fontId="5" fillId="5" borderId="4" xfId="49" applyFont="1" applyFill="1" applyBorder="1" applyAlignment="1">
      <alignment horizontal="left" vertical="center"/>
    </xf>
    <xf numFmtId="0" fontId="5" fillId="5" borderId="8" xfId="49" applyFont="1" applyFill="1" applyBorder="1" applyAlignment="1">
      <alignment horizontal="left" vertical="center"/>
    </xf>
    <xf numFmtId="0" fontId="4" fillId="0" borderId="5" xfId="4" applyFont="1" applyFill="1" applyBorder="1" applyAlignment="1">
      <alignment horizontal="left" vertical="center" wrapText="1"/>
    </xf>
    <xf numFmtId="0" fontId="4" fillId="0" borderId="0" xfId="4" applyFont="1" applyFill="1" applyBorder="1" applyAlignment="1">
      <alignment horizontal="left" vertical="center" wrapText="1"/>
    </xf>
    <xf numFmtId="0" fontId="4" fillId="0" borderId="10" xfId="4" applyFont="1" applyFill="1" applyBorder="1" applyAlignment="1">
      <alignment horizontal="left" vertical="center" wrapText="1"/>
    </xf>
    <xf numFmtId="0" fontId="4" fillId="0" borderId="5" xfId="4" applyFont="1" applyFill="1" applyBorder="1" applyAlignment="1">
      <alignment wrapText="1"/>
    </xf>
    <xf numFmtId="0" fontId="4" fillId="0" borderId="0" xfId="4" applyFont="1" applyFill="1" applyBorder="1"/>
    <xf numFmtId="0" fontId="4" fillId="0" borderId="10" xfId="4" applyFont="1" applyFill="1" applyBorder="1"/>
    <xf numFmtId="0" fontId="4" fillId="6" borderId="7" xfId="4" applyFont="1" applyFill="1" applyBorder="1" applyAlignment="1">
      <alignment wrapText="1"/>
    </xf>
    <xf numFmtId="0" fontId="4" fillId="6" borderId="1" xfId="4" applyFont="1" applyFill="1" applyBorder="1" applyAlignment="1">
      <alignment wrapText="1"/>
    </xf>
    <xf numFmtId="0" fontId="4" fillId="6" borderId="11" xfId="4" applyFont="1" applyFill="1" applyBorder="1" applyAlignment="1">
      <alignment wrapText="1"/>
    </xf>
    <xf numFmtId="0" fontId="4" fillId="7" borderId="5" xfId="4" applyFont="1" applyFill="1" applyBorder="1" applyAlignment="1">
      <alignment wrapText="1"/>
    </xf>
    <xf numFmtId="0" fontId="4" fillId="7" borderId="0" xfId="4" applyFont="1" applyFill="1" applyBorder="1"/>
    <xf numFmtId="0" fontId="4" fillId="7" borderId="10" xfId="4" applyFont="1" applyFill="1" applyBorder="1"/>
    <xf numFmtId="0" fontId="7" fillId="5" borderId="3" xfId="49" applyFont="1" applyFill="1" applyBorder="1" applyAlignment="1">
      <alignment horizontal="center" vertical="center" wrapText="1"/>
    </xf>
    <xf numFmtId="0" fontId="7" fillId="5" borderId="4" xfId="49" applyFont="1" applyFill="1" applyBorder="1" applyAlignment="1">
      <alignment horizontal="center" vertical="center"/>
    </xf>
    <xf numFmtId="0" fontId="7" fillId="5" borderId="8" xfId="49" applyFont="1" applyFill="1" applyBorder="1" applyAlignment="1">
      <alignment horizontal="center" vertical="center"/>
    </xf>
    <xf numFmtId="0" fontId="4" fillId="0" borderId="6" xfId="4" applyFont="1" applyFill="1" applyBorder="1" applyAlignment="1">
      <alignment horizontal="left" vertical="center" wrapText="1"/>
    </xf>
    <xf numFmtId="0" fontId="4" fillId="0" borderId="9" xfId="4" applyFont="1" applyFill="1" applyBorder="1" applyAlignment="1">
      <alignment horizontal="left" vertical="center" wrapText="1"/>
    </xf>
    <xf numFmtId="0" fontId="55" fillId="4" borderId="0" xfId="0" applyFont="1" applyFill="1" applyAlignment="1">
      <alignment horizontal="left" vertical="top" wrapText="1"/>
    </xf>
    <xf numFmtId="0" fontId="55" fillId="0" borderId="0" xfId="60" applyFont="1" applyAlignment="1">
      <alignment horizontal="left"/>
    </xf>
    <xf numFmtId="0" fontId="55" fillId="4" borderId="0" xfId="0" applyFont="1" applyFill="1" applyBorder="1" applyAlignment="1">
      <alignment horizontal="center" vertical="center" wrapText="1"/>
    </xf>
  </cellXfs>
  <cellStyles count="61">
    <cellStyle name="60% — акцент2 2" xfId="23"/>
    <cellStyle name="Excel Built-in Normal" xfId="26"/>
    <cellStyle name="Heading 2 2" xfId="27"/>
    <cellStyle name="Normal 2" xfId="29"/>
    <cellStyle name="Normal 2 2" xfId="20"/>
    <cellStyle name="Normal 2 2 2" xfId="58"/>
    <cellStyle name="Normal 2 3" xfId="21"/>
    <cellStyle name="Normal 2 4" xfId="59"/>
    <cellStyle name="Normal_Золотая смета" xfId="19"/>
    <cellStyle name="S0" xfId="28"/>
    <cellStyle name="S1" xfId="22"/>
    <cellStyle name="S10" xfId="24"/>
    <cellStyle name="S11" xfId="8"/>
    <cellStyle name="S12" xfId="2"/>
    <cellStyle name="S13" xfId="5"/>
    <cellStyle name="S14" xfId="12"/>
    <cellStyle name="S15" xfId="15"/>
    <cellStyle name="S16" xfId="18"/>
    <cellStyle name="S17" xfId="31"/>
    <cellStyle name="S18" xfId="34"/>
    <cellStyle name="S19" xfId="36"/>
    <cellStyle name="S2" xfId="38"/>
    <cellStyle name="S20" xfId="14"/>
    <cellStyle name="S21" xfId="17"/>
    <cellStyle name="S22" xfId="32"/>
    <cellStyle name="S23" xfId="35"/>
    <cellStyle name="S24" xfId="37"/>
    <cellStyle name="S25" xfId="39"/>
    <cellStyle name="S3" xfId="40"/>
    <cellStyle name="S4" xfId="41"/>
    <cellStyle name="S5" xfId="42"/>
    <cellStyle name="S6" xfId="43"/>
    <cellStyle name="S7" xfId="44"/>
    <cellStyle name="S8" xfId="45"/>
    <cellStyle name="S9" xfId="46"/>
    <cellStyle name="Гиперссылка" xfId="6" builtinId="8"/>
    <cellStyle name="Гиперссылка 2" xfId="47"/>
    <cellStyle name="для себестоимости" xfId="48"/>
    <cellStyle name="Обычный" xfId="0" builtinId="0"/>
    <cellStyle name="Обычный 2" xfId="25"/>
    <cellStyle name="Обычный 2 2" xfId="49"/>
    <cellStyle name="Обычный 2 2 2" xfId="60"/>
    <cellStyle name="Обычный 3" xfId="7"/>
    <cellStyle name="Обычный 3 2" xfId="50"/>
    <cellStyle name="Обычный 4" xfId="1"/>
    <cellStyle name="Обычный 4 2" xfId="11"/>
    <cellStyle name="Обычный 4 2 2" xfId="51"/>
    <cellStyle name="Обычный 5" xfId="4"/>
    <cellStyle name="Обычный 6" xfId="10"/>
    <cellStyle name="Обычный 6 2" xfId="52"/>
    <cellStyle name="Обычный 6 2 2" xfId="53"/>
    <cellStyle name="Обычный 6 3" xfId="54"/>
    <cellStyle name="Обычный 7" xfId="13"/>
    <cellStyle name="Обычный 7 2" xfId="30"/>
    <cellStyle name="Обычный 8" xfId="16"/>
    <cellStyle name="Обычный 8 2" xfId="55"/>
    <cellStyle name="Обычный 9" xfId="33"/>
    <cellStyle name="Пояснение" xfId="9" builtinId="53"/>
    <cellStyle name="Стиль 1" xfId="56"/>
    <cellStyle name="Финансовый" xfId="3" builtinId="3"/>
    <cellStyle name="Финансовый 2" xfId="57"/>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8"/>
  <sheetViews>
    <sheetView topLeftCell="A31" workbookViewId="0">
      <selection activeCell="G76" sqref="G76"/>
    </sheetView>
  </sheetViews>
  <sheetFormatPr defaultColWidth="9.109375" defaultRowHeight="13.8"/>
  <cols>
    <col min="1" max="16384" width="9.109375" style="10"/>
  </cols>
  <sheetData>
    <row r="1" spans="1:18" ht="55.5" customHeight="1">
      <c r="A1" s="227" t="s">
        <v>0</v>
      </c>
      <c r="B1" s="228"/>
      <c r="C1" s="228"/>
      <c r="D1" s="228"/>
      <c r="E1" s="228"/>
      <c r="F1" s="228"/>
      <c r="G1" s="228"/>
      <c r="H1" s="228"/>
      <c r="I1" s="228"/>
      <c r="J1" s="228"/>
      <c r="K1" s="228"/>
      <c r="L1" s="228"/>
      <c r="M1" s="228"/>
      <c r="N1" s="228"/>
      <c r="O1" s="228"/>
      <c r="P1" s="228"/>
      <c r="Q1" s="228"/>
    </row>
    <row r="2" spans="1:18" ht="30" customHeight="1">
      <c r="A2" s="229" t="s">
        <v>1</v>
      </c>
      <c r="B2" s="230"/>
      <c r="C2" s="230"/>
      <c r="D2" s="230"/>
      <c r="E2" s="230"/>
      <c r="F2" s="230"/>
      <c r="G2" s="230"/>
      <c r="H2" s="230"/>
      <c r="I2" s="230"/>
      <c r="J2" s="230"/>
      <c r="K2" s="230"/>
      <c r="L2" s="230"/>
      <c r="M2" s="230"/>
      <c r="N2" s="230"/>
      <c r="O2" s="230"/>
      <c r="P2" s="230"/>
      <c r="Q2" s="230"/>
    </row>
    <row r="3" spans="1:18" ht="20.25" customHeight="1">
      <c r="B3" s="11"/>
      <c r="C3" s="11"/>
      <c r="D3" s="11"/>
      <c r="E3" s="231" t="s">
        <v>2</v>
      </c>
      <c r="F3" s="232"/>
      <c r="G3" s="233"/>
      <c r="H3" s="233"/>
      <c r="I3" s="233"/>
      <c r="J3" s="233"/>
      <c r="K3" s="233"/>
      <c r="L3" s="233"/>
      <c r="M3" s="233"/>
      <c r="N3" s="233"/>
      <c r="O3" s="11"/>
      <c r="P3" s="11"/>
      <c r="Q3" s="11"/>
    </row>
    <row r="4" spans="1:18">
      <c r="B4" s="11"/>
      <c r="C4" s="11"/>
      <c r="D4" s="11"/>
      <c r="E4" s="12"/>
      <c r="F4" s="13"/>
      <c r="G4" s="14"/>
      <c r="H4" s="14"/>
      <c r="I4" s="14"/>
      <c r="J4" s="14"/>
      <c r="K4" s="14"/>
      <c r="L4" s="14"/>
      <c r="M4" s="14"/>
      <c r="N4" s="14"/>
      <c r="O4" s="11"/>
      <c r="P4" s="11"/>
      <c r="Q4" s="11"/>
    </row>
    <row r="5" spans="1:18" ht="59.25" customHeight="1">
      <c r="A5" s="15"/>
      <c r="B5" s="234" t="s">
        <v>3</v>
      </c>
      <c r="C5" s="235"/>
      <c r="D5" s="235"/>
      <c r="E5" s="235"/>
      <c r="F5" s="235"/>
      <c r="G5" s="235"/>
      <c r="H5" s="235"/>
      <c r="I5" s="235"/>
      <c r="J5" s="235"/>
      <c r="K5" s="235"/>
      <c r="L5" s="235"/>
      <c r="M5" s="235"/>
      <c r="N5" s="235"/>
      <c r="O5" s="235"/>
      <c r="P5" s="235"/>
      <c r="Q5" s="236"/>
    </row>
    <row r="6" spans="1:18" ht="64.5" customHeight="1">
      <c r="A6" s="16">
        <v>1</v>
      </c>
      <c r="B6" s="219" t="s">
        <v>4</v>
      </c>
      <c r="C6" s="220"/>
      <c r="D6" s="220"/>
      <c r="E6" s="220"/>
      <c r="F6" s="220"/>
      <c r="G6" s="220"/>
      <c r="H6" s="220"/>
      <c r="I6" s="220"/>
      <c r="J6" s="220"/>
      <c r="K6" s="220"/>
      <c r="L6" s="220"/>
      <c r="M6" s="220"/>
      <c r="N6" s="220"/>
      <c r="O6" s="220"/>
      <c r="P6" s="220"/>
      <c r="Q6" s="221"/>
    </row>
    <row r="7" spans="1:18" ht="18" customHeight="1">
      <c r="A7" s="16">
        <v>2</v>
      </c>
      <c r="B7" s="219" t="s">
        <v>5</v>
      </c>
      <c r="C7" s="220"/>
      <c r="D7" s="220"/>
      <c r="E7" s="220"/>
      <c r="F7" s="220"/>
      <c r="G7" s="220"/>
      <c r="H7" s="220"/>
      <c r="I7" s="220"/>
      <c r="J7" s="220"/>
      <c r="K7" s="220"/>
      <c r="L7" s="220"/>
      <c r="M7" s="220"/>
      <c r="N7" s="220"/>
      <c r="O7" s="220"/>
      <c r="P7" s="220"/>
      <c r="Q7" s="221"/>
    </row>
    <row r="8" spans="1:18" ht="45" customHeight="1">
      <c r="A8" s="16">
        <v>3</v>
      </c>
      <c r="B8" s="222" t="s">
        <v>6</v>
      </c>
      <c r="C8" s="223"/>
      <c r="D8" s="223"/>
      <c r="E8" s="223"/>
      <c r="F8" s="223"/>
      <c r="G8" s="223"/>
      <c r="H8" s="223"/>
      <c r="I8" s="223"/>
      <c r="J8" s="223"/>
      <c r="K8" s="223"/>
      <c r="L8" s="223"/>
      <c r="M8" s="223"/>
      <c r="N8" s="223"/>
      <c r="O8" s="223"/>
      <c r="P8" s="223"/>
      <c r="Q8" s="224"/>
    </row>
    <row r="9" spans="1:18" ht="24" customHeight="1">
      <c r="A9" s="16">
        <v>4</v>
      </c>
      <c r="B9" s="219" t="s">
        <v>7</v>
      </c>
      <c r="C9" s="220"/>
      <c r="D9" s="220"/>
      <c r="E9" s="220"/>
      <c r="F9" s="220"/>
      <c r="G9" s="220"/>
      <c r="H9" s="220"/>
      <c r="I9" s="220"/>
      <c r="J9" s="220"/>
      <c r="K9" s="220"/>
      <c r="L9" s="220"/>
      <c r="M9" s="220"/>
      <c r="N9" s="220"/>
      <c r="O9" s="220"/>
      <c r="P9" s="220"/>
      <c r="Q9" s="221"/>
    </row>
    <row r="10" spans="1:18" ht="19.5" customHeight="1">
      <c r="A10" s="16">
        <v>5</v>
      </c>
      <c r="B10" s="219" t="s">
        <v>8</v>
      </c>
      <c r="C10" s="220"/>
      <c r="D10" s="220"/>
      <c r="E10" s="220"/>
      <c r="F10" s="220"/>
      <c r="G10" s="220"/>
      <c r="H10" s="220"/>
      <c r="I10" s="220"/>
      <c r="J10" s="220"/>
      <c r="K10" s="220"/>
      <c r="L10" s="220"/>
      <c r="M10" s="220"/>
      <c r="N10" s="220"/>
      <c r="O10" s="220"/>
      <c r="P10" s="220"/>
      <c r="Q10" s="221"/>
    </row>
    <row r="11" spans="1:18" ht="21" customHeight="1">
      <c r="A11" s="17"/>
      <c r="B11" s="225" t="s">
        <v>9</v>
      </c>
      <c r="C11" s="226"/>
      <c r="D11" s="226"/>
      <c r="E11" s="226"/>
      <c r="F11" s="226"/>
      <c r="G11" s="226"/>
      <c r="H11" s="226"/>
      <c r="I11" s="226"/>
      <c r="J11" s="226"/>
      <c r="K11" s="226"/>
      <c r="L11" s="226"/>
      <c r="M11" s="226"/>
      <c r="N11" s="226"/>
      <c r="O11" s="226"/>
      <c r="P11" s="226"/>
      <c r="Q11" s="226"/>
      <c r="R11" s="21"/>
    </row>
    <row r="12" spans="1:18" ht="21" customHeight="1">
      <c r="A12" s="18"/>
      <c r="B12" s="19"/>
      <c r="C12" s="20"/>
      <c r="D12" s="20"/>
      <c r="E12" s="20"/>
      <c r="F12" s="20"/>
      <c r="G12" s="20"/>
      <c r="H12" s="20"/>
      <c r="I12" s="20"/>
      <c r="J12" s="20"/>
      <c r="K12" s="20"/>
      <c r="L12" s="20"/>
      <c r="M12" s="20"/>
      <c r="N12" s="20"/>
      <c r="O12" s="20"/>
      <c r="P12" s="20"/>
      <c r="Q12" s="20"/>
    </row>
    <row r="13" spans="1:18">
      <c r="A13" s="217" t="s">
        <v>10</v>
      </c>
      <c r="B13" s="217"/>
      <c r="C13" s="217"/>
      <c r="D13" s="217"/>
      <c r="E13" s="217"/>
      <c r="F13" s="217"/>
      <c r="G13" s="217"/>
      <c r="H13" s="217"/>
      <c r="I13" s="217"/>
      <c r="J13" s="217"/>
      <c r="K13" s="217"/>
      <c r="L13" s="217"/>
      <c r="M13" s="217"/>
      <c r="N13" s="217"/>
      <c r="O13" s="217"/>
      <c r="P13" s="217"/>
      <c r="Q13" s="217"/>
    </row>
    <row r="14" spans="1:18" ht="15.75" customHeight="1">
      <c r="A14" s="217" t="s">
        <v>11</v>
      </c>
      <c r="B14" s="217"/>
      <c r="C14" s="217"/>
      <c r="D14" s="217"/>
      <c r="E14" s="217" t="s">
        <v>12</v>
      </c>
      <c r="F14" s="217"/>
      <c r="G14" s="217"/>
      <c r="H14" s="217"/>
      <c r="I14" s="217"/>
      <c r="J14" s="217"/>
      <c r="K14" s="217"/>
      <c r="L14" s="217"/>
      <c r="M14" s="217"/>
      <c r="N14" s="217"/>
      <c r="O14" s="217"/>
      <c r="P14" s="217"/>
      <c r="Q14" s="217"/>
    </row>
    <row r="15" spans="1:18" ht="15.75" customHeight="1">
      <c r="A15" s="217" t="s">
        <v>13</v>
      </c>
      <c r="B15" s="217"/>
      <c r="C15" s="217"/>
      <c r="D15" s="217"/>
      <c r="E15" s="217"/>
      <c r="F15" s="217"/>
      <c r="G15" s="217"/>
      <c r="H15" s="217"/>
      <c r="I15" s="217"/>
      <c r="J15" s="217"/>
      <c r="K15" s="217"/>
      <c r="L15" s="217"/>
      <c r="M15" s="217"/>
      <c r="N15" s="217"/>
      <c r="O15" s="217"/>
      <c r="P15" s="217"/>
      <c r="Q15" s="217"/>
    </row>
    <row r="16" spans="1:18" ht="24" customHeight="1">
      <c r="A16" s="211" t="s">
        <v>14</v>
      </c>
      <c r="B16" s="211"/>
      <c r="C16" s="211"/>
      <c r="D16" s="211"/>
      <c r="E16" s="218" t="s">
        <v>15</v>
      </c>
      <c r="F16" s="218"/>
      <c r="G16" s="218"/>
      <c r="H16" s="218"/>
      <c r="I16" s="218"/>
      <c r="J16" s="218"/>
      <c r="K16" s="218"/>
      <c r="L16" s="218"/>
      <c r="M16" s="218"/>
      <c r="N16" s="218"/>
      <c r="O16" s="218"/>
      <c r="P16" s="218"/>
      <c r="Q16" s="218"/>
    </row>
    <row r="17" spans="1:17" ht="47.25" customHeight="1">
      <c r="A17" s="211"/>
      <c r="B17" s="211"/>
      <c r="C17" s="211"/>
      <c r="D17" s="211"/>
      <c r="E17" s="213" t="s">
        <v>16</v>
      </c>
      <c r="F17" s="213"/>
      <c r="G17" s="213"/>
      <c r="H17" s="213"/>
      <c r="I17" s="213"/>
      <c r="J17" s="213"/>
      <c r="K17" s="213"/>
      <c r="L17" s="213"/>
      <c r="M17" s="213"/>
      <c r="N17" s="213"/>
      <c r="O17" s="213"/>
      <c r="P17" s="213"/>
      <c r="Q17" s="213"/>
    </row>
    <row r="18" spans="1:17" ht="39.75" customHeight="1">
      <c r="A18" s="211"/>
      <c r="B18" s="211"/>
      <c r="C18" s="211"/>
      <c r="D18" s="211"/>
      <c r="E18" s="213" t="s">
        <v>17</v>
      </c>
      <c r="F18" s="213"/>
      <c r="G18" s="213"/>
      <c r="H18" s="213"/>
      <c r="I18" s="213"/>
      <c r="J18" s="213"/>
      <c r="K18" s="213"/>
      <c r="L18" s="213"/>
      <c r="M18" s="213"/>
      <c r="N18" s="213"/>
      <c r="O18" s="213"/>
      <c r="P18" s="213"/>
      <c r="Q18" s="213"/>
    </row>
    <row r="19" spans="1:17" ht="38.25" customHeight="1">
      <c r="A19" s="211"/>
      <c r="B19" s="211"/>
      <c r="C19" s="211"/>
      <c r="D19" s="211"/>
      <c r="E19" s="213" t="s">
        <v>18</v>
      </c>
      <c r="F19" s="213"/>
      <c r="G19" s="213"/>
      <c r="H19" s="213"/>
      <c r="I19" s="213"/>
      <c r="J19" s="213"/>
      <c r="K19" s="213"/>
      <c r="L19" s="213"/>
      <c r="M19" s="213"/>
      <c r="N19" s="213"/>
      <c r="O19" s="213"/>
      <c r="P19" s="213"/>
      <c r="Q19" s="213"/>
    </row>
    <row r="20" spans="1:17" ht="30" customHeight="1">
      <c r="A20" s="211"/>
      <c r="B20" s="211"/>
      <c r="C20" s="211"/>
      <c r="D20" s="211"/>
      <c r="E20" s="213" t="s">
        <v>19</v>
      </c>
      <c r="F20" s="213"/>
      <c r="G20" s="213"/>
      <c r="H20" s="213"/>
      <c r="I20" s="213"/>
      <c r="J20" s="213"/>
      <c r="K20" s="213"/>
      <c r="L20" s="213"/>
      <c r="M20" s="213"/>
      <c r="N20" s="213"/>
      <c r="O20" s="213"/>
      <c r="P20" s="213"/>
      <c r="Q20" s="213"/>
    </row>
    <row r="21" spans="1:17" ht="53.25" customHeight="1">
      <c r="A21" s="211"/>
      <c r="B21" s="211"/>
      <c r="C21" s="211"/>
      <c r="D21" s="211"/>
      <c r="E21" s="213" t="s">
        <v>20</v>
      </c>
      <c r="F21" s="213"/>
      <c r="G21" s="213"/>
      <c r="H21" s="213"/>
      <c r="I21" s="213"/>
      <c r="J21" s="213"/>
      <c r="K21" s="213"/>
      <c r="L21" s="213"/>
      <c r="M21" s="213"/>
      <c r="N21" s="213"/>
      <c r="O21" s="213"/>
      <c r="P21" s="213"/>
      <c r="Q21" s="213"/>
    </row>
    <row r="22" spans="1:17">
      <c r="A22" s="214" t="s">
        <v>21</v>
      </c>
      <c r="B22" s="216"/>
      <c r="C22" s="216"/>
      <c r="D22" s="216"/>
      <c r="E22" s="216"/>
      <c r="F22" s="216"/>
      <c r="G22" s="216"/>
      <c r="H22" s="216"/>
      <c r="I22" s="216"/>
      <c r="J22" s="216"/>
      <c r="K22" s="216"/>
      <c r="L22" s="216"/>
      <c r="M22" s="216"/>
      <c r="N22" s="216"/>
      <c r="O22" s="216"/>
      <c r="P22" s="216"/>
      <c r="Q22" s="216"/>
    </row>
    <row r="23" spans="1:17" ht="48" customHeight="1">
      <c r="A23" s="211" t="s">
        <v>22</v>
      </c>
      <c r="B23" s="212"/>
      <c r="C23" s="212"/>
      <c r="D23" s="212"/>
      <c r="E23" s="213" t="s">
        <v>23</v>
      </c>
      <c r="F23" s="213"/>
      <c r="G23" s="213"/>
      <c r="H23" s="213"/>
      <c r="I23" s="213"/>
      <c r="J23" s="213"/>
      <c r="K23" s="213"/>
      <c r="L23" s="213"/>
      <c r="M23" s="213"/>
      <c r="N23" s="213"/>
      <c r="O23" s="213"/>
      <c r="P23" s="213"/>
      <c r="Q23" s="213"/>
    </row>
    <row r="24" spans="1:17" ht="46.5" customHeight="1">
      <c r="A24" s="212"/>
      <c r="B24" s="212"/>
      <c r="C24" s="212"/>
      <c r="D24" s="212"/>
      <c r="E24" s="213" t="s">
        <v>24</v>
      </c>
      <c r="F24" s="213"/>
      <c r="G24" s="213"/>
      <c r="H24" s="213"/>
      <c r="I24" s="213"/>
      <c r="J24" s="213"/>
      <c r="K24" s="213"/>
      <c r="L24" s="213"/>
      <c r="M24" s="213"/>
      <c r="N24" s="213"/>
      <c r="O24" s="213"/>
      <c r="P24" s="213"/>
      <c r="Q24" s="213"/>
    </row>
    <row r="25" spans="1:17" ht="46.5" customHeight="1">
      <c r="A25" s="212"/>
      <c r="B25" s="212"/>
      <c r="C25" s="212"/>
      <c r="D25" s="212"/>
      <c r="E25" s="213" t="s">
        <v>25</v>
      </c>
      <c r="F25" s="213"/>
      <c r="G25" s="213"/>
      <c r="H25" s="213"/>
      <c r="I25" s="213"/>
      <c r="J25" s="213"/>
      <c r="K25" s="213"/>
      <c r="L25" s="213"/>
      <c r="M25" s="213"/>
      <c r="N25" s="213"/>
      <c r="O25" s="213"/>
      <c r="P25" s="213"/>
      <c r="Q25" s="213"/>
    </row>
    <row r="26" spans="1:17">
      <c r="A26" s="212"/>
      <c r="B26" s="212"/>
      <c r="C26" s="212"/>
      <c r="D26" s="212"/>
      <c r="E26" s="213" t="s">
        <v>26</v>
      </c>
      <c r="F26" s="213"/>
      <c r="G26" s="213"/>
      <c r="H26" s="213"/>
      <c r="I26" s="213"/>
      <c r="J26" s="213"/>
      <c r="K26" s="213"/>
      <c r="L26" s="213"/>
      <c r="M26" s="213"/>
      <c r="N26" s="213"/>
      <c r="O26" s="213"/>
      <c r="P26" s="213"/>
      <c r="Q26" s="213"/>
    </row>
    <row r="27" spans="1:17">
      <c r="A27" s="214" t="s">
        <v>27</v>
      </c>
      <c r="B27" s="214"/>
      <c r="C27" s="214"/>
      <c r="D27" s="214"/>
      <c r="E27" s="214"/>
      <c r="F27" s="214"/>
      <c r="G27" s="214"/>
      <c r="H27" s="214"/>
      <c r="I27" s="214"/>
      <c r="J27" s="214"/>
      <c r="K27" s="214"/>
      <c r="L27" s="214"/>
      <c r="M27" s="214"/>
      <c r="N27" s="214"/>
      <c r="O27" s="214"/>
      <c r="P27" s="214"/>
      <c r="Q27" s="214"/>
    </row>
    <row r="28" spans="1:17" ht="58.5" customHeight="1">
      <c r="A28" s="211" t="s">
        <v>28</v>
      </c>
      <c r="B28" s="211"/>
      <c r="C28" s="211"/>
      <c r="D28" s="211"/>
      <c r="E28" s="213" t="s">
        <v>29</v>
      </c>
      <c r="F28" s="213"/>
      <c r="G28" s="213"/>
      <c r="H28" s="213"/>
      <c r="I28" s="213"/>
      <c r="J28" s="213"/>
      <c r="K28" s="213"/>
      <c r="L28" s="213"/>
      <c r="M28" s="213"/>
      <c r="N28" s="213"/>
      <c r="O28" s="213"/>
      <c r="P28" s="213"/>
      <c r="Q28" s="213"/>
    </row>
    <row r="29" spans="1:17" ht="24" customHeight="1">
      <c r="A29" s="214" t="s">
        <v>30</v>
      </c>
      <c r="B29" s="214"/>
      <c r="C29" s="214"/>
      <c r="D29" s="214"/>
      <c r="E29" s="214"/>
      <c r="F29" s="214"/>
      <c r="G29" s="214"/>
      <c r="H29" s="214"/>
      <c r="I29" s="214"/>
      <c r="J29" s="214"/>
      <c r="K29" s="214"/>
      <c r="L29" s="214"/>
      <c r="M29" s="214"/>
      <c r="N29" s="214"/>
      <c r="O29" s="214"/>
      <c r="P29" s="214"/>
      <c r="Q29" s="214"/>
    </row>
    <row r="30" spans="1:17" ht="50.25" customHeight="1">
      <c r="A30" s="212">
        <v>4</v>
      </c>
      <c r="B30" s="212"/>
      <c r="C30" s="212"/>
      <c r="D30" s="212"/>
      <c r="E30" s="213" t="s">
        <v>31</v>
      </c>
      <c r="F30" s="213"/>
      <c r="G30" s="213"/>
      <c r="H30" s="213"/>
      <c r="I30" s="213"/>
      <c r="J30" s="213"/>
      <c r="K30" s="213"/>
      <c r="L30" s="213"/>
      <c r="M30" s="213"/>
      <c r="N30" s="213"/>
      <c r="O30" s="213"/>
      <c r="P30" s="213"/>
      <c r="Q30" s="213"/>
    </row>
    <row r="31" spans="1:17" ht="45.75" customHeight="1">
      <c r="A31" s="212"/>
      <c r="B31" s="212"/>
      <c r="C31" s="212"/>
      <c r="D31" s="212"/>
      <c r="E31" s="213" t="s">
        <v>32</v>
      </c>
      <c r="F31" s="213"/>
      <c r="G31" s="213"/>
      <c r="H31" s="213"/>
      <c r="I31" s="213"/>
      <c r="J31" s="213"/>
      <c r="K31" s="213"/>
      <c r="L31" s="213"/>
      <c r="M31" s="213"/>
      <c r="N31" s="213"/>
      <c r="O31" s="213"/>
      <c r="P31" s="213"/>
      <c r="Q31" s="213"/>
    </row>
    <row r="32" spans="1:17" ht="30" customHeight="1">
      <c r="A32" s="214" t="s">
        <v>33</v>
      </c>
      <c r="B32" s="214"/>
      <c r="C32" s="214"/>
      <c r="D32" s="214"/>
      <c r="E32" s="214"/>
      <c r="F32" s="214"/>
      <c r="G32" s="214"/>
      <c r="H32" s="214"/>
      <c r="I32" s="214"/>
      <c r="J32" s="214"/>
      <c r="K32" s="214"/>
      <c r="L32" s="214"/>
      <c r="M32" s="214"/>
      <c r="N32" s="214"/>
      <c r="O32" s="214"/>
      <c r="P32" s="214"/>
      <c r="Q32" s="214"/>
    </row>
    <row r="33" spans="1:17" ht="19.5" customHeight="1">
      <c r="A33" s="212">
        <v>5</v>
      </c>
      <c r="B33" s="212"/>
      <c r="C33" s="212"/>
      <c r="D33" s="212"/>
      <c r="E33" s="215" t="s">
        <v>34</v>
      </c>
      <c r="F33" s="215"/>
      <c r="G33" s="215"/>
      <c r="H33" s="215"/>
      <c r="I33" s="215"/>
      <c r="J33" s="215"/>
      <c r="K33" s="215"/>
      <c r="L33" s="215"/>
      <c r="M33" s="215"/>
      <c r="N33" s="215"/>
      <c r="O33" s="215"/>
      <c r="P33" s="215"/>
      <c r="Q33" s="215"/>
    </row>
    <row r="34" spans="1:17" ht="201.75" customHeight="1">
      <c r="A34" s="212"/>
      <c r="B34" s="212"/>
      <c r="C34" s="212"/>
      <c r="D34" s="212"/>
      <c r="E34" s="208" t="s">
        <v>35</v>
      </c>
      <c r="F34" s="208"/>
      <c r="G34" s="208"/>
      <c r="H34" s="208"/>
      <c r="I34" s="208"/>
      <c r="J34" s="208"/>
      <c r="K34" s="208"/>
      <c r="L34" s="208"/>
      <c r="M34" s="208"/>
      <c r="N34" s="208"/>
      <c r="O34" s="208"/>
      <c r="P34" s="208"/>
      <c r="Q34" s="208"/>
    </row>
    <row r="35" spans="1:17" ht="18.75" customHeight="1">
      <c r="A35" s="212"/>
      <c r="B35" s="212"/>
      <c r="C35" s="212"/>
      <c r="D35" s="212"/>
      <c r="E35" s="215" t="s">
        <v>36</v>
      </c>
      <c r="F35" s="215"/>
      <c r="G35" s="215"/>
      <c r="H35" s="215"/>
      <c r="I35" s="215"/>
      <c r="J35" s="215"/>
      <c r="K35" s="215"/>
      <c r="L35" s="215"/>
      <c r="M35" s="215"/>
      <c r="N35" s="215"/>
      <c r="O35" s="215"/>
      <c r="P35" s="215"/>
      <c r="Q35" s="215"/>
    </row>
    <row r="36" spans="1:17" ht="186.75" customHeight="1">
      <c r="A36" s="212"/>
      <c r="B36" s="212"/>
      <c r="C36" s="212"/>
      <c r="D36" s="212"/>
      <c r="E36" s="208" t="s">
        <v>37</v>
      </c>
      <c r="F36" s="209"/>
      <c r="G36" s="209"/>
      <c r="H36" s="209"/>
      <c r="I36" s="209"/>
      <c r="J36" s="209"/>
      <c r="K36" s="209"/>
      <c r="L36" s="209"/>
      <c r="M36" s="209"/>
      <c r="N36" s="209"/>
      <c r="O36" s="209"/>
      <c r="P36" s="209"/>
      <c r="Q36" s="209"/>
    </row>
    <row r="37" spans="1:17" ht="115.5" customHeight="1">
      <c r="A37" s="212"/>
      <c r="B37" s="212"/>
      <c r="C37" s="212"/>
      <c r="D37" s="212"/>
      <c r="E37" s="210" t="s">
        <v>38</v>
      </c>
      <c r="F37" s="210"/>
      <c r="G37" s="210"/>
      <c r="H37" s="210"/>
      <c r="I37" s="210"/>
      <c r="J37" s="210"/>
      <c r="K37" s="210"/>
      <c r="L37" s="210"/>
      <c r="M37" s="210"/>
      <c r="N37" s="210"/>
      <c r="O37" s="210"/>
      <c r="P37" s="210"/>
      <c r="Q37" s="210"/>
    </row>
    <row r="38" spans="1:17" ht="66.75" customHeight="1">
      <c r="A38" s="212"/>
      <c r="B38" s="212"/>
      <c r="C38" s="212"/>
      <c r="D38" s="212"/>
      <c r="E38" s="208" t="s">
        <v>39</v>
      </c>
      <c r="F38" s="209"/>
      <c r="G38" s="209"/>
      <c r="H38" s="209"/>
      <c r="I38" s="209"/>
      <c r="J38" s="209"/>
      <c r="K38" s="209"/>
      <c r="L38" s="209"/>
      <c r="M38" s="209"/>
      <c r="N38" s="209"/>
      <c r="O38" s="209"/>
      <c r="P38" s="209"/>
      <c r="Q38" s="209"/>
    </row>
  </sheetData>
  <mergeCells count="42">
    <mergeCell ref="A1:Q1"/>
    <mergeCell ref="A2:Q2"/>
    <mergeCell ref="E3:N3"/>
    <mergeCell ref="B5:Q5"/>
    <mergeCell ref="B6:Q6"/>
    <mergeCell ref="B7:Q7"/>
    <mergeCell ref="B8:Q8"/>
    <mergeCell ref="B9:Q9"/>
    <mergeCell ref="B10:Q10"/>
    <mergeCell ref="B11:Q11"/>
    <mergeCell ref="A13:Q13"/>
    <mergeCell ref="A14:D14"/>
    <mergeCell ref="E14:Q14"/>
    <mergeCell ref="A15:Q15"/>
    <mergeCell ref="E16:Q16"/>
    <mergeCell ref="E17:Q17"/>
    <mergeCell ref="E18:Q18"/>
    <mergeCell ref="E19:Q19"/>
    <mergeCell ref="E20:Q20"/>
    <mergeCell ref="E21:Q21"/>
    <mergeCell ref="E30:Q30"/>
    <mergeCell ref="A22:Q22"/>
    <mergeCell ref="E23:Q23"/>
    <mergeCell ref="E24:Q24"/>
    <mergeCell ref="E25:Q25"/>
    <mergeCell ref="E26:Q26"/>
    <mergeCell ref="E36:Q36"/>
    <mergeCell ref="E37:Q37"/>
    <mergeCell ref="E38:Q38"/>
    <mergeCell ref="A16:D21"/>
    <mergeCell ref="A23:D26"/>
    <mergeCell ref="A33:D38"/>
    <mergeCell ref="A30:D31"/>
    <mergeCell ref="E31:Q31"/>
    <mergeCell ref="A32:Q32"/>
    <mergeCell ref="E33:Q33"/>
    <mergeCell ref="E34:Q34"/>
    <mergeCell ref="E35:Q35"/>
    <mergeCell ref="A27:Q27"/>
    <mergeCell ref="A28:D28"/>
    <mergeCell ref="E28:Q28"/>
    <mergeCell ref="A29:Q29"/>
  </mergeCells>
  <pageMargins left="0.70866141732283505" right="0.70866141732283505" top="0.74803149606299202" bottom="0.74803149606299202" header="0.31496062992126" footer="0.31496062992126"/>
  <pageSetup paperSize="9" scale="4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topLeftCell="A10" workbookViewId="0">
      <selection activeCell="A19" sqref="A19:N19"/>
    </sheetView>
  </sheetViews>
  <sheetFormatPr defaultColWidth="9.109375" defaultRowHeight="14.4"/>
  <cols>
    <col min="1" max="1" width="18.6640625" style="1" customWidth="1"/>
    <col min="2" max="13" width="9.109375" style="1"/>
    <col min="14" max="14" width="18.44140625" style="1" customWidth="1"/>
    <col min="15" max="16384" width="9.109375" style="1"/>
  </cols>
  <sheetData>
    <row r="1" spans="1:14">
      <c r="A1" s="2"/>
      <c r="F1" s="3"/>
      <c r="G1" s="3"/>
      <c r="H1" s="3"/>
      <c r="I1" s="3"/>
      <c r="J1" s="3"/>
      <c r="K1" s="3"/>
      <c r="L1" s="3"/>
      <c r="M1" s="3"/>
      <c r="N1" s="3" t="s">
        <v>40</v>
      </c>
    </row>
    <row r="2" spans="1:14" ht="15">
      <c r="A2" s="255" t="s">
        <v>41</v>
      </c>
      <c r="B2" s="256"/>
      <c r="C2" s="256"/>
      <c r="D2" s="256"/>
      <c r="E2" s="256"/>
      <c r="F2" s="256"/>
      <c r="G2" s="256"/>
      <c r="H2" s="256"/>
      <c r="I2" s="256"/>
      <c r="J2" s="256"/>
      <c r="K2" s="256"/>
      <c r="L2" s="256"/>
      <c r="M2" s="256"/>
      <c r="N2" s="257"/>
    </row>
    <row r="3" spans="1:14">
      <c r="A3" s="240" t="s">
        <v>42</v>
      </c>
      <c r="B3" s="241"/>
      <c r="C3" s="241"/>
      <c r="D3" s="241"/>
      <c r="E3" s="241"/>
      <c r="F3" s="241"/>
      <c r="G3" s="241"/>
      <c r="H3" s="241"/>
      <c r="I3" s="241"/>
      <c r="J3" s="241"/>
      <c r="K3" s="241"/>
      <c r="L3" s="241"/>
      <c r="M3" s="241"/>
      <c r="N3" s="242"/>
    </row>
    <row r="4" spans="1:14" ht="46.5" customHeight="1">
      <c r="A4" s="4" t="s">
        <v>43</v>
      </c>
      <c r="B4" s="258" t="s">
        <v>44</v>
      </c>
      <c r="C4" s="258"/>
      <c r="D4" s="258"/>
      <c r="E4" s="258"/>
      <c r="F4" s="258"/>
      <c r="G4" s="258"/>
      <c r="H4" s="258"/>
      <c r="I4" s="258"/>
      <c r="J4" s="258"/>
      <c r="K4" s="258"/>
      <c r="L4" s="258"/>
      <c r="M4" s="258"/>
      <c r="N4" s="259"/>
    </row>
    <row r="5" spans="1:14" ht="45.75" customHeight="1">
      <c r="A5" s="243" t="s">
        <v>45</v>
      </c>
      <c r="B5" s="244"/>
      <c r="C5" s="244"/>
      <c r="D5" s="244"/>
      <c r="E5" s="244"/>
      <c r="F5" s="244"/>
      <c r="G5" s="244"/>
      <c r="H5" s="244"/>
      <c r="I5" s="244"/>
      <c r="J5" s="244"/>
      <c r="K5" s="244"/>
      <c r="L5" s="244"/>
      <c r="M5" s="244"/>
      <c r="N5" s="245"/>
    </row>
    <row r="6" spans="1:14" ht="29.25" customHeight="1">
      <c r="A6" s="243" t="s">
        <v>46</v>
      </c>
      <c r="B6" s="244"/>
      <c r="C6" s="244"/>
      <c r="D6" s="244"/>
      <c r="E6" s="244"/>
      <c r="F6" s="244"/>
      <c r="G6" s="244"/>
      <c r="H6" s="244"/>
      <c r="I6" s="244"/>
      <c r="J6" s="244"/>
      <c r="K6" s="244"/>
      <c r="L6" s="244"/>
      <c r="M6" s="244"/>
      <c r="N6" s="245"/>
    </row>
    <row r="7" spans="1:14" ht="17.25" customHeight="1">
      <c r="A7" s="5" t="s">
        <v>47</v>
      </c>
      <c r="B7" s="6"/>
      <c r="C7" s="6"/>
      <c r="D7" s="6"/>
      <c r="E7" s="6"/>
      <c r="F7" s="6"/>
      <c r="G7" s="6"/>
      <c r="H7" s="6"/>
      <c r="I7" s="6"/>
      <c r="J7" s="6"/>
      <c r="K7" s="6"/>
      <c r="L7" s="6"/>
      <c r="M7" s="6"/>
      <c r="N7" s="8"/>
    </row>
    <row r="8" spans="1:14" ht="51" customHeight="1">
      <c r="A8" s="243" t="s">
        <v>48</v>
      </c>
      <c r="B8" s="244"/>
      <c r="C8" s="244"/>
      <c r="D8" s="244"/>
      <c r="E8" s="244"/>
      <c r="F8" s="244"/>
      <c r="G8" s="244"/>
      <c r="H8" s="244"/>
      <c r="I8" s="244"/>
      <c r="J8" s="244"/>
      <c r="K8" s="244"/>
      <c r="L8" s="244"/>
      <c r="M8" s="244"/>
      <c r="N8" s="245"/>
    </row>
    <row r="9" spans="1:14" ht="36" customHeight="1">
      <c r="A9" s="243" t="s">
        <v>49</v>
      </c>
      <c r="B9" s="244"/>
      <c r="C9" s="244"/>
      <c r="D9" s="244"/>
      <c r="E9" s="244"/>
      <c r="F9" s="244"/>
      <c r="G9" s="244"/>
      <c r="H9" s="244"/>
      <c r="I9" s="244"/>
      <c r="J9" s="244"/>
      <c r="K9" s="244"/>
      <c r="L9" s="244"/>
      <c r="M9" s="244"/>
      <c r="N9" s="245"/>
    </row>
    <row r="10" spans="1:14" ht="30" customHeight="1">
      <c r="A10" s="243" t="s">
        <v>50</v>
      </c>
      <c r="B10" s="244"/>
      <c r="C10" s="244"/>
      <c r="D10" s="244"/>
      <c r="E10" s="244"/>
      <c r="F10" s="244"/>
      <c r="G10" s="244"/>
      <c r="H10" s="244"/>
      <c r="I10" s="244"/>
      <c r="J10" s="244"/>
      <c r="K10" s="244"/>
      <c r="L10" s="244"/>
      <c r="M10" s="244"/>
      <c r="N10" s="245"/>
    </row>
    <row r="11" spans="1:14" ht="18.75" customHeight="1">
      <c r="A11" s="243" t="s">
        <v>51</v>
      </c>
      <c r="B11" s="244"/>
      <c r="C11" s="244"/>
      <c r="D11" s="244"/>
      <c r="E11" s="244"/>
      <c r="F11" s="244"/>
      <c r="G11" s="244"/>
      <c r="H11" s="244"/>
      <c r="I11" s="244"/>
      <c r="J11" s="244"/>
      <c r="K11" s="244"/>
      <c r="L11" s="244"/>
      <c r="M11" s="244"/>
      <c r="N11" s="245"/>
    </row>
    <row r="12" spans="1:14">
      <c r="A12" s="240" t="s">
        <v>52</v>
      </c>
      <c r="B12" s="241"/>
      <c r="C12" s="241"/>
      <c r="D12" s="241"/>
      <c r="E12" s="241"/>
      <c r="F12" s="241"/>
      <c r="G12" s="241"/>
      <c r="H12" s="241"/>
      <c r="I12" s="241"/>
      <c r="J12" s="241"/>
      <c r="K12" s="241"/>
      <c r="L12" s="241"/>
      <c r="M12" s="241"/>
      <c r="N12" s="242"/>
    </row>
    <row r="13" spans="1:14">
      <c r="A13" s="7" t="s">
        <v>53</v>
      </c>
      <c r="N13" s="9"/>
    </row>
    <row r="14" spans="1:14" ht="117" customHeight="1">
      <c r="A14" s="246" t="s">
        <v>54</v>
      </c>
      <c r="B14" s="247"/>
      <c r="C14" s="247"/>
      <c r="D14" s="247"/>
      <c r="E14" s="247"/>
      <c r="F14" s="247"/>
      <c r="G14" s="247"/>
      <c r="H14" s="247"/>
      <c r="I14" s="247"/>
      <c r="J14" s="247"/>
      <c r="K14" s="247"/>
      <c r="L14" s="247"/>
      <c r="M14" s="247"/>
      <c r="N14" s="248"/>
    </row>
    <row r="15" spans="1:14" ht="28.5" customHeight="1">
      <c r="A15" s="249" t="s">
        <v>55</v>
      </c>
      <c r="B15" s="250"/>
      <c r="C15" s="250"/>
      <c r="D15" s="250"/>
      <c r="E15" s="250"/>
      <c r="F15" s="250"/>
      <c r="G15" s="250"/>
      <c r="H15" s="250"/>
      <c r="I15" s="250"/>
      <c r="J15" s="250"/>
      <c r="K15" s="250"/>
      <c r="L15" s="250"/>
      <c r="M15" s="250"/>
      <c r="N15" s="251"/>
    </row>
    <row r="16" spans="1:14" ht="120" customHeight="1">
      <c r="A16" s="252" t="s">
        <v>56</v>
      </c>
      <c r="B16" s="253"/>
      <c r="C16" s="253"/>
      <c r="D16" s="253"/>
      <c r="E16" s="253"/>
      <c r="F16" s="253"/>
      <c r="G16" s="253"/>
      <c r="H16" s="253"/>
      <c r="I16" s="253"/>
      <c r="J16" s="253"/>
      <c r="K16" s="253"/>
      <c r="L16" s="253"/>
      <c r="M16" s="253"/>
      <c r="N16" s="254"/>
    </row>
    <row r="17" spans="1:14" ht="13.5" customHeight="1">
      <c r="A17" s="243" t="s">
        <v>57</v>
      </c>
      <c r="B17" s="244"/>
      <c r="C17" s="244"/>
      <c r="D17" s="244"/>
      <c r="E17" s="244"/>
      <c r="F17" s="244"/>
      <c r="G17" s="244"/>
      <c r="H17" s="244"/>
      <c r="I17" s="244"/>
      <c r="J17" s="244"/>
      <c r="K17" s="244"/>
      <c r="L17" s="244"/>
      <c r="M17" s="244"/>
      <c r="N17" s="245"/>
    </row>
    <row r="18" spans="1:14" ht="15" customHeight="1">
      <c r="A18" s="243" t="s">
        <v>58</v>
      </c>
      <c r="B18" s="244"/>
      <c r="C18" s="244"/>
      <c r="D18" s="244"/>
      <c r="E18" s="244"/>
      <c r="F18" s="244"/>
      <c r="G18" s="244"/>
      <c r="H18" s="244"/>
      <c r="I18" s="244"/>
      <c r="J18" s="244"/>
      <c r="K18" s="244"/>
      <c r="L18" s="244"/>
      <c r="M18" s="244"/>
      <c r="N18" s="245"/>
    </row>
    <row r="19" spans="1:14" ht="49.5" customHeight="1">
      <c r="A19" s="243" t="s">
        <v>59</v>
      </c>
      <c r="B19" s="244"/>
      <c r="C19" s="244"/>
      <c r="D19" s="244"/>
      <c r="E19" s="244"/>
      <c r="F19" s="244"/>
      <c r="G19" s="244"/>
      <c r="H19" s="244"/>
      <c r="I19" s="244"/>
      <c r="J19" s="244"/>
      <c r="K19" s="244"/>
      <c r="L19" s="244"/>
      <c r="M19" s="244"/>
      <c r="N19" s="245"/>
    </row>
    <row r="20" spans="1:14">
      <c r="A20" s="240" t="s">
        <v>60</v>
      </c>
      <c r="B20" s="241"/>
      <c r="C20" s="241"/>
      <c r="D20" s="241"/>
      <c r="E20" s="241"/>
      <c r="F20" s="241"/>
      <c r="G20" s="241"/>
      <c r="H20" s="241"/>
      <c r="I20" s="241"/>
      <c r="J20" s="241"/>
      <c r="K20" s="241"/>
      <c r="L20" s="241"/>
      <c r="M20" s="241"/>
      <c r="N20" s="242"/>
    </row>
    <row r="21" spans="1:14" ht="77.25" customHeight="1">
      <c r="A21" s="237" t="s">
        <v>61</v>
      </c>
      <c r="B21" s="238"/>
      <c r="C21" s="238"/>
      <c r="D21" s="238"/>
      <c r="E21" s="238"/>
      <c r="F21" s="238"/>
      <c r="G21" s="238"/>
      <c r="H21" s="238"/>
      <c r="I21" s="238"/>
      <c r="J21" s="238"/>
      <c r="K21" s="238"/>
      <c r="L21" s="238"/>
      <c r="M21" s="238"/>
      <c r="N21" s="239"/>
    </row>
    <row r="22" spans="1:14">
      <c r="A22" s="240" t="s">
        <v>62</v>
      </c>
      <c r="B22" s="241"/>
      <c r="C22" s="241"/>
      <c r="D22" s="241"/>
      <c r="E22" s="241"/>
      <c r="F22" s="241"/>
      <c r="G22" s="241"/>
      <c r="H22" s="241"/>
      <c r="I22" s="241"/>
      <c r="J22" s="241"/>
      <c r="K22" s="241"/>
      <c r="L22" s="241"/>
      <c r="M22" s="241"/>
      <c r="N22" s="242"/>
    </row>
    <row r="23" spans="1:14" ht="51.75" customHeight="1">
      <c r="A23" s="237" t="s">
        <v>63</v>
      </c>
      <c r="B23" s="238"/>
      <c r="C23" s="238"/>
      <c r="D23" s="238"/>
      <c r="E23" s="238"/>
      <c r="F23" s="238"/>
      <c r="G23" s="238"/>
      <c r="H23" s="238"/>
      <c r="I23" s="238"/>
      <c r="J23" s="238"/>
      <c r="K23" s="238"/>
      <c r="L23" s="238"/>
      <c r="M23" s="238"/>
      <c r="N23" s="239"/>
    </row>
    <row r="24" spans="1:14">
      <c r="A24" s="240" t="s">
        <v>64</v>
      </c>
      <c r="B24" s="241"/>
      <c r="C24" s="241"/>
      <c r="D24" s="241"/>
      <c r="E24" s="241"/>
      <c r="F24" s="241"/>
      <c r="G24" s="241"/>
      <c r="H24" s="241"/>
      <c r="I24" s="241"/>
      <c r="J24" s="241"/>
      <c r="K24" s="241"/>
      <c r="L24" s="241"/>
      <c r="M24" s="241"/>
      <c r="N24" s="242"/>
    </row>
    <row r="25" spans="1:14" ht="14.25" customHeight="1">
      <c r="A25" s="237" t="s">
        <v>65</v>
      </c>
      <c r="B25" s="238"/>
      <c r="C25" s="238"/>
      <c r="D25" s="238"/>
      <c r="E25" s="238"/>
      <c r="F25" s="238"/>
      <c r="G25" s="238"/>
      <c r="H25" s="238"/>
      <c r="I25" s="238"/>
      <c r="J25" s="238"/>
      <c r="K25" s="238"/>
      <c r="L25" s="238"/>
      <c r="M25" s="238"/>
      <c r="N25" s="239"/>
    </row>
    <row r="26" spans="1:14">
      <c r="A26" s="240" t="s">
        <v>66</v>
      </c>
      <c r="B26" s="241"/>
      <c r="C26" s="241"/>
      <c r="D26" s="241"/>
      <c r="E26" s="241"/>
      <c r="F26" s="241"/>
      <c r="G26" s="241"/>
      <c r="H26" s="241"/>
      <c r="I26" s="241"/>
      <c r="J26" s="241"/>
      <c r="K26" s="241"/>
      <c r="L26" s="241"/>
      <c r="M26" s="241"/>
      <c r="N26" s="242"/>
    </row>
    <row r="27" spans="1:14" ht="63" customHeight="1">
      <c r="A27" s="237" t="s">
        <v>67</v>
      </c>
      <c r="B27" s="238"/>
      <c r="C27" s="238"/>
      <c r="D27" s="238"/>
      <c r="E27" s="238"/>
      <c r="F27" s="238"/>
      <c r="G27" s="238"/>
      <c r="H27" s="238"/>
      <c r="I27" s="238"/>
      <c r="J27" s="238"/>
      <c r="K27" s="238"/>
      <c r="L27" s="238"/>
      <c r="M27" s="238"/>
      <c r="N27" s="239"/>
    </row>
    <row r="28" spans="1:14">
      <c r="A28" s="240" t="s">
        <v>68</v>
      </c>
      <c r="B28" s="241"/>
      <c r="C28" s="241"/>
      <c r="D28" s="241"/>
      <c r="E28" s="241"/>
      <c r="F28" s="241"/>
      <c r="G28" s="241"/>
      <c r="H28" s="241"/>
      <c r="I28" s="241"/>
      <c r="J28" s="241"/>
      <c r="K28" s="241"/>
      <c r="L28" s="241"/>
      <c r="M28" s="241"/>
      <c r="N28" s="242"/>
    </row>
    <row r="29" spans="1:14" ht="17.25" customHeight="1">
      <c r="A29" s="237" t="s">
        <v>69</v>
      </c>
      <c r="B29" s="238"/>
      <c r="C29" s="238"/>
      <c r="D29" s="238"/>
      <c r="E29" s="238"/>
      <c r="F29" s="238"/>
      <c r="G29" s="238"/>
      <c r="H29" s="238"/>
      <c r="I29" s="238"/>
      <c r="J29" s="238"/>
      <c r="K29" s="238"/>
      <c r="L29" s="238"/>
      <c r="M29" s="238"/>
      <c r="N29" s="239"/>
    </row>
    <row r="30" spans="1:14" ht="36" customHeight="1">
      <c r="A30" s="237" t="s">
        <v>70</v>
      </c>
      <c r="B30" s="238"/>
      <c r="C30" s="238"/>
      <c r="D30" s="238"/>
      <c r="E30" s="238"/>
      <c r="F30" s="238"/>
      <c r="G30" s="238"/>
      <c r="H30" s="238"/>
      <c r="I30" s="238"/>
      <c r="J30" s="238"/>
      <c r="K30" s="238"/>
      <c r="L30" s="238"/>
      <c r="M30" s="238"/>
      <c r="N30" s="239"/>
    </row>
    <row r="31" spans="1:14">
      <c r="A31" s="240" t="s">
        <v>71</v>
      </c>
      <c r="B31" s="241"/>
      <c r="C31" s="241"/>
      <c r="D31" s="241"/>
      <c r="E31" s="241"/>
      <c r="F31" s="241"/>
      <c r="G31" s="241"/>
      <c r="H31" s="241"/>
      <c r="I31" s="241"/>
      <c r="J31" s="241"/>
      <c r="K31" s="241"/>
      <c r="L31" s="241"/>
      <c r="M31" s="241"/>
      <c r="N31" s="242"/>
    </row>
    <row r="32" spans="1:14">
      <c r="A32" s="240" t="s">
        <v>72</v>
      </c>
      <c r="B32" s="241"/>
      <c r="C32" s="241"/>
      <c r="D32" s="241"/>
      <c r="E32" s="241"/>
      <c r="F32" s="241"/>
      <c r="G32" s="241"/>
      <c r="H32" s="241"/>
      <c r="I32" s="241"/>
      <c r="J32" s="241"/>
      <c r="K32" s="241"/>
      <c r="L32" s="241"/>
      <c r="M32" s="241"/>
      <c r="N32" s="242"/>
    </row>
    <row r="33" spans="1:14" ht="34.5" customHeight="1">
      <c r="A33" s="237" t="s">
        <v>73</v>
      </c>
      <c r="B33" s="238"/>
      <c r="C33" s="238"/>
      <c r="D33" s="238"/>
      <c r="E33" s="238"/>
      <c r="F33" s="238"/>
      <c r="G33" s="238"/>
      <c r="H33" s="238"/>
      <c r="I33" s="238"/>
      <c r="J33" s="238"/>
      <c r="K33" s="238"/>
      <c r="L33" s="238"/>
      <c r="M33" s="238"/>
      <c r="N33" s="239"/>
    </row>
  </sheetData>
  <mergeCells count="30">
    <mergeCell ref="A2:N2"/>
    <mergeCell ref="A3:N3"/>
    <mergeCell ref="B4:N4"/>
    <mergeCell ref="A5:N5"/>
    <mergeCell ref="A6:N6"/>
    <mergeCell ref="A8:N8"/>
    <mergeCell ref="A9:N9"/>
    <mergeCell ref="A10:N10"/>
    <mergeCell ref="A11:N11"/>
    <mergeCell ref="A12:N12"/>
    <mergeCell ref="A14:N14"/>
    <mergeCell ref="A15:N15"/>
    <mergeCell ref="A16:N16"/>
    <mergeCell ref="A17:N17"/>
    <mergeCell ref="A18:N18"/>
    <mergeCell ref="A19:N19"/>
    <mergeCell ref="A20:N20"/>
    <mergeCell ref="A21:N21"/>
    <mergeCell ref="A22:N22"/>
    <mergeCell ref="A23:N23"/>
    <mergeCell ref="A24:N24"/>
    <mergeCell ref="A25:N25"/>
    <mergeCell ref="A26:N26"/>
    <mergeCell ref="A27:N27"/>
    <mergeCell ref="A28:N28"/>
    <mergeCell ref="A29:N29"/>
    <mergeCell ref="A30:N30"/>
    <mergeCell ref="A31:N31"/>
    <mergeCell ref="A32:N32"/>
    <mergeCell ref="A33:N3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75"/>
  <sheetViews>
    <sheetView tabSelected="1" topLeftCell="A160" zoomScale="90" zoomScaleNormal="90" workbookViewId="0">
      <selection activeCell="G116" sqref="G116"/>
    </sheetView>
  </sheetViews>
  <sheetFormatPr defaultColWidth="9.109375" defaultRowHeight="13.8"/>
  <cols>
    <col min="1" max="1" width="6.33203125" style="181" customWidth="1"/>
    <col min="2" max="2" width="45.5546875" style="88" customWidth="1"/>
    <col min="3" max="3" width="9.33203125" style="88" customWidth="1"/>
    <col min="4" max="4" width="9.88671875" style="88" customWidth="1"/>
    <col min="5" max="5" width="9.88671875" style="182" customWidth="1"/>
    <col min="6" max="6" width="12.44140625" style="88" customWidth="1"/>
    <col min="7" max="7" width="57.33203125" style="88" customWidth="1"/>
    <col min="8" max="8" width="9.109375" style="88" customWidth="1"/>
    <col min="9" max="9" width="9.5546875" style="88" customWidth="1"/>
    <col min="10" max="10" width="10.6640625" style="88" customWidth="1"/>
    <col min="11" max="11" width="13.109375" style="88" customWidth="1"/>
    <col min="12" max="12" width="9.109375" style="88"/>
    <col min="13" max="13" width="10" style="88" bestFit="1" customWidth="1"/>
    <col min="14" max="16384" width="9.109375" style="88"/>
  </cols>
  <sheetData>
    <row r="1" spans="1:11">
      <c r="A1" s="261"/>
      <c r="B1" s="261"/>
      <c r="C1" s="84"/>
      <c r="D1" s="84"/>
      <c r="E1" s="85"/>
      <c r="F1" s="84"/>
      <c r="G1" s="86"/>
      <c r="H1" s="86"/>
      <c r="I1" s="86"/>
      <c r="J1" s="87"/>
      <c r="K1" s="87"/>
    </row>
    <row r="2" spans="1:11">
      <c r="A2" s="261"/>
      <c r="B2" s="261"/>
      <c r="C2" s="84"/>
      <c r="D2" s="84"/>
      <c r="E2" s="85"/>
      <c r="F2" s="84"/>
      <c r="G2" s="84"/>
      <c r="H2" s="84"/>
      <c r="I2" s="87"/>
      <c r="J2" s="87"/>
      <c r="K2" s="87"/>
    </row>
    <row r="3" spans="1:11">
      <c r="A3" s="260"/>
      <c r="B3" s="260"/>
      <c r="C3" s="260"/>
      <c r="D3" s="260"/>
      <c r="E3" s="260"/>
      <c r="F3" s="260"/>
      <c r="G3" s="260"/>
      <c r="H3" s="260"/>
      <c r="I3" s="260"/>
      <c r="J3" s="260"/>
      <c r="K3" s="89"/>
    </row>
    <row r="4" spans="1:11">
      <c r="A4" s="260" t="s">
        <v>286</v>
      </c>
      <c r="B4" s="260"/>
      <c r="C4" s="260"/>
      <c r="D4" s="260"/>
      <c r="E4" s="260"/>
      <c r="F4" s="260"/>
      <c r="G4" s="260"/>
      <c r="H4" s="260"/>
      <c r="I4" s="260"/>
    </row>
    <row r="5" spans="1:11">
      <c r="A5" s="262" t="s">
        <v>193</v>
      </c>
      <c r="B5" s="262"/>
      <c r="C5" s="262"/>
      <c r="D5" s="262"/>
      <c r="E5" s="262"/>
      <c r="F5" s="262"/>
      <c r="G5" s="262"/>
      <c r="H5" s="262"/>
      <c r="I5" s="262"/>
      <c r="J5" s="262"/>
      <c r="K5" s="262"/>
    </row>
    <row r="6" spans="1:11">
      <c r="A6" s="262"/>
      <c r="B6" s="262"/>
      <c r="C6" s="262"/>
      <c r="D6" s="262"/>
      <c r="E6" s="262"/>
      <c r="F6" s="262"/>
      <c r="G6" s="262"/>
      <c r="H6" s="262"/>
      <c r="I6" s="262"/>
      <c r="J6" s="262"/>
      <c r="K6" s="262"/>
    </row>
    <row r="7" spans="1:11" s="95" customFormat="1" ht="82.8">
      <c r="A7" s="90" t="s">
        <v>74</v>
      </c>
      <c r="B7" s="91" t="s">
        <v>75</v>
      </c>
      <c r="C7" s="92" t="s">
        <v>76</v>
      </c>
      <c r="D7" s="93" t="s">
        <v>128</v>
      </c>
      <c r="E7" s="94" t="s">
        <v>132</v>
      </c>
      <c r="F7" s="93" t="s">
        <v>133</v>
      </c>
      <c r="G7" s="92" t="s">
        <v>77</v>
      </c>
      <c r="H7" s="92" t="s">
        <v>78</v>
      </c>
      <c r="I7" s="93" t="s">
        <v>79</v>
      </c>
      <c r="J7" s="93" t="s">
        <v>134</v>
      </c>
      <c r="K7" s="93" t="s">
        <v>135</v>
      </c>
    </row>
    <row r="8" spans="1:11" s="95" customFormat="1" ht="15.6">
      <c r="A8" s="186"/>
      <c r="B8" s="53" t="s">
        <v>250</v>
      </c>
      <c r="C8" s="42"/>
      <c r="D8" s="43"/>
      <c r="E8" s="96"/>
      <c r="F8" s="43"/>
      <c r="G8" s="42"/>
      <c r="H8" s="42"/>
      <c r="I8" s="44"/>
      <c r="J8" s="44"/>
      <c r="K8" s="44"/>
    </row>
    <row r="9" spans="1:11" s="95" customFormat="1" ht="36" customHeight="1">
      <c r="A9" s="60">
        <v>1</v>
      </c>
      <c r="B9" s="31" t="s">
        <v>204</v>
      </c>
      <c r="C9" s="23" t="s">
        <v>87</v>
      </c>
      <c r="D9" s="46">
        <v>15.2</v>
      </c>
      <c r="E9" s="46">
        <v>60</v>
      </c>
      <c r="F9" s="62">
        <f t="shared" ref="F9:F19" si="0">E9*D9</f>
        <v>912</v>
      </c>
      <c r="G9" s="97"/>
      <c r="H9" s="97"/>
      <c r="I9" s="98"/>
      <c r="J9" s="99"/>
      <c r="K9" s="98"/>
    </row>
    <row r="10" spans="1:11" s="95" customFormat="1" ht="15.6">
      <c r="A10" s="60">
        <v>2</v>
      </c>
      <c r="B10" s="31" t="s">
        <v>259</v>
      </c>
      <c r="C10" s="23" t="s">
        <v>80</v>
      </c>
      <c r="D10" s="46">
        <v>1</v>
      </c>
      <c r="E10" s="46">
        <v>160</v>
      </c>
      <c r="F10" s="62">
        <f t="shared" si="0"/>
        <v>160</v>
      </c>
      <c r="G10" s="97"/>
      <c r="H10" s="97"/>
      <c r="I10" s="98"/>
      <c r="J10" s="99"/>
      <c r="K10" s="98"/>
    </row>
    <row r="11" spans="1:11" s="95" customFormat="1" ht="15.6">
      <c r="A11" s="60">
        <v>3</v>
      </c>
      <c r="B11" s="31" t="s">
        <v>202</v>
      </c>
      <c r="C11" s="23" t="s">
        <v>167</v>
      </c>
      <c r="D11" s="46">
        <v>6</v>
      </c>
      <c r="E11" s="46">
        <v>40</v>
      </c>
      <c r="F11" s="62">
        <f t="shared" si="0"/>
        <v>240</v>
      </c>
      <c r="G11" s="97"/>
      <c r="H11" s="97"/>
      <c r="I11" s="98"/>
      <c r="J11" s="99"/>
      <c r="K11" s="98"/>
    </row>
    <row r="12" spans="1:11" s="95" customFormat="1" ht="15.6">
      <c r="A12" s="60">
        <v>4</v>
      </c>
      <c r="B12" s="31" t="s">
        <v>231</v>
      </c>
      <c r="C12" s="23" t="s">
        <v>167</v>
      </c>
      <c r="D12" s="46">
        <v>51.53</v>
      </c>
      <c r="E12" s="46">
        <v>15</v>
      </c>
      <c r="F12" s="62">
        <f t="shared" si="0"/>
        <v>772.95</v>
      </c>
      <c r="G12" s="97"/>
      <c r="H12" s="97"/>
      <c r="I12" s="98"/>
      <c r="J12" s="99"/>
      <c r="K12" s="98"/>
    </row>
    <row r="13" spans="1:11" s="95" customFormat="1" ht="15.6">
      <c r="A13" s="60">
        <v>5</v>
      </c>
      <c r="B13" s="64" t="s">
        <v>232</v>
      </c>
      <c r="C13" s="79" t="s">
        <v>167</v>
      </c>
      <c r="D13" s="80">
        <v>25.53</v>
      </c>
      <c r="E13" s="80">
        <v>40</v>
      </c>
      <c r="F13" s="62">
        <f t="shared" si="0"/>
        <v>1021.2</v>
      </c>
      <c r="G13" s="97"/>
      <c r="H13" s="97"/>
      <c r="I13" s="98"/>
      <c r="J13" s="99"/>
      <c r="K13" s="98"/>
    </row>
    <row r="14" spans="1:11" s="95" customFormat="1" ht="15.6">
      <c r="A14" s="60">
        <v>6</v>
      </c>
      <c r="B14" s="100" t="s">
        <v>233</v>
      </c>
      <c r="C14" s="101" t="s">
        <v>167</v>
      </c>
      <c r="D14" s="102">
        <v>32</v>
      </c>
      <c r="E14" s="29">
        <v>46</v>
      </c>
      <c r="F14" s="29">
        <f t="shared" si="0"/>
        <v>1472</v>
      </c>
      <c r="G14" s="97"/>
      <c r="H14" s="97"/>
      <c r="I14" s="98"/>
      <c r="J14" s="99"/>
      <c r="K14" s="98"/>
    </row>
    <row r="15" spans="1:11" s="95" customFormat="1" ht="14.25" customHeight="1">
      <c r="A15" s="60">
        <v>7</v>
      </c>
      <c r="B15" s="100" t="s">
        <v>234</v>
      </c>
      <c r="C15" s="101" t="s">
        <v>88</v>
      </c>
      <c r="D15" s="102">
        <v>8.5</v>
      </c>
      <c r="E15" s="29">
        <v>49</v>
      </c>
      <c r="F15" s="29">
        <f t="shared" si="0"/>
        <v>416.5</v>
      </c>
      <c r="G15" s="103"/>
      <c r="H15" s="97"/>
      <c r="I15" s="98"/>
      <c r="J15" s="99"/>
      <c r="K15" s="98"/>
    </row>
    <row r="16" spans="1:11" s="95" customFormat="1" ht="53.4" customHeight="1">
      <c r="A16" s="60">
        <v>8</v>
      </c>
      <c r="B16" s="100" t="s">
        <v>293</v>
      </c>
      <c r="C16" s="101" t="s">
        <v>235</v>
      </c>
      <c r="D16" s="102">
        <v>1</v>
      </c>
      <c r="E16" s="29">
        <v>1200</v>
      </c>
      <c r="F16" s="29">
        <f t="shared" si="0"/>
        <v>1200</v>
      </c>
      <c r="G16" s="103"/>
      <c r="H16" s="97"/>
      <c r="I16" s="98"/>
      <c r="J16" s="99"/>
      <c r="K16" s="98"/>
    </row>
    <row r="17" spans="1:11" s="95" customFormat="1" ht="27.6" customHeight="1">
      <c r="A17" s="60">
        <v>9</v>
      </c>
      <c r="B17" s="100" t="s">
        <v>237</v>
      </c>
      <c r="C17" s="101" t="s">
        <v>80</v>
      </c>
      <c r="D17" s="102">
        <v>20</v>
      </c>
      <c r="E17" s="29">
        <v>17</v>
      </c>
      <c r="F17" s="29">
        <f t="shared" si="0"/>
        <v>340</v>
      </c>
      <c r="G17" s="103"/>
      <c r="H17" s="97"/>
      <c r="I17" s="98"/>
      <c r="J17" s="99"/>
      <c r="K17" s="98"/>
    </row>
    <row r="18" spans="1:11" s="95" customFormat="1" ht="15.6">
      <c r="A18" s="60">
        <v>10</v>
      </c>
      <c r="B18" s="100" t="s">
        <v>290</v>
      </c>
      <c r="C18" s="101" t="s">
        <v>80</v>
      </c>
      <c r="D18" s="102">
        <v>1</v>
      </c>
      <c r="E18" s="29">
        <v>55</v>
      </c>
      <c r="F18" s="29">
        <f t="shared" si="0"/>
        <v>55</v>
      </c>
      <c r="G18" s="103"/>
      <c r="H18" s="97"/>
      <c r="I18" s="98"/>
      <c r="J18" s="99"/>
      <c r="K18" s="98"/>
    </row>
    <row r="19" spans="1:11" s="95" customFormat="1" ht="14.25" customHeight="1">
      <c r="A19" s="60">
        <v>11</v>
      </c>
      <c r="B19" s="100" t="s">
        <v>236</v>
      </c>
      <c r="C19" s="101" t="s">
        <v>80</v>
      </c>
      <c r="D19" s="102">
        <v>4</v>
      </c>
      <c r="E19" s="29">
        <v>51</v>
      </c>
      <c r="F19" s="29">
        <f t="shared" si="0"/>
        <v>204</v>
      </c>
      <c r="G19" s="103"/>
      <c r="H19" s="97"/>
      <c r="I19" s="98"/>
      <c r="J19" s="99"/>
      <c r="K19" s="98"/>
    </row>
    <row r="20" spans="1:11" s="95" customFormat="1" ht="27.6">
      <c r="A20" s="60">
        <v>12</v>
      </c>
      <c r="B20" s="72" t="s">
        <v>251</v>
      </c>
      <c r="C20" s="73"/>
      <c r="D20" s="74"/>
      <c r="E20" s="104"/>
      <c r="F20" s="74">
        <f>SUM(F9:F19)</f>
        <v>6793.65</v>
      </c>
      <c r="G20" s="72" t="s">
        <v>252</v>
      </c>
      <c r="H20" s="75"/>
      <c r="I20" s="76"/>
      <c r="J20" s="105"/>
      <c r="K20" s="106">
        <f>SUM(K9:K19)</f>
        <v>0</v>
      </c>
    </row>
    <row r="21" spans="1:11" s="95" customFormat="1" ht="15.6">
      <c r="A21" s="60">
        <v>13</v>
      </c>
      <c r="B21" s="187"/>
      <c r="C21" s="188"/>
      <c r="D21" s="189"/>
      <c r="E21" s="29"/>
      <c r="F21" s="189"/>
      <c r="G21" s="187"/>
      <c r="H21" s="190"/>
      <c r="I21" s="191"/>
      <c r="J21" s="111"/>
      <c r="K21" s="192"/>
    </row>
    <row r="22" spans="1:11" s="95" customFormat="1" ht="31.2">
      <c r="A22" s="60">
        <v>14</v>
      </c>
      <c r="B22" s="41" t="s">
        <v>302</v>
      </c>
      <c r="C22" s="42"/>
      <c r="D22" s="43"/>
      <c r="E22" s="96"/>
      <c r="F22" s="43"/>
      <c r="G22" s="42"/>
      <c r="H22" s="42"/>
      <c r="I22" s="44"/>
      <c r="J22" s="44"/>
      <c r="K22" s="46"/>
    </row>
    <row r="23" spans="1:11" s="95" customFormat="1" ht="27.6">
      <c r="A23" s="60">
        <v>15</v>
      </c>
      <c r="B23" s="54" t="s">
        <v>249</v>
      </c>
      <c r="C23" s="107" t="s">
        <v>80</v>
      </c>
      <c r="D23" s="25">
        <v>1</v>
      </c>
      <c r="E23" s="57">
        <v>425</v>
      </c>
      <c r="F23" s="62">
        <f>E23*D23</f>
        <v>425</v>
      </c>
      <c r="G23" s="58"/>
      <c r="H23" s="107"/>
      <c r="I23" s="108"/>
      <c r="J23" s="108"/>
      <c r="K23" s="57"/>
    </row>
    <row r="24" spans="1:11" s="95" customFormat="1" ht="15.6">
      <c r="A24" s="60">
        <v>16</v>
      </c>
      <c r="B24" s="54" t="s">
        <v>238</v>
      </c>
      <c r="C24" s="107" t="s">
        <v>80</v>
      </c>
      <c r="D24" s="24">
        <v>1</v>
      </c>
      <c r="E24" s="62">
        <v>127.5</v>
      </c>
      <c r="F24" s="62">
        <f t="shared" ref="F24:F30" si="1">E24*D24</f>
        <v>127.5</v>
      </c>
      <c r="G24" s="59"/>
      <c r="H24" s="57"/>
      <c r="I24" s="57"/>
      <c r="J24" s="57"/>
      <c r="K24" s="57"/>
    </row>
    <row r="25" spans="1:11" s="95" customFormat="1" ht="15.6">
      <c r="A25" s="60">
        <v>17</v>
      </c>
      <c r="B25" s="54" t="s">
        <v>239</v>
      </c>
      <c r="C25" s="55" t="s">
        <v>80</v>
      </c>
      <c r="D25" s="25">
        <v>11</v>
      </c>
      <c r="E25" s="57">
        <v>127.5</v>
      </c>
      <c r="F25" s="62">
        <f t="shared" si="1"/>
        <v>1402.5</v>
      </c>
      <c r="G25" s="109"/>
      <c r="H25" s="107"/>
      <c r="I25" s="63"/>
      <c r="J25" s="57"/>
      <c r="K25" s="57"/>
    </row>
    <row r="26" spans="1:11" s="95" customFormat="1" ht="15.6">
      <c r="A26" s="60">
        <v>18</v>
      </c>
      <c r="B26" s="110" t="s">
        <v>240</v>
      </c>
      <c r="C26" s="55" t="s">
        <v>80</v>
      </c>
      <c r="D26" s="25">
        <v>8</v>
      </c>
      <c r="E26" s="57">
        <v>127.5</v>
      </c>
      <c r="F26" s="62">
        <f t="shared" si="1"/>
        <v>1020</v>
      </c>
      <c r="G26" s="38" t="s">
        <v>124</v>
      </c>
      <c r="H26" s="25" t="s">
        <v>80</v>
      </c>
      <c r="I26" s="25">
        <f>D26*3</f>
        <v>24</v>
      </c>
      <c r="J26" s="111">
        <v>10.119999999999999</v>
      </c>
      <c r="K26" s="46">
        <f t="shared" ref="K26" si="2">J26*I26</f>
        <v>242.88</v>
      </c>
    </row>
    <row r="27" spans="1:11" s="95" customFormat="1" ht="15.6">
      <c r="A27" s="60">
        <v>19</v>
      </c>
      <c r="B27" s="110" t="s">
        <v>241</v>
      </c>
      <c r="C27" s="55" t="s">
        <v>80</v>
      </c>
      <c r="D27" s="25">
        <v>16</v>
      </c>
      <c r="E27" s="57">
        <v>127.5</v>
      </c>
      <c r="F27" s="62">
        <f t="shared" si="1"/>
        <v>2040</v>
      </c>
      <c r="G27" s="38" t="s">
        <v>124</v>
      </c>
      <c r="H27" s="25" t="s">
        <v>80</v>
      </c>
      <c r="I27" s="25">
        <f>D27*2</f>
        <v>32</v>
      </c>
      <c r="J27" s="111">
        <v>10.119999999999999</v>
      </c>
      <c r="K27" s="46">
        <f t="shared" ref="K27:K28" si="3">J27*I27</f>
        <v>323.83999999999997</v>
      </c>
    </row>
    <row r="28" spans="1:11" s="95" customFormat="1" ht="15.6">
      <c r="A28" s="60">
        <v>20</v>
      </c>
      <c r="B28" s="110" t="s">
        <v>242</v>
      </c>
      <c r="C28" s="55" t="s">
        <v>80</v>
      </c>
      <c r="D28" s="25">
        <v>1</v>
      </c>
      <c r="E28" s="57">
        <v>127.5</v>
      </c>
      <c r="F28" s="62">
        <f t="shared" si="1"/>
        <v>127.5</v>
      </c>
      <c r="G28" s="38" t="s">
        <v>124</v>
      </c>
      <c r="H28" s="25" t="s">
        <v>80</v>
      </c>
      <c r="I28" s="25">
        <f>D28*2</f>
        <v>2</v>
      </c>
      <c r="J28" s="111">
        <v>10.119999999999999</v>
      </c>
      <c r="K28" s="46">
        <f t="shared" si="3"/>
        <v>20.239999999999998</v>
      </c>
    </row>
    <row r="29" spans="1:11" s="95" customFormat="1" ht="15.6">
      <c r="A29" s="60">
        <v>21</v>
      </c>
      <c r="B29" s="54" t="s">
        <v>243</v>
      </c>
      <c r="C29" s="55" t="s">
        <v>80</v>
      </c>
      <c r="D29" s="25">
        <v>1</v>
      </c>
      <c r="E29" s="57">
        <v>50</v>
      </c>
      <c r="F29" s="62">
        <f t="shared" si="1"/>
        <v>50</v>
      </c>
      <c r="G29" s="38" t="s">
        <v>124</v>
      </c>
      <c r="H29" s="25" t="s">
        <v>80</v>
      </c>
      <c r="I29" s="25">
        <f>D29*2</f>
        <v>2</v>
      </c>
      <c r="J29" s="111">
        <v>10.119999999999999</v>
      </c>
      <c r="K29" s="46">
        <f t="shared" ref="K29" si="4">J29*I29</f>
        <v>20.239999999999998</v>
      </c>
    </row>
    <row r="30" spans="1:11" s="95" customFormat="1" ht="15.6">
      <c r="A30" s="60">
        <v>22</v>
      </c>
      <c r="B30" s="54" t="s">
        <v>244</v>
      </c>
      <c r="C30" s="55" t="s">
        <v>80</v>
      </c>
      <c r="D30" s="25">
        <v>4</v>
      </c>
      <c r="E30" s="57">
        <v>127.5</v>
      </c>
      <c r="F30" s="62">
        <f t="shared" si="1"/>
        <v>510</v>
      </c>
      <c r="G30" s="42"/>
      <c r="H30" s="42"/>
      <c r="I30" s="44"/>
      <c r="J30" s="44"/>
      <c r="K30" s="46"/>
    </row>
    <row r="31" spans="1:11" s="95" customFormat="1" ht="15.6">
      <c r="A31" s="60">
        <v>23</v>
      </c>
      <c r="B31" s="112" t="s">
        <v>280</v>
      </c>
      <c r="C31" s="81" t="s">
        <v>80</v>
      </c>
      <c r="D31" s="82">
        <v>7</v>
      </c>
      <c r="E31" s="113">
        <v>50</v>
      </c>
      <c r="F31" s="113">
        <f t="shared" ref="F31" si="5">D31*E31</f>
        <v>350</v>
      </c>
      <c r="G31" s="83" t="s">
        <v>279</v>
      </c>
      <c r="H31" s="57" t="s">
        <v>80</v>
      </c>
      <c r="I31" s="57">
        <f>D31</f>
        <v>7</v>
      </c>
      <c r="J31" s="114">
        <v>10</v>
      </c>
      <c r="K31" s="111">
        <f t="shared" ref="K31" si="6">I31*J31</f>
        <v>70</v>
      </c>
    </row>
    <row r="32" spans="1:11" s="95" customFormat="1" ht="15.6">
      <c r="A32" s="60">
        <v>24</v>
      </c>
      <c r="B32" s="54" t="s">
        <v>245</v>
      </c>
      <c r="C32" s="55" t="s">
        <v>80</v>
      </c>
      <c r="D32" s="25">
        <v>1</v>
      </c>
      <c r="E32" s="57">
        <v>127.5</v>
      </c>
      <c r="F32" s="62">
        <f t="shared" ref="F32:F44" si="7">E32*D32</f>
        <v>127.5</v>
      </c>
      <c r="G32" s="42"/>
      <c r="H32" s="42"/>
      <c r="I32" s="44"/>
      <c r="J32" s="44"/>
      <c r="K32" s="46"/>
    </row>
    <row r="33" spans="1:12" s="95" customFormat="1" ht="15.6">
      <c r="A33" s="60">
        <v>25</v>
      </c>
      <c r="B33" s="56" t="s">
        <v>246</v>
      </c>
      <c r="C33" s="57" t="s">
        <v>80</v>
      </c>
      <c r="D33" s="25">
        <v>1</v>
      </c>
      <c r="E33" s="57">
        <v>50</v>
      </c>
      <c r="F33" s="62">
        <f t="shared" si="7"/>
        <v>50</v>
      </c>
      <c r="G33" s="42"/>
      <c r="H33" s="42"/>
      <c r="I33" s="44"/>
      <c r="J33" s="44"/>
      <c r="K33" s="46"/>
    </row>
    <row r="34" spans="1:12" s="95" customFormat="1" ht="27.6">
      <c r="A34" s="60">
        <v>26</v>
      </c>
      <c r="B34" s="54" t="s">
        <v>294</v>
      </c>
      <c r="C34" s="55" t="s">
        <v>80</v>
      </c>
      <c r="D34" s="25">
        <v>1</v>
      </c>
      <c r="E34" s="57">
        <v>169</v>
      </c>
      <c r="F34" s="62">
        <f t="shared" si="7"/>
        <v>169</v>
      </c>
      <c r="G34" s="35" t="s">
        <v>160</v>
      </c>
      <c r="H34" s="27" t="s">
        <v>80</v>
      </c>
      <c r="I34" s="24">
        <f>D34</f>
        <v>1</v>
      </c>
      <c r="J34" s="40" t="s">
        <v>108</v>
      </c>
      <c r="K34" s="46"/>
    </row>
    <row r="35" spans="1:12" s="95" customFormat="1" ht="15.6">
      <c r="A35" s="60">
        <v>27</v>
      </c>
      <c r="B35" s="54"/>
      <c r="C35" s="55"/>
      <c r="D35" s="25"/>
      <c r="E35" s="57"/>
      <c r="F35" s="62"/>
      <c r="G35" s="35" t="s">
        <v>161</v>
      </c>
      <c r="H35" s="27" t="s">
        <v>80</v>
      </c>
      <c r="I35" s="24">
        <f>4*D34</f>
        <v>4</v>
      </c>
      <c r="J35" s="111">
        <v>25</v>
      </c>
      <c r="K35" s="46">
        <f t="shared" ref="K35" si="8">J35*I35</f>
        <v>100</v>
      </c>
    </row>
    <row r="36" spans="1:12" s="95" customFormat="1" ht="15.6">
      <c r="A36" s="60">
        <v>28</v>
      </c>
      <c r="B36" s="54" t="s">
        <v>247</v>
      </c>
      <c r="C36" s="55" t="s">
        <v>80</v>
      </c>
      <c r="D36" s="25">
        <v>1</v>
      </c>
      <c r="E36" s="57">
        <v>144</v>
      </c>
      <c r="F36" s="62">
        <f t="shared" si="7"/>
        <v>144</v>
      </c>
      <c r="G36" s="115" t="s">
        <v>165</v>
      </c>
      <c r="H36" s="27" t="s">
        <v>80</v>
      </c>
      <c r="I36" s="24">
        <v>8</v>
      </c>
      <c r="J36" s="24">
        <v>0.28999999999999998</v>
      </c>
      <c r="K36" s="46">
        <f t="shared" ref="K36" si="9">J36*I36</f>
        <v>2.3199999999999998</v>
      </c>
    </row>
    <row r="37" spans="1:12" s="95" customFormat="1" ht="15.6">
      <c r="A37" s="60">
        <v>29</v>
      </c>
      <c r="B37" s="54" t="s">
        <v>248</v>
      </c>
      <c r="C37" s="55" t="s">
        <v>80</v>
      </c>
      <c r="D37" s="25">
        <v>4</v>
      </c>
      <c r="E37" s="57">
        <v>278</v>
      </c>
      <c r="F37" s="62">
        <f t="shared" si="7"/>
        <v>1112</v>
      </c>
      <c r="G37" s="42"/>
      <c r="H37" s="42"/>
      <c r="I37" s="44"/>
      <c r="J37" s="44"/>
      <c r="K37" s="46"/>
    </row>
    <row r="38" spans="1:12" s="95" customFormat="1" ht="27.6">
      <c r="A38" s="60">
        <v>30</v>
      </c>
      <c r="B38" s="37" t="s">
        <v>179</v>
      </c>
      <c r="C38" s="39" t="s">
        <v>80</v>
      </c>
      <c r="D38" s="25">
        <v>1</v>
      </c>
      <c r="E38" s="29">
        <v>238</v>
      </c>
      <c r="F38" s="29">
        <f t="shared" ref="F38:F39" si="10">D38*E38</f>
        <v>238</v>
      </c>
      <c r="G38" s="35" t="s">
        <v>125</v>
      </c>
      <c r="H38" s="27" t="s">
        <v>80</v>
      </c>
      <c r="I38" s="40">
        <f>D38</f>
        <v>1</v>
      </c>
      <c r="J38" s="40" t="s">
        <v>108</v>
      </c>
      <c r="K38" s="46"/>
    </row>
    <row r="39" spans="1:12" s="95" customFormat="1" ht="12" customHeight="1">
      <c r="A39" s="60">
        <v>31</v>
      </c>
      <c r="B39" s="32" t="s">
        <v>107</v>
      </c>
      <c r="C39" s="33" t="s">
        <v>80</v>
      </c>
      <c r="D39" s="29">
        <v>3</v>
      </c>
      <c r="E39" s="29">
        <v>55</v>
      </c>
      <c r="F39" s="29">
        <f t="shared" si="10"/>
        <v>165</v>
      </c>
      <c r="G39" s="35" t="s">
        <v>109</v>
      </c>
      <c r="H39" s="27" t="s">
        <v>80</v>
      </c>
      <c r="I39" s="40">
        <f>D39</f>
        <v>3</v>
      </c>
      <c r="J39" s="40" t="s">
        <v>108</v>
      </c>
      <c r="K39" s="46"/>
    </row>
    <row r="40" spans="1:12" s="95" customFormat="1" ht="15.6">
      <c r="A40" s="60">
        <v>32</v>
      </c>
      <c r="B40" s="116"/>
      <c r="C40" s="117"/>
      <c r="D40" s="24"/>
      <c r="E40" s="29"/>
      <c r="F40" s="29"/>
      <c r="G40" s="38" t="s">
        <v>124</v>
      </c>
      <c r="H40" s="25" t="s">
        <v>80</v>
      </c>
      <c r="I40" s="25">
        <f>D39*2</f>
        <v>6</v>
      </c>
      <c r="J40" s="111">
        <v>10.119999999999999</v>
      </c>
      <c r="K40" s="46">
        <f t="shared" ref="K40" si="11">J40*I40</f>
        <v>60.72</v>
      </c>
    </row>
    <row r="41" spans="1:12" s="95" customFormat="1" ht="15.6">
      <c r="A41" s="60">
        <v>33</v>
      </c>
      <c r="B41" s="116"/>
      <c r="C41" s="117"/>
      <c r="D41" s="24"/>
      <c r="E41" s="29"/>
      <c r="F41" s="29"/>
      <c r="G41" s="38"/>
      <c r="H41" s="25"/>
      <c r="I41" s="25"/>
      <c r="J41" s="111"/>
      <c r="K41" s="46"/>
    </row>
    <row r="42" spans="1:12" s="95" customFormat="1" ht="27.6">
      <c r="A42" s="60">
        <v>34</v>
      </c>
      <c r="B42" s="72" t="s">
        <v>253</v>
      </c>
      <c r="C42" s="73"/>
      <c r="D42" s="74"/>
      <c r="E42" s="104"/>
      <c r="F42" s="74">
        <f>SUM(F23:F40)</f>
        <v>8058</v>
      </c>
      <c r="G42" s="72" t="s">
        <v>254</v>
      </c>
      <c r="H42" s="75"/>
      <c r="I42" s="76"/>
      <c r="J42" s="105"/>
      <c r="K42" s="106">
        <f>SUM(K23:K40)</f>
        <v>840.24000000000012</v>
      </c>
    </row>
    <row r="43" spans="1:12" s="95" customFormat="1" ht="15.6">
      <c r="A43" s="60">
        <v>35</v>
      </c>
      <c r="B43" s="41" t="s">
        <v>203</v>
      </c>
      <c r="C43" s="42"/>
      <c r="D43" s="43"/>
      <c r="E43" s="96"/>
      <c r="F43" s="62"/>
      <c r="G43" s="42"/>
      <c r="H43" s="42"/>
      <c r="I43" s="44"/>
      <c r="J43" s="44"/>
      <c r="K43" s="46"/>
    </row>
    <row r="44" spans="1:12" s="65" customFormat="1" ht="15.6">
      <c r="A44" s="60">
        <v>36</v>
      </c>
      <c r="B44" s="31" t="s">
        <v>126</v>
      </c>
      <c r="C44" s="31" t="s">
        <v>88</v>
      </c>
      <c r="D44" s="77">
        <v>4</v>
      </c>
      <c r="E44" s="77">
        <v>42</v>
      </c>
      <c r="F44" s="62">
        <f t="shared" si="7"/>
        <v>168</v>
      </c>
      <c r="G44" s="31" t="s">
        <v>224</v>
      </c>
      <c r="H44" s="31" t="s">
        <v>81</v>
      </c>
      <c r="I44" s="31">
        <f>D44*0.5</f>
        <v>2</v>
      </c>
      <c r="J44" s="31">
        <v>7.36</v>
      </c>
      <c r="K44" s="46">
        <f t="shared" ref="K44" si="12">J44*I44</f>
        <v>14.72</v>
      </c>
    </row>
    <row r="45" spans="1:12" s="95" customFormat="1" ht="27.6">
      <c r="A45" s="60">
        <v>37</v>
      </c>
      <c r="B45" s="34" t="s">
        <v>295</v>
      </c>
      <c r="C45" s="33" t="s">
        <v>86</v>
      </c>
      <c r="D45" s="29">
        <v>57.53</v>
      </c>
      <c r="E45" s="29">
        <v>210</v>
      </c>
      <c r="F45" s="29">
        <f>D45*E45</f>
        <v>12081.300000000001</v>
      </c>
      <c r="G45" s="36" t="s">
        <v>148</v>
      </c>
      <c r="H45" s="36" t="s">
        <v>82</v>
      </c>
      <c r="I45" s="25">
        <f>D45*0.1</f>
        <v>5.7530000000000001</v>
      </c>
      <c r="J45" s="25">
        <v>38.58</v>
      </c>
      <c r="K45" s="46">
        <f t="shared" ref="K45:K72" si="13">J45*I45</f>
        <v>221.95074</v>
      </c>
    </row>
    <row r="46" spans="1:12" s="95" customFormat="1" ht="15.6">
      <c r="A46" s="60">
        <v>38</v>
      </c>
      <c r="B46" s="34"/>
      <c r="C46" s="23"/>
      <c r="D46" s="29"/>
      <c r="E46" s="29"/>
      <c r="F46" s="29"/>
      <c r="G46" s="36" t="s">
        <v>205</v>
      </c>
      <c r="H46" s="36" t="s">
        <v>87</v>
      </c>
      <c r="I46" s="25">
        <f>D45*1.05</f>
        <v>60.406500000000001</v>
      </c>
      <c r="J46" s="25">
        <v>457.5</v>
      </c>
      <c r="K46" s="46">
        <f t="shared" si="13"/>
        <v>27635.973750000001</v>
      </c>
    </row>
    <row r="47" spans="1:12" s="95" customFormat="1" ht="15.6">
      <c r="A47" s="60">
        <v>39</v>
      </c>
      <c r="B47" s="34"/>
      <c r="C47" s="23"/>
      <c r="D47" s="29"/>
      <c r="E47" s="29"/>
      <c r="F47" s="29"/>
      <c r="G47" s="36" t="s">
        <v>224</v>
      </c>
      <c r="H47" s="36" t="s">
        <v>81</v>
      </c>
      <c r="I47" s="25">
        <f>D45*6</f>
        <v>345.18</v>
      </c>
      <c r="J47" s="25">
        <v>7.36</v>
      </c>
      <c r="K47" s="46">
        <f t="shared" si="13"/>
        <v>2540.5248000000001</v>
      </c>
      <c r="L47" s="118"/>
    </row>
    <row r="48" spans="1:12" s="95" customFormat="1" ht="15.6">
      <c r="A48" s="60">
        <v>40</v>
      </c>
      <c r="B48" s="34"/>
      <c r="C48" s="23"/>
      <c r="D48" s="29"/>
      <c r="E48" s="29"/>
      <c r="F48" s="29"/>
      <c r="G48" s="36" t="s">
        <v>168</v>
      </c>
      <c r="H48" s="36" t="s">
        <v>81</v>
      </c>
      <c r="I48" s="25">
        <f>D45*0.3</f>
        <v>17.259</v>
      </c>
      <c r="J48" s="25">
        <v>97.5</v>
      </c>
      <c r="K48" s="46">
        <f t="shared" si="13"/>
        <v>1682.7525000000001</v>
      </c>
    </row>
    <row r="49" spans="1:11" s="95" customFormat="1" ht="15.6">
      <c r="A49" s="60">
        <v>41</v>
      </c>
      <c r="B49" s="100" t="s">
        <v>197</v>
      </c>
      <c r="C49" s="101" t="s">
        <v>167</v>
      </c>
      <c r="D49" s="119">
        <v>57.53</v>
      </c>
      <c r="E49" s="29">
        <v>80</v>
      </c>
      <c r="F49" s="29">
        <f>D49*E49</f>
        <v>4602.3999999999996</v>
      </c>
      <c r="G49" s="120" t="s">
        <v>206</v>
      </c>
      <c r="H49" s="36" t="s">
        <v>164</v>
      </c>
      <c r="I49" s="121">
        <v>1</v>
      </c>
      <c r="J49" s="25">
        <v>6000</v>
      </c>
      <c r="K49" s="46">
        <f t="shared" si="13"/>
        <v>6000</v>
      </c>
    </row>
    <row r="50" spans="1:11" s="123" customFormat="1" ht="15.75" customHeight="1">
      <c r="A50" s="60">
        <v>42</v>
      </c>
      <c r="B50" s="100"/>
      <c r="C50" s="101"/>
      <c r="D50" s="119"/>
      <c r="E50" s="29"/>
      <c r="F50" s="29"/>
      <c r="G50" s="36" t="s">
        <v>187</v>
      </c>
      <c r="H50" s="35" t="s">
        <v>80</v>
      </c>
      <c r="I50" s="122">
        <v>1</v>
      </c>
      <c r="J50" s="29">
        <v>1000</v>
      </c>
      <c r="K50" s="46">
        <f t="shared" si="13"/>
        <v>1000</v>
      </c>
    </row>
    <row r="51" spans="1:11" s="123" customFormat="1" ht="15.75" customHeight="1">
      <c r="A51" s="60">
        <v>43</v>
      </c>
      <c r="B51" s="100" t="s">
        <v>262</v>
      </c>
      <c r="C51" s="101" t="s">
        <v>86</v>
      </c>
      <c r="D51" s="119">
        <v>12.48</v>
      </c>
      <c r="E51" s="29">
        <v>119</v>
      </c>
      <c r="F51" s="29">
        <f t="shared" ref="F51" si="14">D51*E51</f>
        <v>1485.1200000000001</v>
      </c>
      <c r="G51" s="36" t="s">
        <v>263</v>
      </c>
      <c r="H51" s="35" t="s">
        <v>86</v>
      </c>
      <c r="I51" s="122">
        <v>18</v>
      </c>
      <c r="J51" s="29">
        <v>113.45</v>
      </c>
      <c r="K51" s="98">
        <f t="shared" ref="K51:K53" si="15">J51*I51</f>
        <v>2042.1000000000001</v>
      </c>
    </row>
    <row r="52" spans="1:11" s="123" customFormat="1" ht="15.75" customHeight="1">
      <c r="A52" s="60">
        <v>44</v>
      </c>
      <c r="B52" s="100"/>
      <c r="C52" s="101"/>
      <c r="D52" s="119"/>
      <c r="E52" s="29"/>
      <c r="F52" s="29"/>
      <c r="G52" s="36" t="s">
        <v>265</v>
      </c>
      <c r="H52" s="35" t="s">
        <v>80</v>
      </c>
      <c r="I52" s="122">
        <v>6</v>
      </c>
      <c r="J52" s="29">
        <v>144.16999999999999</v>
      </c>
      <c r="K52" s="98">
        <f t="shared" si="15"/>
        <v>865.02</v>
      </c>
    </row>
    <row r="53" spans="1:11" s="123" customFormat="1" ht="15.75" customHeight="1">
      <c r="A53" s="60">
        <v>45</v>
      </c>
      <c r="B53" s="100"/>
      <c r="C53" s="101"/>
      <c r="D53" s="119"/>
      <c r="E53" s="29"/>
      <c r="F53" s="29"/>
      <c r="G53" s="36" t="s">
        <v>264</v>
      </c>
      <c r="H53" s="35" t="s">
        <v>80</v>
      </c>
      <c r="I53" s="122">
        <v>7</v>
      </c>
      <c r="J53" s="29">
        <v>93.35</v>
      </c>
      <c r="K53" s="98">
        <f t="shared" si="15"/>
        <v>653.44999999999993</v>
      </c>
    </row>
    <row r="54" spans="1:11" s="123" customFormat="1" ht="15.75" customHeight="1">
      <c r="A54" s="60">
        <v>46</v>
      </c>
      <c r="B54" s="100"/>
      <c r="C54" s="101"/>
      <c r="D54" s="119"/>
      <c r="E54" s="29"/>
      <c r="F54" s="29"/>
      <c r="G54" s="97" t="s">
        <v>201</v>
      </c>
      <c r="H54" s="97" t="s">
        <v>80</v>
      </c>
      <c r="I54" s="98">
        <v>0.25</v>
      </c>
      <c r="J54" s="99">
        <v>220</v>
      </c>
      <c r="K54" s="98">
        <f t="shared" ref="K54:K64" si="16">J54*I54</f>
        <v>55</v>
      </c>
    </row>
    <row r="55" spans="1:11" s="123" customFormat="1" ht="15.75" customHeight="1">
      <c r="A55" s="60">
        <v>47</v>
      </c>
      <c r="B55" s="100"/>
      <c r="C55" s="101"/>
      <c r="D55" s="119"/>
      <c r="E55" s="29"/>
      <c r="F55" s="29"/>
      <c r="G55" s="103" t="s">
        <v>170</v>
      </c>
      <c r="H55" s="97" t="s">
        <v>81</v>
      </c>
      <c r="I55" s="98">
        <f>D51*0.7</f>
        <v>8.7359999999999989</v>
      </c>
      <c r="J55" s="99">
        <v>15.13</v>
      </c>
      <c r="K55" s="98">
        <f t="shared" si="16"/>
        <v>132.17568</v>
      </c>
    </row>
    <row r="56" spans="1:11" s="123" customFormat="1" ht="15.75" customHeight="1">
      <c r="A56" s="60">
        <v>48</v>
      </c>
      <c r="B56" s="100"/>
      <c r="C56" s="101"/>
      <c r="D56" s="119"/>
      <c r="E56" s="29"/>
      <c r="F56" s="29"/>
      <c r="G56" s="97" t="s">
        <v>169</v>
      </c>
      <c r="H56" s="97" t="s">
        <v>80</v>
      </c>
      <c r="I56" s="98">
        <v>10</v>
      </c>
      <c r="J56" s="99">
        <v>0.92</v>
      </c>
      <c r="K56" s="98">
        <f t="shared" si="16"/>
        <v>9.2000000000000011</v>
      </c>
    </row>
    <row r="57" spans="1:11" s="95" customFormat="1" ht="15.75" customHeight="1">
      <c r="A57" s="60">
        <v>49</v>
      </c>
      <c r="B57" s="100" t="s">
        <v>186</v>
      </c>
      <c r="C57" s="101" t="s">
        <v>86</v>
      </c>
      <c r="D57" s="102">
        <v>3</v>
      </c>
      <c r="E57" s="29">
        <v>175</v>
      </c>
      <c r="F57" s="29">
        <f>D57*E57</f>
        <v>525</v>
      </c>
      <c r="G57" s="97" t="s">
        <v>223</v>
      </c>
      <c r="H57" s="97" t="s">
        <v>167</v>
      </c>
      <c r="I57" s="98">
        <v>3.6</v>
      </c>
      <c r="J57" s="99">
        <v>113.45</v>
      </c>
      <c r="K57" s="98">
        <f t="shared" si="16"/>
        <v>408.42</v>
      </c>
    </row>
    <row r="58" spans="1:11" s="95" customFormat="1" ht="15.75" customHeight="1">
      <c r="A58" s="60">
        <v>50</v>
      </c>
      <c r="B58" s="100"/>
      <c r="C58" s="101"/>
      <c r="D58" s="102"/>
      <c r="E58" s="29"/>
      <c r="F58" s="29"/>
      <c r="G58" s="97" t="s">
        <v>198</v>
      </c>
      <c r="H58" s="97" t="s">
        <v>80</v>
      </c>
      <c r="I58" s="98">
        <v>1</v>
      </c>
      <c r="J58" s="99">
        <v>183.33</v>
      </c>
      <c r="K58" s="98">
        <f t="shared" si="16"/>
        <v>183.33</v>
      </c>
    </row>
    <row r="59" spans="1:11" s="95" customFormat="1" ht="15.75" customHeight="1">
      <c r="A59" s="60">
        <v>51</v>
      </c>
      <c r="B59" s="100"/>
      <c r="C59" s="101"/>
      <c r="D59" s="102"/>
      <c r="E59" s="29"/>
      <c r="F59" s="29"/>
      <c r="G59" s="97" t="s">
        <v>199</v>
      </c>
      <c r="H59" s="97" t="s">
        <v>80</v>
      </c>
      <c r="I59" s="98">
        <v>1</v>
      </c>
      <c r="J59" s="99">
        <v>162.5</v>
      </c>
      <c r="K59" s="98">
        <f t="shared" si="16"/>
        <v>162.5</v>
      </c>
    </row>
    <row r="60" spans="1:11" s="95" customFormat="1" ht="15.75" customHeight="1">
      <c r="A60" s="60">
        <v>52</v>
      </c>
      <c r="B60" s="100"/>
      <c r="C60" s="101"/>
      <c r="D60" s="102"/>
      <c r="E60" s="29"/>
      <c r="F60" s="29"/>
      <c r="G60" s="97" t="s">
        <v>201</v>
      </c>
      <c r="H60" s="97" t="s">
        <v>80</v>
      </c>
      <c r="I60" s="98">
        <v>0.1</v>
      </c>
      <c r="J60" s="99">
        <v>220</v>
      </c>
      <c r="K60" s="98">
        <f t="shared" si="16"/>
        <v>22</v>
      </c>
    </row>
    <row r="61" spans="1:11" s="95" customFormat="1" ht="15.75" customHeight="1">
      <c r="A61" s="60">
        <v>53</v>
      </c>
      <c r="B61" s="100"/>
      <c r="C61" s="101"/>
      <c r="D61" s="102"/>
      <c r="E61" s="29"/>
      <c r="F61" s="29"/>
      <c r="G61" s="97" t="s">
        <v>200</v>
      </c>
      <c r="H61" s="97" t="s">
        <v>80</v>
      </c>
      <c r="I61" s="98">
        <v>0.5</v>
      </c>
      <c r="J61" s="99">
        <v>105</v>
      </c>
      <c r="K61" s="98">
        <f t="shared" si="16"/>
        <v>52.5</v>
      </c>
    </row>
    <row r="62" spans="1:11" s="95" customFormat="1" ht="15.75" customHeight="1">
      <c r="A62" s="60">
        <v>54</v>
      </c>
      <c r="B62" s="100"/>
      <c r="C62" s="101"/>
      <c r="D62" s="102"/>
      <c r="E62" s="29"/>
      <c r="F62" s="29"/>
      <c r="G62" s="97" t="s">
        <v>169</v>
      </c>
      <c r="H62" s="97" t="s">
        <v>80</v>
      </c>
      <c r="I62" s="98">
        <v>10</v>
      </c>
      <c r="J62" s="99">
        <v>0.92</v>
      </c>
      <c r="K62" s="98">
        <f t="shared" si="16"/>
        <v>9.2000000000000011</v>
      </c>
    </row>
    <row r="63" spans="1:11" s="95" customFormat="1" ht="15.75" customHeight="1">
      <c r="A63" s="60">
        <v>55</v>
      </c>
      <c r="B63" s="100"/>
      <c r="C63" s="101"/>
      <c r="D63" s="102"/>
      <c r="E63" s="29"/>
      <c r="F63" s="29"/>
      <c r="G63" s="103" t="s">
        <v>170</v>
      </c>
      <c r="H63" s="97" t="s">
        <v>81</v>
      </c>
      <c r="I63" s="98">
        <f>D57*0.7</f>
        <v>2.0999999999999996</v>
      </c>
      <c r="J63" s="99">
        <v>15.13</v>
      </c>
      <c r="K63" s="98">
        <f t="shared" si="16"/>
        <v>31.772999999999996</v>
      </c>
    </row>
    <row r="64" spans="1:11" s="95" customFormat="1" ht="15.75" customHeight="1">
      <c r="A64" s="60">
        <v>56</v>
      </c>
      <c r="B64" s="100"/>
      <c r="C64" s="101"/>
      <c r="D64" s="102"/>
      <c r="E64" s="29"/>
      <c r="F64" s="29"/>
      <c r="G64" s="97" t="s">
        <v>171</v>
      </c>
      <c r="H64" s="97" t="s">
        <v>80</v>
      </c>
      <c r="I64" s="98">
        <v>1</v>
      </c>
      <c r="J64" s="99">
        <v>20.83</v>
      </c>
      <c r="K64" s="98">
        <f t="shared" si="16"/>
        <v>20.83</v>
      </c>
    </row>
    <row r="65" spans="1:12" s="95" customFormat="1" ht="39" customHeight="1">
      <c r="A65" s="60">
        <v>57</v>
      </c>
      <c r="B65" s="37" t="s">
        <v>261</v>
      </c>
      <c r="C65" s="39" t="s">
        <v>87</v>
      </c>
      <c r="D65" s="25">
        <v>102.1</v>
      </c>
      <c r="E65" s="29">
        <v>65</v>
      </c>
      <c r="F65" s="29">
        <f t="shared" ref="F65:F91" si="17">D65*E65</f>
        <v>6636.5</v>
      </c>
      <c r="G65" s="36" t="s">
        <v>147</v>
      </c>
      <c r="H65" s="25" t="s">
        <v>82</v>
      </c>
      <c r="I65" s="25">
        <f>D65*0.1+D66*0.27*0.1</f>
        <v>10.5556</v>
      </c>
      <c r="J65" s="25">
        <v>38.58</v>
      </c>
      <c r="K65" s="46">
        <f t="shared" si="13"/>
        <v>407.23504800000001</v>
      </c>
    </row>
    <row r="66" spans="1:12" s="95" customFormat="1" ht="39" customHeight="1">
      <c r="A66" s="60">
        <v>58</v>
      </c>
      <c r="B66" s="37" t="s">
        <v>194</v>
      </c>
      <c r="C66" s="39" t="s">
        <v>88</v>
      </c>
      <c r="D66" s="25">
        <v>12.8</v>
      </c>
      <c r="E66" s="29">
        <v>65</v>
      </c>
      <c r="F66" s="29">
        <f t="shared" si="17"/>
        <v>832</v>
      </c>
      <c r="G66" s="115" t="s">
        <v>151</v>
      </c>
      <c r="H66" s="27" t="s">
        <v>81</v>
      </c>
      <c r="I66" s="24">
        <f>D65*1.5+(D66*0.27*1.5)</f>
        <v>158.33399999999997</v>
      </c>
      <c r="J66" s="25">
        <v>11.53</v>
      </c>
      <c r="K66" s="46">
        <f>J66*I66</f>
        <v>1825.5910199999996</v>
      </c>
    </row>
    <row r="67" spans="1:12" s="95" customFormat="1" ht="39" customHeight="1">
      <c r="A67" s="60">
        <v>59</v>
      </c>
      <c r="B67" s="37" t="s">
        <v>282</v>
      </c>
      <c r="C67" s="39" t="s">
        <v>88</v>
      </c>
      <c r="D67" s="25">
        <v>10.6</v>
      </c>
      <c r="E67" s="29">
        <v>18</v>
      </c>
      <c r="F67" s="29">
        <f t="shared" si="17"/>
        <v>190.79999999999998</v>
      </c>
      <c r="G67" s="115" t="s">
        <v>283</v>
      </c>
      <c r="H67" s="27" t="s">
        <v>80</v>
      </c>
      <c r="I67" s="24">
        <v>4</v>
      </c>
      <c r="J67" s="25">
        <v>70</v>
      </c>
      <c r="K67" s="46">
        <f t="shared" si="13"/>
        <v>280</v>
      </c>
    </row>
    <row r="68" spans="1:12" s="95" customFormat="1" ht="39" customHeight="1">
      <c r="A68" s="60">
        <v>60</v>
      </c>
      <c r="B68" s="37" t="s">
        <v>284</v>
      </c>
      <c r="C68" s="39" t="s">
        <v>80</v>
      </c>
      <c r="D68" s="25">
        <v>15</v>
      </c>
      <c r="E68" s="29">
        <v>56</v>
      </c>
      <c r="F68" s="29">
        <f t="shared" si="17"/>
        <v>840</v>
      </c>
      <c r="G68" s="36" t="s">
        <v>150</v>
      </c>
      <c r="H68" s="25" t="s">
        <v>81</v>
      </c>
      <c r="I68" s="25">
        <f>D68*0.5</f>
        <v>7.5</v>
      </c>
      <c r="J68" s="25">
        <v>5.6</v>
      </c>
      <c r="K68" s="46">
        <f t="shared" ref="K68" si="18">J68*I68</f>
        <v>42</v>
      </c>
    </row>
    <row r="69" spans="1:12" s="95" customFormat="1" ht="27.6">
      <c r="A69" s="60">
        <v>61</v>
      </c>
      <c r="B69" s="37" t="s">
        <v>185</v>
      </c>
      <c r="C69" s="39" t="s">
        <v>80</v>
      </c>
      <c r="D69" s="25">
        <v>1</v>
      </c>
      <c r="E69" s="29">
        <v>589</v>
      </c>
      <c r="F69" s="29">
        <f t="shared" si="17"/>
        <v>589</v>
      </c>
      <c r="G69" s="35" t="s">
        <v>255</v>
      </c>
      <c r="H69" s="27" t="s">
        <v>80</v>
      </c>
      <c r="I69" s="124">
        <v>1</v>
      </c>
      <c r="J69" s="124" t="s">
        <v>108</v>
      </c>
      <c r="K69" s="46"/>
    </row>
    <row r="70" spans="1:12" s="95" customFormat="1" ht="15.6">
      <c r="A70" s="60">
        <v>62</v>
      </c>
      <c r="B70" s="37"/>
      <c r="C70" s="39"/>
      <c r="D70" s="25"/>
      <c r="E70" s="29"/>
      <c r="F70" s="29"/>
      <c r="G70" s="115" t="s">
        <v>180</v>
      </c>
      <c r="H70" s="27" t="s">
        <v>80</v>
      </c>
      <c r="I70" s="25">
        <v>1</v>
      </c>
      <c r="J70" s="40">
        <v>175</v>
      </c>
      <c r="K70" s="46">
        <f t="shared" si="13"/>
        <v>175</v>
      </c>
    </row>
    <row r="71" spans="1:12" s="95" customFormat="1" ht="15.6">
      <c r="A71" s="60">
        <v>63</v>
      </c>
      <c r="B71" s="37" t="s">
        <v>195</v>
      </c>
      <c r="C71" s="39" t="s">
        <v>167</v>
      </c>
      <c r="D71" s="25">
        <v>1.9</v>
      </c>
      <c r="E71" s="29">
        <v>56</v>
      </c>
      <c r="F71" s="29">
        <f t="shared" ref="F71:F79" si="19">D71*E71</f>
        <v>106.39999999999999</v>
      </c>
      <c r="G71" s="38" t="s">
        <v>145</v>
      </c>
      <c r="H71" s="25" t="s">
        <v>82</v>
      </c>
      <c r="I71" s="25">
        <f>4/7*2</f>
        <v>1.1428571428571428</v>
      </c>
      <c r="J71" s="25">
        <v>300</v>
      </c>
      <c r="K71" s="46">
        <f t="shared" si="13"/>
        <v>342.85714285714283</v>
      </c>
    </row>
    <row r="72" spans="1:12" s="95" customFormat="1" ht="15.6">
      <c r="A72" s="60">
        <v>64</v>
      </c>
      <c r="B72" s="37" t="s">
        <v>221</v>
      </c>
      <c r="C72" s="39" t="s">
        <v>80</v>
      </c>
      <c r="D72" s="25">
        <v>1</v>
      </c>
      <c r="E72" s="29">
        <v>42</v>
      </c>
      <c r="F72" s="29">
        <f t="shared" si="19"/>
        <v>42</v>
      </c>
      <c r="G72" s="115" t="s">
        <v>256</v>
      </c>
      <c r="H72" s="27" t="s">
        <v>80</v>
      </c>
      <c r="I72" s="25">
        <v>1</v>
      </c>
      <c r="J72" s="40">
        <v>75</v>
      </c>
      <c r="K72" s="46">
        <f t="shared" si="13"/>
        <v>75</v>
      </c>
    </row>
    <row r="73" spans="1:12" s="95" customFormat="1" ht="27.6">
      <c r="A73" s="60">
        <v>65</v>
      </c>
      <c r="B73" s="37" t="s">
        <v>285</v>
      </c>
      <c r="C73" s="39" t="s">
        <v>167</v>
      </c>
      <c r="D73" s="25">
        <v>85.8</v>
      </c>
      <c r="E73" s="29">
        <v>63</v>
      </c>
      <c r="F73" s="29">
        <f t="shared" si="19"/>
        <v>5405.4</v>
      </c>
      <c r="G73" s="38" t="s">
        <v>300</v>
      </c>
      <c r="H73" s="25" t="s">
        <v>82</v>
      </c>
      <c r="I73" s="25">
        <f>(D73)/7*2</f>
        <v>24.514285714285712</v>
      </c>
      <c r="J73" s="25">
        <v>300</v>
      </c>
      <c r="K73" s="46">
        <f t="shared" ref="K73:K88" si="20">J73*I73</f>
        <v>7354.2857142857138</v>
      </c>
    </row>
    <row r="74" spans="1:12" s="95" customFormat="1" ht="15.6">
      <c r="A74" s="60">
        <v>66</v>
      </c>
      <c r="B74" s="37"/>
      <c r="C74" s="39"/>
      <c r="D74" s="25"/>
      <c r="E74" s="29"/>
      <c r="F74" s="29"/>
      <c r="G74" s="36" t="s">
        <v>148</v>
      </c>
      <c r="H74" s="25" t="s">
        <v>82</v>
      </c>
      <c r="I74" s="25">
        <f>D73*0.11</f>
        <v>9.4380000000000006</v>
      </c>
      <c r="J74" s="25">
        <v>38.58</v>
      </c>
      <c r="K74" s="46">
        <f t="shared" si="20"/>
        <v>364.11804000000001</v>
      </c>
    </row>
    <row r="75" spans="1:12" s="95" customFormat="1" ht="15.6">
      <c r="A75" s="60">
        <v>67</v>
      </c>
      <c r="B75" s="45" t="s">
        <v>172</v>
      </c>
      <c r="C75" s="39" t="s">
        <v>87</v>
      </c>
      <c r="D75" s="25">
        <v>140.5</v>
      </c>
      <c r="E75" s="29">
        <v>51</v>
      </c>
      <c r="F75" s="29">
        <f t="shared" si="19"/>
        <v>7165.5</v>
      </c>
      <c r="G75" s="36" t="s">
        <v>148</v>
      </c>
      <c r="H75" s="25" t="s">
        <v>82</v>
      </c>
      <c r="I75" s="25">
        <f>D75*0.1+D76*0.3*0.1</f>
        <v>14.434000000000001</v>
      </c>
      <c r="J75" s="25">
        <v>38.58</v>
      </c>
      <c r="K75" s="46">
        <f t="shared" si="20"/>
        <v>556.86372000000006</v>
      </c>
    </row>
    <row r="76" spans="1:12" s="95" customFormat="1" ht="15.6">
      <c r="A76" s="60">
        <v>68</v>
      </c>
      <c r="B76" s="45" t="s">
        <v>260</v>
      </c>
      <c r="C76" s="39" t="s">
        <v>88</v>
      </c>
      <c r="D76" s="25">
        <v>12.8</v>
      </c>
      <c r="E76" s="29">
        <v>58</v>
      </c>
      <c r="F76" s="29">
        <f t="shared" si="19"/>
        <v>742.40000000000009</v>
      </c>
      <c r="G76" s="38" t="s">
        <v>173</v>
      </c>
      <c r="H76" s="25" t="s">
        <v>82</v>
      </c>
      <c r="I76" s="25">
        <f>(D75+D76*0.3)/7*2</f>
        <v>41.24</v>
      </c>
      <c r="J76" s="25">
        <v>300</v>
      </c>
      <c r="K76" s="46">
        <f t="shared" si="20"/>
        <v>12372</v>
      </c>
    </row>
    <row r="77" spans="1:12" s="95" customFormat="1" ht="15.6">
      <c r="A77" s="60">
        <v>69</v>
      </c>
      <c r="B77" s="45" t="s">
        <v>158</v>
      </c>
      <c r="C77" s="39" t="s">
        <v>87</v>
      </c>
      <c r="D77" s="25">
        <v>18.899999999999999</v>
      </c>
      <c r="E77" s="29">
        <v>51</v>
      </c>
      <c r="F77" s="29">
        <f t="shared" si="19"/>
        <v>963.9</v>
      </c>
      <c r="G77" s="38" t="s">
        <v>148</v>
      </c>
      <c r="H77" s="25" t="s">
        <v>82</v>
      </c>
      <c r="I77" s="25">
        <f>D77*0.1</f>
        <v>1.89</v>
      </c>
      <c r="J77" s="25">
        <v>38.58</v>
      </c>
      <c r="K77" s="46">
        <f t="shared" si="20"/>
        <v>72.916199999999989</v>
      </c>
      <c r="L77" s="123"/>
    </row>
    <row r="78" spans="1:12" s="95" customFormat="1" ht="15.6">
      <c r="A78" s="60">
        <v>70</v>
      </c>
      <c r="B78" s="34"/>
      <c r="C78" s="23"/>
      <c r="D78" s="29"/>
      <c r="E78" s="29"/>
      <c r="F78" s="29"/>
      <c r="G78" s="38" t="s">
        <v>145</v>
      </c>
      <c r="H78" s="39" t="s">
        <v>82</v>
      </c>
      <c r="I78" s="25">
        <f>D77/7*2</f>
        <v>5.3999999999999995</v>
      </c>
      <c r="J78" s="25">
        <v>550</v>
      </c>
      <c r="K78" s="46">
        <f t="shared" si="20"/>
        <v>2969.9999999999995</v>
      </c>
      <c r="L78" s="123"/>
    </row>
    <row r="79" spans="1:12" s="95" customFormat="1" ht="15.6">
      <c r="A79" s="60">
        <v>71</v>
      </c>
      <c r="B79" s="34" t="s">
        <v>162</v>
      </c>
      <c r="C79" s="23" t="s">
        <v>88</v>
      </c>
      <c r="D79" s="29">
        <v>32</v>
      </c>
      <c r="E79" s="29">
        <v>28</v>
      </c>
      <c r="F79" s="29">
        <f t="shared" si="19"/>
        <v>896</v>
      </c>
      <c r="G79" s="35" t="s">
        <v>174</v>
      </c>
      <c r="H79" s="27" t="s">
        <v>163</v>
      </c>
      <c r="I79" s="24">
        <v>35</v>
      </c>
      <c r="J79" s="24">
        <v>21.33</v>
      </c>
      <c r="K79" s="46">
        <f t="shared" si="20"/>
        <v>746.55</v>
      </c>
      <c r="L79" s="123"/>
    </row>
    <row r="80" spans="1:12" s="95" customFormat="1" ht="15.6">
      <c r="A80" s="60">
        <v>72</v>
      </c>
      <c r="B80" s="34"/>
      <c r="C80" s="23"/>
      <c r="D80" s="29"/>
      <c r="E80" s="29"/>
      <c r="F80" s="29"/>
      <c r="G80" s="35" t="s">
        <v>175</v>
      </c>
      <c r="H80" s="27" t="s">
        <v>164</v>
      </c>
      <c r="I80" s="24">
        <v>10</v>
      </c>
      <c r="J80" s="24">
        <v>18.3</v>
      </c>
      <c r="K80" s="46">
        <f t="shared" si="20"/>
        <v>183</v>
      </c>
      <c r="L80" s="123"/>
    </row>
    <row r="81" spans="1:12" s="95" customFormat="1" ht="15.6">
      <c r="A81" s="60">
        <v>73</v>
      </c>
      <c r="B81" s="34"/>
      <c r="C81" s="23"/>
      <c r="D81" s="29"/>
      <c r="E81" s="29"/>
      <c r="F81" s="29"/>
      <c r="G81" s="35" t="s">
        <v>176</v>
      </c>
      <c r="H81" s="27" t="s">
        <v>164</v>
      </c>
      <c r="I81" s="24">
        <v>4</v>
      </c>
      <c r="J81" s="24">
        <v>18.3</v>
      </c>
      <c r="K81" s="46">
        <f t="shared" si="20"/>
        <v>73.2</v>
      </c>
      <c r="L81" s="123"/>
    </row>
    <row r="82" spans="1:12" s="95" customFormat="1" ht="15.6">
      <c r="A82" s="60">
        <v>74</v>
      </c>
      <c r="B82" s="34"/>
      <c r="C82" s="23"/>
      <c r="D82" s="29"/>
      <c r="E82" s="29"/>
      <c r="F82" s="29"/>
      <c r="G82" s="35" t="s">
        <v>177</v>
      </c>
      <c r="H82" s="27" t="s">
        <v>164</v>
      </c>
      <c r="I82" s="24">
        <v>2</v>
      </c>
      <c r="J82" s="24">
        <v>18.3</v>
      </c>
      <c r="K82" s="46">
        <f t="shared" si="20"/>
        <v>36.6</v>
      </c>
      <c r="L82" s="123"/>
    </row>
    <row r="83" spans="1:12" s="95" customFormat="1" ht="15.6">
      <c r="A83" s="60">
        <v>75</v>
      </c>
      <c r="B83" s="34"/>
      <c r="C83" s="23"/>
      <c r="D83" s="29"/>
      <c r="E83" s="29"/>
      <c r="F83" s="29"/>
      <c r="G83" s="35" t="s">
        <v>178</v>
      </c>
      <c r="H83" s="27" t="s">
        <v>164</v>
      </c>
      <c r="I83" s="24">
        <v>3</v>
      </c>
      <c r="J83" s="24">
        <v>18.3</v>
      </c>
      <c r="K83" s="46">
        <f t="shared" si="20"/>
        <v>54.900000000000006</v>
      </c>
      <c r="L83" s="123"/>
    </row>
    <row r="84" spans="1:12" s="95" customFormat="1" ht="15.6">
      <c r="A84" s="60">
        <v>76</v>
      </c>
      <c r="B84" s="34"/>
      <c r="C84" s="23"/>
      <c r="D84" s="29"/>
      <c r="E84" s="29"/>
      <c r="F84" s="29"/>
      <c r="G84" s="115" t="s">
        <v>165</v>
      </c>
      <c r="H84" s="27" t="s">
        <v>166</v>
      </c>
      <c r="I84" s="24">
        <v>1</v>
      </c>
      <c r="J84" s="24">
        <v>29.6</v>
      </c>
      <c r="K84" s="46">
        <f t="shared" si="20"/>
        <v>29.6</v>
      </c>
      <c r="L84" s="123"/>
    </row>
    <row r="85" spans="1:12" s="95" customFormat="1" ht="15.6">
      <c r="A85" s="60">
        <v>77</v>
      </c>
      <c r="B85" s="34" t="s">
        <v>281</v>
      </c>
      <c r="C85" s="23" t="s">
        <v>80</v>
      </c>
      <c r="D85" s="29">
        <v>4</v>
      </c>
      <c r="E85" s="29">
        <v>162</v>
      </c>
      <c r="F85" s="29">
        <f t="shared" si="17"/>
        <v>648</v>
      </c>
      <c r="G85" s="115"/>
      <c r="H85" s="27"/>
      <c r="I85" s="24"/>
      <c r="J85" s="24"/>
      <c r="K85" s="46"/>
      <c r="L85" s="123"/>
    </row>
    <row r="86" spans="1:12" s="95" customFormat="1" ht="15.6">
      <c r="A86" s="60">
        <v>78</v>
      </c>
      <c r="B86" s="34" t="s">
        <v>159</v>
      </c>
      <c r="C86" s="23" t="s">
        <v>80</v>
      </c>
      <c r="D86" s="29">
        <v>1</v>
      </c>
      <c r="E86" s="29">
        <v>80</v>
      </c>
      <c r="F86" s="29">
        <f t="shared" si="17"/>
        <v>80</v>
      </c>
      <c r="G86" s="35" t="s">
        <v>225</v>
      </c>
      <c r="H86" s="27" t="s">
        <v>80</v>
      </c>
      <c r="I86" s="124">
        <v>1</v>
      </c>
      <c r="J86" s="124">
        <v>350</v>
      </c>
      <c r="K86" s="46">
        <f t="shared" si="20"/>
        <v>350</v>
      </c>
    </row>
    <row r="87" spans="1:12" s="95" customFormat="1" ht="15.6">
      <c r="A87" s="60">
        <v>79</v>
      </c>
      <c r="B87" s="34"/>
      <c r="C87" s="23"/>
      <c r="D87" s="29"/>
      <c r="E87" s="29"/>
      <c r="F87" s="29"/>
      <c r="G87" s="115"/>
      <c r="H87" s="27"/>
      <c r="I87" s="24"/>
      <c r="J87" s="24"/>
      <c r="K87" s="46"/>
    </row>
    <row r="88" spans="1:12" s="95" customFormat="1" ht="27.6">
      <c r="A88" s="60">
        <v>80</v>
      </c>
      <c r="B88" s="34" t="s">
        <v>297</v>
      </c>
      <c r="C88" s="23" t="s">
        <v>80</v>
      </c>
      <c r="D88" s="29">
        <v>1</v>
      </c>
      <c r="E88" s="29">
        <v>3500</v>
      </c>
      <c r="F88" s="29">
        <f t="shared" si="17"/>
        <v>3500</v>
      </c>
      <c r="G88" s="35" t="s">
        <v>296</v>
      </c>
      <c r="H88" s="27" t="s">
        <v>164</v>
      </c>
      <c r="I88" s="24">
        <v>1</v>
      </c>
      <c r="J88" s="40">
        <v>5000</v>
      </c>
      <c r="K88" s="46">
        <f t="shared" si="20"/>
        <v>5000</v>
      </c>
    </row>
    <row r="89" spans="1:12" s="95" customFormat="1" ht="27.6">
      <c r="A89" s="60">
        <v>81</v>
      </c>
      <c r="B89" s="72" t="s">
        <v>90</v>
      </c>
      <c r="C89" s="73"/>
      <c r="D89" s="74"/>
      <c r="E89" s="104"/>
      <c r="F89" s="74">
        <f>SUM(F44:F88)</f>
        <v>47499.72</v>
      </c>
      <c r="G89" s="72" t="s">
        <v>91</v>
      </c>
      <c r="H89" s="75"/>
      <c r="I89" s="76"/>
      <c r="J89" s="105"/>
      <c r="K89" s="106">
        <f>SUM(K44:K88)</f>
        <v>77055.137355142855</v>
      </c>
    </row>
    <row r="90" spans="1:12" s="95" customFormat="1" ht="15.6">
      <c r="A90" s="60">
        <v>82</v>
      </c>
      <c r="B90" s="53" t="s">
        <v>83</v>
      </c>
      <c r="C90" s="23"/>
      <c r="D90" s="46"/>
      <c r="E90" s="46"/>
      <c r="F90" s="46"/>
      <c r="G90" s="31"/>
      <c r="H90" s="23"/>
      <c r="I90" s="30"/>
      <c r="J90" s="30"/>
      <c r="K90" s="30"/>
    </row>
    <row r="91" spans="1:12" s="95" customFormat="1" ht="15.6">
      <c r="A91" s="60">
        <v>83</v>
      </c>
      <c r="B91" s="34" t="s">
        <v>100</v>
      </c>
      <c r="C91" s="23" t="s">
        <v>88</v>
      </c>
      <c r="D91" s="29">
        <v>430</v>
      </c>
      <c r="E91" s="29">
        <v>17</v>
      </c>
      <c r="F91" s="29">
        <f t="shared" si="17"/>
        <v>7310</v>
      </c>
      <c r="G91" s="31" t="s">
        <v>136</v>
      </c>
      <c r="H91" s="23" t="s">
        <v>88</v>
      </c>
      <c r="I91" s="125">
        <v>220</v>
      </c>
      <c r="J91" s="29">
        <v>31.67</v>
      </c>
      <c r="K91" s="24">
        <f t="shared" ref="K91:K99" si="21">J91*I91</f>
        <v>6967.4000000000005</v>
      </c>
      <c r="L91" s="123"/>
    </row>
    <row r="92" spans="1:12" s="95" customFormat="1" ht="15.6">
      <c r="A92" s="60">
        <v>84</v>
      </c>
      <c r="B92" s="45"/>
      <c r="C92" s="23"/>
      <c r="D92" s="29"/>
      <c r="E92" s="29"/>
      <c r="F92" s="29"/>
      <c r="G92" s="31" t="s">
        <v>191</v>
      </c>
      <c r="H92" s="23" t="s">
        <v>88</v>
      </c>
      <c r="I92" s="125">
        <v>230</v>
      </c>
      <c r="J92" s="29">
        <v>47.5</v>
      </c>
      <c r="K92" s="24">
        <f t="shared" si="21"/>
        <v>10925</v>
      </c>
      <c r="L92" s="123"/>
    </row>
    <row r="93" spans="1:12" s="95" customFormat="1" ht="15.6">
      <c r="A93" s="60">
        <v>85</v>
      </c>
      <c r="B93" s="45"/>
      <c r="C93" s="23"/>
      <c r="D93" s="29"/>
      <c r="E93" s="29"/>
      <c r="F93" s="29"/>
      <c r="G93" s="126" t="s">
        <v>181</v>
      </c>
      <c r="H93" s="23" t="s">
        <v>80</v>
      </c>
      <c r="I93" s="125">
        <v>3</v>
      </c>
      <c r="J93" s="29">
        <v>17.5</v>
      </c>
      <c r="K93" s="24">
        <f t="shared" si="21"/>
        <v>52.5</v>
      </c>
      <c r="L93" s="123"/>
    </row>
    <row r="94" spans="1:12" s="95" customFormat="1" ht="15.6">
      <c r="A94" s="60">
        <v>86</v>
      </c>
      <c r="B94" s="45"/>
      <c r="C94" s="23"/>
      <c r="D94" s="29"/>
      <c r="E94" s="29"/>
      <c r="F94" s="29"/>
      <c r="G94" s="35" t="s">
        <v>182</v>
      </c>
      <c r="H94" s="27" t="s">
        <v>89</v>
      </c>
      <c r="I94" s="125">
        <v>4</v>
      </c>
      <c r="J94" s="29">
        <v>137.5</v>
      </c>
      <c r="K94" s="24">
        <f t="shared" si="21"/>
        <v>550</v>
      </c>
      <c r="L94" s="123"/>
    </row>
    <row r="95" spans="1:12" s="95" customFormat="1" ht="27.6">
      <c r="A95" s="60">
        <v>87</v>
      </c>
      <c r="B95" s="45"/>
      <c r="C95" s="23"/>
      <c r="D95" s="29"/>
      <c r="E95" s="29"/>
      <c r="F95" s="29"/>
      <c r="G95" s="35" t="s">
        <v>96</v>
      </c>
      <c r="H95" s="27" t="s">
        <v>89</v>
      </c>
      <c r="I95" s="24">
        <v>1</v>
      </c>
      <c r="J95" s="29">
        <v>91.5</v>
      </c>
      <c r="K95" s="24">
        <f t="shared" si="21"/>
        <v>91.5</v>
      </c>
    </row>
    <row r="96" spans="1:12" s="95" customFormat="1" ht="27.6">
      <c r="A96" s="60">
        <v>88</v>
      </c>
      <c r="B96" s="34" t="s">
        <v>97</v>
      </c>
      <c r="C96" s="23" t="s">
        <v>88</v>
      </c>
      <c r="D96" s="29">
        <v>350</v>
      </c>
      <c r="E96" s="29">
        <v>11</v>
      </c>
      <c r="F96" s="29">
        <f t="shared" ref="F96:F162" si="22">D96*E96</f>
        <v>3850</v>
      </c>
      <c r="G96" s="35" t="s">
        <v>190</v>
      </c>
      <c r="H96" s="23" t="s">
        <v>80</v>
      </c>
      <c r="I96" s="24">
        <v>7</v>
      </c>
      <c r="J96" s="29">
        <v>356.67</v>
      </c>
      <c r="K96" s="24">
        <f t="shared" si="21"/>
        <v>2496.69</v>
      </c>
    </row>
    <row r="97" spans="1:11" s="95" customFormat="1" ht="15.6">
      <c r="A97" s="60">
        <v>89</v>
      </c>
      <c r="B97" s="34"/>
      <c r="C97" s="23"/>
      <c r="D97" s="29"/>
      <c r="E97" s="29"/>
      <c r="F97" s="29"/>
      <c r="G97" s="35" t="s">
        <v>182</v>
      </c>
      <c r="H97" s="27" t="s">
        <v>89</v>
      </c>
      <c r="I97" s="125">
        <v>1</v>
      </c>
      <c r="J97" s="29">
        <v>137.5</v>
      </c>
      <c r="K97" s="24">
        <f t="shared" si="21"/>
        <v>137.5</v>
      </c>
    </row>
    <row r="98" spans="1:11" s="95" customFormat="1" ht="27.6">
      <c r="A98" s="60">
        <v>90</v>
      </c>
      <c r="B98" s="34"/>
      <c r="C98" s="23"/>
      <c r="D98" s="29"/>
      <c r="E98" s="29"/>
      <c r="F98" s="29"/>
      <c r="G98" s="35" t="s">
        <v>96</v>
      </c>
      <c r="H98" s="27" t="s">
        <v>89</v>
      </c>
      <c r="I98" s="24">
        <v>1</v>
      </c>
      <c r="J98" s="29">
        <v>91.5</v>
      </c>
      <c r="K98" s="24">
        <f t="shared" si="21"/>
        <v>91.5</v>
      </c>
    </row>
    <row r="99" spans="1:11" s="95" customFormat="1" ht="15.6">
      <c r="A99" s="60">
        <v>91</v>
      </c>
      <c r="B99" s="34" t="s">
        <v>153</v>
      </c>
      <c r="C99" s="23" t="s">
        <v>88</v>
      </c>
      <c r="D99" s="29">
        <v>25</v>
      </c>
      <c r="E99" s="29">
        <v>14</v>
      </c>
      <c r="F99" s="29">
        <f t="shared" si="22"/>
        <v>350</v>
      </c>
      <c r="G99" s="34" t="s">
        <v>220</v>
      </c>
      <c r="H99" s="23" t="s">
        <v>88</v>
      </c>
      <c r="I99" s="24">
        <f>D99</f>
        <v>25</v>
      </c>
      <c r="J99" s="29">
        <v>35.83</v>
      </c>
      <c r="K99" s="24">
        <f t="shared" si="21"/>
        <v>895.75</v>
      </c>
    </row>
    <row r="100" spans="1:11" s="95" customFormat="1" ht="15.6">
      <c r="A100" s="60">
        <v>92</v>
      </c>
      <c r="B100" s="34"/>
      <c r="C100" s="23"/>
      <c r="D100" s="29"/>
      <c r="E100" s="29"/>
      <c r="F100" s="29"/>
      <c r="G100" s="34"/>
      <c r="H100" s="23"/>
      <c r="I100" s="24"/>
      <c r="J100" s="29"/>
      <c r="K100" s="24"/>
    </row>
    <row r="101" spans="1:11" s="95" customFormat="1" ht="27.6">
      <c r="A101" s="60">
        <v>93</v>
      </c>
      <c r="B101" s="100" t="s">
        <v>154</v>
      </c>
      <c r="C101" s="101" t="s">
        <v>80</v>
      </c>
      <c r="D101" s="102">
        <v>3</v>
      </c>
      <c r="E101" s="29">
        <v>85</v>
      </c>
      <c r="F101" s="29">
        <f t="shared" si="22"/>
        <v>255</v>
      </c>
      <c r="G101" s="34" t="s">
        <v>155</v>
      </c>
      <c r="H101" s="23" t="s">
        <v>80</v>
      </c>
      <c r="I101" s="29">
        <f>D101</f>
        <v>3</v>
      </c>
      <c r="J101" s="29" t="s">
        <v>105</v>
      </c>
      <c r="K101" s="24"/>
    </row>
    <row r="102" spans="1:11" s="95" customFormat="1" ht="27.6">
      <c r="A102" s="60">
        <v>94</v>
      </c>
      <c r="B102" s="100" t="s">
        <v>156</v>
      </c>
      <c r="C102" s="101" t="s">
        <v>80</v>
      </c>
      <c r="D102" s="102">
        <v>1</v>
      </c>
      <c r="E102" s="29">
        <v>85</v>
      </c>
      <c r="F102" s="29">
        <f t="shared" si="22"/>
        <v>85</v>
      </c>
      <c r="G102" s="34" t="s">
        <v>157</v>
      </c>
      <c r="H102" s="23" t="s">
        <v>80</v>
      </c>
      <c r="I102" s="29">
        <v>1</v>
      </c>
      <c r="J102" s="29" t="s">
        <v>105</v>
      </c>
      <c r="K102" s="24"/>
    </row>
    <row r="103" spans="1:11" s="95" customFormat="1" ht="27.6">
      <c r="A103" s="60">
        <v>95</v>
      </c>
      <c r="B103" s="34" t="s">
        <v>298</v>
      </c>
      <c r="C103" s="23" t="s">
        <v>80</v>
      </c>
      <c r="D103" s="29">
        <v>1</v>
      </c>
      <c r="E103" s="29">
        <v>1067</v>
      </c>
      <c r="F103" s="29">
        <f t="shared" si="22"/>
        <v>1067</v>
      </c>
      <c r="G103" s="34" t="s">
        <v>219</v>
      </c>
      <c r="H103" s="23" t="s">
        <v>80</v>
      </c>
      <c r="I103" s="29">
        <v>1</v>
      </c>
      <c r="J103" s="29" t="s">
        <v>105</v>
      </c>
      <c r="K103" s="24"/>
    </row>
    <row r="104" spans="1:11" s="95" customFormat="1" ht="27.6">
      <c r="A104" s="60">
        <v>96</v>
      </c>
      <c r="B104" s="34" t="s">
        <v>222</v>
      </c>
      <c r="C104" s="23" t="s">
        <v>80</v>
      </c>
      <c r="D104" s="29">
        <v>1</v>
      </c>
      <c r="E104" s="29">
        <v>403</v>
      </c>
      <c r="F104" s="29">
        <f t="shared" si="22"/>
        <v>403</v>
      </c>
      <c r="G104" s="34" t="s">
        <v>228</v>
      </c>
      <c r="H104" s="23" t="s">
        <v>80</v>
      </c>
      <c r="I104" s="29">
        <v>1</v>
      </c>
      <c r="J104" s="29">
        <v>132.5</v>
      </c>
      <c r="K104" s="24">
        <f t="shared" ref="K104" si="23">I104*J104</f>
        <v>132.5</v>
      </c>
    </row>
    <row r="105" spans="1:11" s="95" customFormat="1" ht="27.6">
      <c r="A105" s="60">
        <v>97</v>
      </c>
      <c r="B105" s="34"/>
      <c r="C105" s="23"/>
      <c r="D105" s="29"/>
      <c r="E105" s="29"/>
      <c r="F105" s="29"/>
      <c r="G105" s="34" t="s">
        <v>184</v>
      </c>
      <c r="H105" s="23" t="s">
        <v>80</v>
      </c>
      <c r="I105" s="29">
        <v>4</v>
      </c>
      <c r="J105" s="29" t="s">
        <v>105</v>
      </c>
      <c r="K105" s="24"/>
    </row>
    <row r="106" spans="1:11" s="95" customFormat="1" ht="27.6">
      <c r="A106" s="60">
        <v>98</v>
      </c>
      <c r="B106" s="34"/>
      <c r="C106" s="23"/>
      <c r="D106" s="29"/>
      <c r="E106" s="29"/>
      <c r="F106" s="29"/>
      <c r="G106" s="34" t="s">
        <v>184</v>
      </c>
      <c r="H106" s="23" t="s">
        <v>80</v>
      </c>
      <c r="I106" s="29">
        <v>6</v>
      </c>
      <c r="J106" s="29" t="s">
        <v>105</v>
      </c>
      <c r="K106" s="24"/>
    </row>
    <row r="107" spans="1:11" s="95" customFormat="1" ht="15.6">
      <c r="A107" s="60">
        <v>99</v>
      </c>
      <c r="B107" s="34"/>
      <c r="C107" s="23"/>
      <c r="D107" s="29"/>
      <c r="E107" s="29"/>
      <c r="F107" s="29"/>
      <c r="G107" s="34" t="s">
        <v>211</v>
      </c>
      <c r="H107" s="23" t="s">
        <v>80</v>
      </c>
      <c r="I107" s="29">
        <v>4</v>
      </c>
      <c r="J107" s="29">
        <v>42.1</v>
      </c>
      <c r="K107" s="24">
        <f t="shared" ref="K107:K112" si="24">J107*I107</f>
        <v>168.4</v>
      </c>
    </row>
    <row r="108" spans="1:11" s="95" customFormat="1" ht="15.6">
      <c r="A108" s="60">
        <v>100</v>
      </c>
      <c r="B108" s="34"/>
      <c r="C108" s="23"/>
      <c r="D108" s="29"/>
      <c r="E108" s="29"/>
      <c r="F108" s="29"/>
      <c r="G108" s="127" t="s">
        <v>212</v>
      </c>
      <c r="H108" s="23" t="s">
        <v>80</v>
      </c>
      <c r="I108" s="29">
        <v>1</v>
      </c>
      <c r="J108" s="111">
        <v>3663.2</v>
      </c>
      <c r="K108" s="24">
        <f t="shared" si="24"/>
        <v>3663.2</v>
      </c>
    </row>
    <row r="109" spans="1:11" s="95" customFormat="1" ht="41.4">
      <c r="A109" s="60">
        <v>101</v>
      </c>
      <c r="B109" s="34" t="s">
        <v>258</v>
      </c>
      <c r="C109" s="23" t="s">
        <v>80</v>
      </c>
      <c r="D109" s="29">
        <v>1</v>
      </c>
      <c r="E109" s="29">
        <v>106</v>
      </c>
      <c r="F109" s="29">
        <f t="shared" ref="F109" si="25">D109*E109</f>
        <v>106</v>
      </c>
      <c r="G109" s="35" t="s">
        <v>127</v>
      </c>
      <c r="H109" s="27" t="s">
        <v>80</v>
      </c>
      <c r="I109" s="24">
        <f>D109</f>
        <v>1</v>
      </c>
      <c r="J109" s="29">
        <v>294</v>
      </c>
      <c r="K109" s="24">
        <f t="shared" ref="K109" si="26">J109*I109</f>
        <v>294</v>
      </c>
    </row>
    <row r="110" spans="1:11" s="95" customFormat="1" ht="41.4">
      <c r="A110" s="60">
        <v>102</v>
      </c>
      <c r="B110" s="34" t="s">
        <v>257</v>
      </c>
      <c r="C110" s="23" t="s">
        <v>80</v>
      </c>
      <c r="D110" s="29">
        <v>7</v>
      </c>
      <c r="E110" s="29">
        <v>106</v>
      </c>
      <c r="F110" s="29">
        <f t="shared" si="22"/>
        <v>742</v>
      </c>
      <c r="G110" s="35" t="s">
        <v>127</v>
      </c>
      <c r="H110" s="27" t="s">
        <v>80</v>
      </c>
      <c r="I110" s="24">
        <f>D110</f>
        <v>7</v>
      </c>
      <c r="J110" s="29">
        <v>294</v>
      </c>
      <c r="K110" s="24">
        <f t="shared" si="24"/>
        <v>2058</v>
      </c>
    </row>
    <row r="111" spans="1:11" s="95" customFormat="1" ht="15.6">
      <c r="A111" s="60">
        <v>103</v>
      </c>
      <c r="B111" s="34"/>
      <c r="C111" s="23"/>
      <c r="D111" s="29"/>
      <c r="E111" s="29"/>
      <c r="F111" s="29"/>
      <c r="G111" s="35" t="s">
        <v>301</v>
      </c>
      <c r="H111" s="27" t="s">
        <v>80</v>
      </c>
      <c r="I111" s="24">
        <v>7</v>
      </c>
      <c r="J111" s="29">
        <v>1106</v>
      </c>
      <c r="K111" s="24">
        <f t="shared" si="24"/>
        <v>7742</v>
      </c>
    </row>
    <row r="112" spans="1:11" s="95" customFormat="1" ht="15.6">
      <c r="A112" s="60">
        <v>104</v>
      </c>
      <c r="B112" s="34" t="s">
        <v>229</v>
      </c>
      <c r="C112" s="23" t="s">
        <v>80</v>
      </c>
      <c r="D112" s="29">
        <v>1</v>
      </c>
      <c r="E112" s="29">
        <v>50</v>
      </c>
      <c r="F112" s="63">
        <f t="shared" ref="F112" si="27">D112*E112</f>
        <v>50</v>
      </c>
      <c r="G112" s="35" t="s">
        <v>230</v>
      </c>
      <c r="H112" s="27" t="s">
        <v>80</v>
      </c>
      <c r="I112" s="24">
        <v>1</v>
      </c>
      <c r="J112" s="29">
        <v>103</v>
      </c>
      <c r="K112" s="24">
        <f t="shared" si="24"/>
        <v>103</v>
      </c>
    </row>
    <row r="113" spans="1:13" s="95" customFormat="1" ht="15.6">
      <c r="A113" s="60">
        <v>105</v>
      </c>
      <c r="B113" s="34"/>
      <c r="C113" s="23"/>
      <c r="D113" s="29"/>
      <c r="E113" s="29"/>
      <c r="F113" s="29"/>
      <c r="G113" s="35"/>
      <c r="H113" s="27"/>
      <c r="I113" s="24"/>
      <c r="J113" s="29"/>
      <c r="K113" s="24"/>
    </row>
    <row r="114" spans="1:13" s="95" customFormat="1" ht="15.6">
      <c r="A114" s="60">
        <v>106</v>
      </c>
      <c r="B114" s="34" t="s">
        <v>98</v>
      </c>
      <c r="C114" s="23" t="s">
        <v>80</v>
      </c>
      <c r="D114" s="29">
        <v>15</v>
      </c>
      <c r="E114" s="29">
        <v>85</v>
      </c>
      <c r="F114" s="29">
        <f t="shared" si="22"/>
        <v>1275</v>
      </c>
      <c r="G114" s="45" t="s">
        <v>152</v>
      </c>
      <c r="H114" s="39" t="s">
        <v>80</v>
      </c>
      <c r="I114" s="24">
        <f>D114</f>
        <v>15</v>
      </c>
      <c r="J114" s="29">
        <v>19.170000000000002</v>
      </c>
      <c r="K114" s="29">
        <f>J114*I114</f>
        <v>287.55</v>
      </c>
    </row>
    <row r="115" spans="1:13" s="95" customFormat="1" ht="27.6">
      <c r="A115" s="60">
        <v>107</v>
      </c>
      <c r="B115" s="34"/>
      <c r="C115" s="23"/>
      <c r="D115" s="29"/>
      <c r="E115" s="29"/>
      <c r="F115" s="29"/>
      <c r="G115" s="58" t="s">
        <v>226</v>
      </c>
      <c r="H115" s="61" t="s">
        <v>80</v>
      </c>
      <c r="I115" s="62">
        <v>102</v>
      </c>
      <c r="J115" s="62">
        <v>12.5</v>
      </c>
      <c r="K115" s="29">
        <f t="shared" ref="K115:K131" si="28">J115*I115</f>
        <v>1275</v>
      </c>
    </row>
    <row r="116" spans="1:13" s="95" customFormat="1" ht="27.6">
      <c r="A116" s="60">
        <v>108</v>
      </c>
      <c r="B116" s="34" t="s">
        <v>99</v>
      </c>
      <c r="C116" s="23" t="s">
        <v>80</v>
      </c>
      <c r="D116" s="29">
        <v>37</v>
      </c>
      <c r="E116" s="29">
        <v>68</v>
      </c>
      <c r="F116" s="29">
        <f t="shared" si="22"/>
        <v>2516</v>
      </c>
      <c r="G116" s="37" t="s">
        <v>183</v>
      </c>
      <c r="H116" s="23" t="s">
        <v>80</v>
      </c>
      <c r="I116" s="29">
        <f>D116+D118</f>
        <v>40</v>
      </c>
      <c r="J116" s="29">
        <v>85</v>
      </c>
      <c r="K116" s="29">
        <f t="shared" si="28"/>
        <v>3400</v>
      </c>
    </row>
    <row r="117" spans="1:13" s="95" customFormat="1" ht="15.6">
      <c r="A117" s="60">
        <v>109</v>
      </c>
      <c r="B117" s="34"/>
      <c r="C117" s="23"/>
      <c r="D117" s="29"/>
      <c r="E117" s="29"/>
      <c r="F117" s="29"/>
      <c r="G117" s="128" t="s">
        <v>149</v>
      </c>
      <c r="H117" s="23" t="s">
        <v>80</v>
      </c>
      <c r="I117" s="29">
        <f>D116-D118</f>
        <v>34</v>
      </c>
      <c r="J117" s="29">
        <v>4.17</v>
      </c>
      <c r="K117" s="29">
        <f t="shared" ref="K117" si="29">J117*I117</f>
        <v>141.78</v>
      </c>
    </row>
    <row r="118" spans="1:13" s="95" customFormat="1" ht="27.6">
      <c r="A118" s="60">
        <v>110</v>
      </c>
      <c r="B118" s="34" t="s">
        <v>196</v>
      </c>
      <c r="C118" s="23" t="s">
        <v>80</v>
      </c>
      <c r="D118" s="29">
        <v>3</v>
      </c>
      <c r="E118" s="29">
        <v>50</v>
      </c>
      <c r="F118" s="29">
        <f t="shared" ref="F118" si="30">D118*E118</f>
        <v>150</v>
      </c>
      <c r="G118" s="35" t="s">
        <v>137</v>
      </c>
      <c r="H118" s="27" t="s">
        <v>80</v>
      </c>
      <c r="I118" s="24">
        <f>D118</f>
        <v>3</v>
      </c>
      <c r="J118" s="29">
        <v>87.5</v>
      </c>
      <c r="K118" s="29">
        <f t="shared" si="28"/>
        <v>262.5</v>
      </c>
    </row>
    <row r="119" spans="1:13" s="95" customFormat="1" ht="15.6">
      <c r="A119" s="60">
        <v>111</v>
      </c>
      <c r="B119" s="31"/>
      <c r="C119" s="23"/>
      <c r="D119" s="29"/>
      <c r="E119" s="29"/>
      <c r="F119" s="29"/>
      <c r="G119" s="34" t="s">
        <v>101</v>
      </c>
      <c r="H119" s="23" t="s">
        <v>80</v>
      </c>
      <c r="I119" s="29">
        <v>17</v>
      </c>
      <c r="J119" s="111">
        <v>41.67</v>
      </c>
      <c r="K119" s="29">
        <f t="shared" si="28"/>
        <v>708.39</v>
      </c>
    </row>
    <row r="120" spans="1:13" s="95" customFormat="1" ht="27.6">
      <c r="A120" s="60">
        <v>112</v>
      </c>
      <c r="B120" s="34" t="s">
        <v>106</v>
      </c>
      <c r="C120" s="23" t="s">
        <v>80</v>
      </c>
      <c r="D120" s="29">
        <f>I120+I121</f>
        <v>7</v>
      </c>
      <c r="E120" s="29">
        <v>68</v>
      </c>
      <c r="F120" s="29">
        <f t="shared" si="22"/>
        <v>476</v>
      </c>
      <c r="G120" s="31" t="s">
        <v>188</v>
      </c>
      <c r="H120" s="23" t="s">
        <v>80</v>
      </c>
      <c r="I120" s="29">
        <v>2</v>
      </c>
      <c r="J120" s="29">
        <v>71.75</v>
      </c>
      <c r="K120" s="29">
        <f t="shared" si="28"/>
        <v>143.5</v>
      </c>
    </row>
    <row r="121" spans="1:13" s="95" customFormat="1" ht="27.6">
      <c r="A121" s="60">
        <v>113</v>
      </c>
      <c r="B121" s="34"/>
      <c r="C121" s="23"/>
      <c r="D121" s="29"/>
      <c r="E121" s="29"/>
      <c r="F121" s="29"/>
      <c r="G121" s="31" t="s">
        <v>208</v>
      </c>
      <c r="H121" s="23" t="s">
        <v>80</v>
      </c>
      <c r="I121" s="29">
        <v>5</v>
      </c>
      <c r="J121" s="29">
        <v>87.5</v>
      </c>
      <c r="K121" s="29">
        <f t="shared" si="28"/>
        <v>437.5</v>
      </c>
    </row>
    <row r="122" spans="1:13" s="95" customFormat="1" ht="15.6">
      <c r="A122" s="60">
        <v>114</v>
      </c>
      <c r="B122" s="31"/>
      <c r="C122" s="23"/>
      <c r="D122" s="29"/>
      <c r="E122" s="29"/>
      <c r="F122" s="29"/>
      <c r="G122" s="129" t="s">
        <v>149</v>
      </c>
      <c r="H122" s="23" t="s">
        <v>80</v>
      </c>
      <c r="I122" s="29">
        <f>D120</f>
        <v>7</v>
      </c>
      <c r="J122" s="29">
        <v>4.17</v>
      </c>
      <c r="K122" s="29">
        <f t="shared" si="28"/>
        <v>29.189999999999998</v>
      </c>
      <c r="L122" s="123"/>
      <c r="M122" s="123"/>
    </row>
    <row r="123" spans="1:13" s="95" customFormat="1" ht="15.6">
      <c r="A123" s="60">
        <v>115</v>
      </c>
      <c r="B123" s="206"/>
      <c r="C123" s="207"/>
      <c r="D123" s="29"/>
      <c r="E123" s="29"/>
      <c r="F123" s="29"/>
      <c r="G123" s="34" t="s">
        <v>101</v>
      </c>
      <c r="H123" s="23" t="s">
        <v>80</v>
      </c>
      <c r="I123" s="29">
        <v>3</v>
      </c>
      <c r="J123" s="111">
        <v>41.67</v>
      </c>
      <c r="K123" s="29">
        <f t="shared" ref="K123" si="31">J123*I123</f>
        <v>125.01</v>
      </c>
      <c r="L123" s="123"/>
      <c r="M123" s="123"/>
    </row>
    <row r="124" spans="1:13" s="95" customFormat="1" ht="27.6">
      <c r="A124" s="60">
        <v>116</v>
      </c>
      <c r="B124" s="130" t="s">
        <v>266</v>
      </c>
      <c r="C124" s="131" t="s">
        <v>88</v>
      </c>
      <c r="D124" s="62">
        <v>14.8</v>
      </c>
      <c r="E124" s="63">
        <v>34</v>
      </c>
      <c r="F124" s="63">
        <f t="shared" ref="F124:F129" si="32">E124*D124</f>
        <v>503.20000000000005</v>
      </c>
      <c r="G124" s="132" t="s">
        <v>267</v>
      </c>
      <c r="H124" s="133" t="s">
        <v>80</v>
      </c>
      <c r="I124" s="62">
        <v>8</v>
      </c>
      <c r="J124" s="62">
        <v>258</v>
      </c>
      <c r="K124" s="62">
        <f t="shared" si="28"/>
        <v>2064</v>
      </c>
    </row>
    <row r="125" spans="1:13" s="95" customFormat="1" ht="27.6">
      <c r="A125" s="60">
        <v>117</v>
      </c>
      <c r="B125" s="134" t="s">
        <v>268</v>
      </c>
      <c r="C125" s="131" t="s">
        <v>88</v>
      </c>
      <c r="D125" s="62">
        <v>14.8</v>
      </c>
      <c r="E125" s="63">
        <v>59</v>
      </c>
      <c r="F125" s="63">
        <f t="shared" si="32"/>
        <v>873.2</v>
      </c>
      <c r="G125" s="132" t="s">
        <v>269</v>
      </c>
      <c r="H125" s="135" t="s">
        <v>270</v>
      </c>
      <c r="I125" s="62">
        <v>4</v>
      </c>
      <c r="J125" s="62">
        <v>320</v>
      </c>
      <c r="K125" s="29">
        <f t="shared" si="28"/>
        <v>1280</v>
      </c>
    </row>
    <row r="126" spans="1:13" s="95" customFormat="1" ht="27.6">
      <c r="A126" s="60">
        <v>118</v>
      </c>
      <c r="B126" s="134"/>
      <c r="C126" s="131"/>
      <c r="D126" s="62"/>
      <c r="E126" s="63"/>
      <c r="F126" s="63"/>
      <c r="G126" s="132" t="s">
        <v>271</v>
      </c>
      <c r="H126" s="136" t="s">
        <v>270</v>
      </c>
      <c r="I126" s="62">
        <v>3</v>
      </c>
      <c r="J126" s="62">
        <v>46.67</v>
      </c>
      <c r="K126" s="29">
        <f t="shared" si="28"/>
        <v>140.01</v>
      </c>
    </row>
    <row r="127" spans="1:13" s="95" customFormat="1" ht="15.6">
      <c r="A127" s="60">
        <v>119</v>
      </c>
      <c r="B127" s="130" t="s">
        <v>272</v>
      </c>
      <c r="C127" s="131" t="s">
        <v>88</v>
      </c>
      <c r="D127" s="62">
        <v>12</v>
      </c>
      <c r="E127" s="63">
        <v>14</v>
      </c>
      <c r="F127" s="63">
        <f t="shared" si="32"/>
        <v>168</v>
      </c>
      <c r="G127" s="132" t="s">
        <v>273</v>
      </c>
      <c r="H127" s="133" t="s">
        <v>88</v>
      </c>
      <c r="I127" s="62">
        <f>D127*1.1</f>
        <v>13.200000000000001</v>
      </c>
      <c r="J127" s="62">
        <v>15</v>
      </c>
      <c r="K127" s="29">
        <f t="shared" si="28"/>
        <v>198.00000000000003</v>
      </c>
    </row>
    <row r="128" spans="1:13" s="95" customFormat="1" ht="15.6">
      <c r="A128" s="60">
        <v>120</v>
      </c>
      <c r="B128" s="137"/>
      <c r="C128" s="133"/>
      <c r="D128" s="62"/>
      <c r="E128" s="63"/>
      <c r="F128" s="63"/>
      <c r="G128" s="132" t="s">
        <v>274</v>
      </c>
      <c r="H128" s="133" t="s">
        <v>80</v>
      </c>
      <c r="I128" s="62">
        <v>12</v>
      </c>
      <c r="J128" s="62">
        <v>26.67</v>
      </c>
      <c r="K128" s="29">
        <f t="shared" si="28"/>
        <v>320.04000000000002</v>
      </c>
    </row>
    <row r="129" spans="1:13" s="95" customFormat="1" ht="15.6">
      <c r="A129" s="60">
        <v>121</v>
      </c>
      <c r="B129" s="138" t="s">
        <v>275</v>
      </c>
      <c r="C129" s="139" t="s">
        <v>88</v>
      </c>
      <c r="D129" s="62">
        <v>11</v>
      </c>
      <c r="E129" s="63">
        <v>51</v>
      </c>
      <c r="F129" s="63">
        <f t="shared" si="32"/>
        <v>561</v>
      </c>
      <c r="G129" s="54" t="s">
        <v>276</v>
      </c>
      <c r="H129" s="133" t="s">
        <v>80</v>
      </c>
      <c r="I129" s="62">
        <f>D129</f>
        <v>11</v>
      </c>
      <c r="J129" s="62">
        <v>166.67</v>
      </c>
      <c r="K129" s="29">
        <f t="shared" si="28"/>
        <v>1833.37</v>
      </c>
    </row>
    <row r="130" spans="1:13" s="95" customFormat="1" ht="15.6">
      <c r="A130" s="60">
        <v>122</v>
      </c>
      <c r="B130" s="138"/>
      <c r="C130" s="140"/>
      <c r="D130" s="141"/>
      <c r="E130" s="142"/>
      <c r="F130" s="142"/>
      <c r="G130" s="132" t="s">
        <v>277</v>
      </c>
      <c r="H130" s="133" t="s">
        <v>80</v>
      </c>
      <c r="I130" s="62">
        <f>D129</f>
        <v>11</v>
      </c>
      <c r="J130" s="62">
        <v>14.33</v>
      </c>
      <c r="K130" s="29">
        <f t="shared" si="28"/>
        <v>157.63</v>
      </c>
    </row>
    <row r="131" spans="1:13" s="95" customFormat="1" ht="27.6">
      <c r="A131" s="60">
        <v>123</v>
      </c>
      <c r="B131" s="134"/>
      <c r="C131" s="131"/>
      <c r="D131" s="143"/>
      <c r="E131" s="142"/>
      <c r="F131" s="142"/>
      <c r="G131" s="45" t="s">
        <v>278</v>
      </c>
      <c r="H131" s="144" t="s">
        <v>80</v>
      </c>
      <c r="I131" s="29">
        <v>5</v>
      </c>
      <c r="J131" s="62">
        <v>50</v>
      </c>
      <c r="K131" s="29">
        <f t="shared" si="28"/>
        <v>250</v>
      </c>
    </row>
    <row r="132" spans="1:13" s="95" customFormat="1" ht="27.6">
      <c r="A132" s="60">
        <v>124</v>
      </c>
      <c r="B132" s="31" t="s">
        <v>213</v>
      </c>
      <c r="C132" s="23" t="s">
        <v>88</v>
      </c>
      <c r="D132" s="29">
        <v>3</v>
      </c>
      <c r="E132" s="29">
        <v>59</v>
      </c>
      <c r="F132" s="29">
        <f t="shared" si="22"/>
        <v>177</v>
      </c>
      <c r="G132" s="129" t="s">
        <v>214</v>
      </c>
      <c r="H132" s="23" t="s">
        <v>80</v>
      </c>
      <c r="I132" s="29">
        <v>3</v>
      </c>
      <c r="J132" s="29" t="s">
        <v>105</v>
      </c>
      <c r="K132" s="29"/>
      <c r="L132" s="123"/>
      <c r="M132" s="123"/>
    </row>
    <row r="133" spans="1:13" s="95" customFormat="1" ht="15.6">
      <c r="A133" s="60">
        <v>125</v>
      </c>
      <c r="B133" s="31" t="s">
        <v>215</v>
      </c>
      <c r="C133" s="23" t="s">
        <v>80</v>
      </c>
      <c r="D133" s="29">
        <v>1</v>
      </c>
      <c r="E133" s="29">
        <v>51</v>
      </c>
      <c r="F133" s="29">
        <f t="shared" si="22"/>
        <v>51</v>
      </c>
      <c r="G133" s="129" t="s">
        <v>216</v>
      </c>
      <c r="H133" s="23" t="s">
        <v>80</v>
      </c>
      <c r="I133" s="29">
        <v>1</v>
      </c>
      <c r="J133" s="29">
        <v>375</v>
      </c>
      <c r="K133" s="24">
        <f t="shared" ref="K133:K138" si="33">J133*I133</f>
        <v>375</v>
      </c>
      <c r="L133" s="123"/>
      <c r="M133" s="123"/>
    </row>
    <row r="134" spans="1:13" s="198" customFormat="1" ht="15.6">
      <c r="A134" s="60">
        <v>126</v>
      </c>
      <c r="B134" s="193" t="s">
        <v>303</v>
      </c>
      <c r="C134" s="61" t="s">
        <v>88</v>
      </c>
      <c r="D134" s="62">
        <v>34</v>
      </c>
      <c r="E134" s="194">
        <v>79</v>
      </c>
      <c r="F134" s="63">
        <f>D134*E134</f>
        <v>2686</v>
      </c>
      <c r="G134" s="195" t="s">
        <v>304</v>
      </c>
      <c r="H134" s="107" t="s">
        <v>80</v>
      </c>
      <c r="I134" s="63">
        <v>2</v>
      </c>
      <c r="J134" s="196">
        <v>166</v>
      </c>
      <c r="K134" s="197">
        <f t="shared" si="33"/>
        <v>332</v>
      </c>
    </row>
    <row r="135" spans="1:13" s="198" customFormat="1" ht="15.6">
      <c r="A135" s="60">
        <v>127</v>
      </c>
      <c r="B135" s="193"/>
      <c r="C135" s="61"/>
      <c r="D135" s="62"/>
      <c r="E135" s="194"/>
      <c r="F135" s="63"/>
      <c r="G135" s="195" t="s">
        <v>305</v>
      </c>
      <c r="H135" s="107" t="s">
        <v>80</v>
      </c>
      <c r="I135" s="63">
        <v>16</v>
      </c>
      <c r="J135" s="196">
        <v>324.17</v>
      </c>
      <c r="K135" s="197">
        <f t="shared" si="33"/>
        <v>5186.72</v>
      </c>
    </row>
    <row r="136" spans="1:13" s="198" customFormat="1" ht="15.6">
      <c r="A136" s="60">
        <v>128</v>
      </c>
      <c r="B136" s="58"/>
      <c r="C136" s="61"/>
      <c r="D136" s="62"/>
      <c r="E136" s="194"/>
      <c r="F136" s="63"/>
      <c r="G136" s="199" t="s">
        <v>306</v>
      </c>
      <c r="H136" s="200" t="s">
        <v>80</v>
      </c>
      <c r="I136" s="63">
        <v>10</v>
      </c>
      <c r="J136" s="196">
        <v>45.83</v>
      </c>
      <c r="K136" s="197">
        <f t="shared" si="33"/>
        <v>458.29999999999995</v>
      </c>
    </row>
    <row r="137" spans="1:13" s="198" customFormat="1" ht="15.6">
      <c r="A137" s="60">
        <v>129</v>
      </c>
      <c r="B137" s="58"/>
      <c r="C137" s="61"/>
      <c r="D137" s="62"/>
      <c r="E137" s="194"/>
      <c r="F137" s="63"/>
      <c r="G137" s="199" t="s">
        <v>307</v>
      </c>
      <c r="H137" s="200" t="s">
        <v>308</v>
      </c>
      <c r="I137" s="63">
        <v>32</v>
      </c>
      <c r="J137" s="196">
        <v>136.66999999999999</v>
      </c>
      <c r="K137" s="197">
        <f t="shared" si="33"/>
        <v>4373.4399999999996</v>
      </c>
    </row>
    <row r="138" spans="1:13" s="201" customFormat="1" ht="15.6">
      <c r="A138" s="60">
        <v>130</v>
      </c>
      <c r="B138" s="193" t="s">
        <v>309</v>
      </c>
      <c r="C138" s="61" t="s">
        <v>80</v>
      </c>
      <c r="D138" s="62">
        <v>72</v>
      </c>
      <c r="E138" s="194">
        <v>76</v>
      </c>
      <c r="F138" s="63">
        <f>D138*E138</f>
        <v>5472</v>
      </c>
      <c r="G138" s="132" t="s">
        <v>310</v>
      </c>
      <c r="H138" s="107" t="s">
        <v>80</v>
      </c>
      <c r="I138" s="63">
        <v>72</v>
      </c>
      <c r="J138" s="196">
        <v>763</v>
      </c>
      <c r="K138" s="197">
        <f t="shared" si="33"/>
        <v>54936</v>
      </c>
    </row>
    <row r="139" spans="1:13" s="205" customFormat="1" ht="15.6">
      <c r="A139" s="60">
        <v>131</v>
      </c>
      <c r="B139" s="31"/>
      <c r="C139" s="23"/>
      <c r="D139" s="29"/>
      <c r="E139" s="202"/>
      <c r="F139" s="202"/>
      <c r="G139" s="203"/>
      <c r="H139" s="204"/>
      <c r="I139" s="202"/>
      <c r="J139" s="202"/>
      <c r="K139" s="197"/>
      <c r="L139" s="198"/>
      <c r="M139" s="198"/>
    </row>
    <row r="140" spans="1:13" s="146" customFormat="1" ht="29.4" customHeight="1">
      <c r="A140" s="60">
        <v>132</v>
      </c>
      <c r="B140" s="34" t="s">
        <v>189</v>
      </c>
      <c r="C140" s="25" t="s">
        <v>80</v>
      </c>
      <c r="D140" s="25">
        <v>111</v>
      </c>
      <c r="E140" s="29">
        <v>119</v>
      </c>
      <c r="F140" s="29">
        <f t="shared" si="22"/>
        <v>13209</v>
      </c>
      <c r="G140" s="129" t="s">
        <v>209</v>
      </c>
      <c r="H140" s="23" t="s">
        <v>80</v>
      </c>
      <c r="I140" s="29">
        <v>6</v>
      </c>
      <c r="J140" s="145">
        <v>233.33</v>
      </c>
      <c r="K140" s="24">
        <f t="shared" ref="K140" si="34">J140*I140</f>
        <v>1399.98</v>
      </c>
      <c r="L140" s="123"/>
      <c r="M140" s="123"/>
    </row>
    <row r="141" spans="1:13" s="146" customFormat="1" ht="29.4" customHeight="1">
      <c r="A141" s="60">
        <v>133</v>
      </c>
      <c r="B141" s="34"/>
      <c r="C141" s="25"/>
      <c r="D141" s="25"/>
      <c r="E141" s="29"/>
      <c r="F141" s="29"/>
      <c r="G141" s="129" t="s">
        <v>210</v>
      </c>
      <c r="H141" s="23" t="s">
        <v>80</v>
      </c>
      <c r="I141" s="29">
        <v>105</v>
      </c>
      <c r="J141" s="111">
        <v>440.83</v>
      </c>
      <c r="K141" s="24">
        <f t="shared" ref="K141" si="35">J141*I141</f>
        <v>46287.15</v>
      </c>
      <c r="L141" s="123"/>
      <c r="M141" s="123"/>
    </row>
    <row r="142" spans="1:13" s="146" customFormat="1" ht="29.4" customHeight="1">
      <c r="A142" s="60">
        <v>134</v>
      </c>
      <c r="B142" s="34"/>
      <c r="C142" s="25"/>
      <c r="D142" s="25"/>
      <c r="E142" s="29"/>
      <c r="F142" s="29"/>
      <c r="G142" s="58" t="s">
        <v>226</v>
      </c>
      <c r="H142" s="61" t="s">
        <v>80</v>
      </c>
      <c r="I142" s="62">
        <v>222</v>
      </c>
      <c r="J142" s="62">
        <v>12.5</v>
      </c>
      <c r="K142" s="62">
        <f t="shared" ref="K142" si="36">I142*J142</f>
        <v>2775</v>
      </c>
      <c r="L142" s="123"/>
      <c r="M142" s="123"/>
    </row>
    <row r="143" spans="1:13" s="146" customFormat="1" ht="29.4" customHeight="1">
      <c r="A143" s="60">
        <v>135</v>
      </c>
      <c r="B143" s="34" t="s">
        <v>217</v>
      </c>
      <c r="C143" s="25" t="s">
        <v>80</v>
      </c>
      <c r="D143" s="25">
        <v>1</v>
      </c>
      <c r="E143" s="29">
        <v>153</v>
      </c>
      <c r="F143" s="29">
        <f t="shared" si="22"/>
        <v>153</v>
      </c>
      <c r="G143" s="58" t="s">
        <v>218</v>
      </c>
      <c r="H143" s="61" t="s">
        <v>80</v>
      </c>
      <c r="I143" s="62">
        <v>2</v>
      </c>
      <c r="J143" s="29" t="s">
        <v>105</v>
      </c>
      <c r="K143" s="62"/>
      <c r="L143" s="123"/>
      <c r="M143" s="123"/>
    </row>
    <row r="144" spans="1:13" ht="27.6">
      <c r="A144" s="60">
        <v>136</v>
      </c>
      <c r="B144" s="31" t="s">
        <v>104</v>
      </c>
      <c r="C144" s="23" t="s">
        <v>102</v>
      </c>
      <c r="D144" s="29">
        <v>1</v>
      </c>
      <c r="E144" s="29">
        <v>1200</v>
      </c>
      <c r="F144" s="29">
        <f t="shared" si="22"/>
        <v>1200</v>
      </c>
      <c r="G144" s="129"/>
      <c r="H144" s="23"/>
      <c r="I144" s="29"/>
      <c r="J144" s="111"/>
      <c r="K144" s="24"/>
    </row>
    <row r="145" spans="1:11" s="147" customFormat="1" ht="15.6">
      <c r="A145" s="60">
        <v>137</v>
      </c>
      <c r="B145" s="31" t="s">
        <v>103</v>
      </c>
      <c r="C145" s="23" t="s">
        <v>80</v>
      </c>
      <c r="D145" s="29">
        <v>1</v>
      </c>
      <c r="E145" s="29">
        <v>3000</v>
      </c>
      <c r="F145" s="29">
        <f t="shared" si="22"/>
        <v>3000</v>
      </c>
      <c r="G145" s="31"/>
      <c r="H145" s="23"/>
      <c r="I145" s="29"/>
      <c r="J145" s="111"/>
      <c r="K145" s="111"/>
    </row>
    <row r="146" spans="1:11" s="147" customFormat="1" ht="46.8">
      <c r="A146" s="60">
        <v>138</v>
      </c>
      <c r="B146" s="148" t="s">
        <v>92</v>
      </c>
      <c r="C146" s="148"/>
      <c r="D146" s="148"/>
      <c r="E146" s="149"/>
      <c r="F146" s="150">
        <f>SUM(F91:F145)</f>
        <v>46688.4</v>
      </c>
      <c r="G146" s="148" t="s">
        <v>93</v>
      </c>
      <c r="H146" s="148"/>
      <c r="I146" s="148"/>
      <c r="J146" s="148"/>
      <c r="K146" s="150">
        <f>SUM(K91:K145)</f>
        <v>165546.00000000003</v>
      </c>
    </row>
    <row r="147" spans="1:11" s="147" customFormat="1" ht="15.6">
      <c r="A147" s="60">
        <v>139</v>
      </c>
      <c r="B147" s="41"/>
      <c r="C147" s="41"/>
      <c r="D147" s="41"/>
      <c r="E147" s="53"/>
      <c r="F147" s="151"/>
      <c r="G147" s="41"/>
      <c r="H147" s="41"/>
      <c r="I147" s="41"/>
      <c r="J147" s="41"/>
      <c r="K147" s="152"/>
    </row>
    <row r="148" spans="1:11" s="95" customFormat="1" ht="15.6">
      <c r="A148" s="60">
        <v>140</v>
      </c>
      <c r="B148" s="53" t="s">
        <v>84</v>
      </c>
      <c r="C148" s="47"/>
      <c r="D148" s="48"/>
      <c r="E148" s="53"/>
      <c r="F148" s="41"/>
      <c r="G148" s="42"/>
      <c r="H148" s="47"/>
      <c r="I148" s="49"/>
      <c r="J148" s="49"/>
      <c r="K148" s="49"/>
    </row>
    <row r="149" spans="1:11" s="95" customFormat="1" ht="27.6">
      <c r="A149" s="60">
        <v>141</v>
      </c>
      <c r="B149" s="32" t="s">
        <v>110</v>
      </c>
      <c r="C149" s="33" t="s">
        <v>80</v>
      </c>
      <c r="D149" s="29">
        <v>1</v>
      </c>
      <c r="E149" s="29">
        <v>204</v>
      </c>
      <c r="F149" s="29">
        <f t="shared" si="22"/>
        <v>204</v>
      </c>
      <c r="G149" s="35" t="s">
        <v>117</v>
      </c>
      <c r="H149" s="27" t="s">
        <v>80</v>
      </c>
      <c r="I149" s="29">
        <v>1</v>
      </c>
      <c r="J149" s="29" t="s">
        <v>108</v>
      </c>
      <c r="K149" s="111"/>
    </row>
    <row r="150" spans="1:11" s="95" customFormat="1" ht="27.6">
      <c r="A150" s="60">
        <v>142</v>
      </c>
      <c r="B150" s="32"/>
      <c r="C150" s="33"/>
      <c r="D150" s="29"/>
      <c r="E150" s="29"/>
      <c r="F150" s="29"/>
      <c r="G150" s="35" t="s">
        <v>116</v>
      </c>
      <c r="H150" s="27" t="s">
        <v>80</v>
      </c>
      <c r="I150" s="29">
        <v>1</v>
      </c>
      <c r="J150" s="29" t="s">
        <v>108</v>
      </c>
      <c r="K150" s="111"/>
    </row>
    <row r="151" spans="1:11" s="153" customFormat="1" ht="27.6">
      <c r="A151" s="60">
        <v>143</v>
      </c>
      <c r="B151" s="32" t="s">
        <v>111</v>
      </c>
      <c r="C151" s="33" t="s">
        <v>80</v>
      </c>
      <c r="D151" s="29">
        <v>1</v>
      </c>
      <c r="E151" s="29">
        <v>51</v>
      </c>
      <c r="F151" s="29">
        <f t="shared" si="22"/>
        <v>51</v>
      </c>
      <c r="G151" s="35" t="s">
        <v>118</v>
      </c>
      <c r="H151" s="27" t="s">
        <v>80</v>
      </c>
      <c r="I151" s="29">
        <v>1</v>
      </c>
      <c r="J151" s="29" t="s">
        <v>108</v>
      </c>
      <c r="K151" s="111"/>
    </row>
    <row r="152" spans="1:11" s="153" customFormat="1" ht="27.6">
      <c r="A152" s="60">
        <v>144</v>
      </c>
      <c r="B152" s="32" t="s">
        <v>112</v>
      </c>
      <c r="C152" s="33" t="s">
        <v>88</v>
      </c>
      <c r="D152" s="29">
        <v>115</v>
      </c>
      <c r="E152" s="29">
        <v>15</v>
      </c>
      <c r="F152" s="29">
        <f t="shared" si="22"/>
        <v>1725</v>
      </c>
      <c r="G152" s="35" t="s">
        <v>122</v>
      </c>
      <c r="H152" s="27" t="s">
        <v>88</v>
      </c>
      <c r="I152" s="24">
        <v>125</v>
      </c>
      <c r="J152" s="29">
        <v>20.83</v>
      </c>
      <c r="K152" s="24">
        <f>J152*I152</f>
        <v>2603.75</v>
      </c>
    </row>
    <row r="153" spans="1:11" ht="15.6">
      <c r="A153" s="60">
        <v>145</v>
      </c>
      <c r="B153" s="32" t="s">
        <v>113</v>
      </c>
      <c r="C153" s="33" t="s">
        <v>80</v>
      </c>
      <c r="D153" s="29">
        <v>19</v>
      </c>
      <c r="E153" s="29">
        <v>20</v>
      </c>
      <c r="F153" s="29">
        <f t="shared" si="22"/>
        <v>380</v>
      </c>
      <c r="G153" s="35" t="s">
        <v>115</v>
      </c>
      <c r="H153" s="27" t="s">
        <v>80</v>
      </c>
      <c r="I153" s="24">
        <f>D153</f>
        <v>19</v>
      </c>
      <c r="J153" s="29">
        <v>2.87</v>
      </c>
      <c r="K153" s="24">
        <f t="shared" ref="K153:K155" si="37">J153*I153</f>
        <v>54.53</v>
      </c>
    </row>
    <row r="154" spans="1:11" ht="27.6">
      <c r="A154" s="60">
        <v>146</v>
      </c>
      <c r="B154" s="154" t="s">
        <v>114</v>
      </c>
      <c r="C154" s="155" t="s">
        <v>80</v>
      </c>
      <c r="D154" s="29">
        <v>4</v>
      </c>
      <c r="E154" s="29">
        <v>52</v>
      </c>
      <c r="F154" s="29">
        <f t="shared" si="22"/>
        <v>208</v>
      </c>
      <c r="G154" s="35" t="s">
        <v>123</v>
      </c>
      <c r="H154" s="27" t="s">
        <v>80</v>
      </c>
      <c r="I154" s="24">
        <f>D154</f>
        <v>4</v>
      </c>
      <c r="J154" s="29">
        <v>283.67</v>
      </c>
      <c r="K154" s="24">
        <f t="shared" si="37"/>
        <v>1134.68</v>
      </c>
    </row>
    <row r="155" spans="1:11" s="95" customFormat="1" ht="27.6">
      <c r="A155" s="60">
        <v>147</v>
      </c>
      <c r="B155" s="154"/>
      <c r="C155" s="155"/>
      <c r="D155" s="29"/>
      <c r="E155" s="29"/>
      <c r="F155" s="29"/>
      <c r="G155" s="35" t="s">
        <v>137</v>
      </c>
      <c r="H155" s="27" t="s">
        <v>80</v>
      </c>
      <c r="I155" s="24">
        <f>D154</f>
        <v>4</v>
      </c>
      <c r="J155" s="29">
        <v>87.5</v>
      </c>
      <c r="K155" s="24">
        <f t="shared" si="37"/>
        <v>350</v>
      </c>
    </row>
    <row r="156" spans="1:11" s="95" customFormat="1" ht="28.2">
      <c r="A156" s="60">
        <v>148</v>
      </c>
      <c r="B156" s="66" t="s">
        <v>94</v>
      </c>
      <c r="C156" s="67"/>
      <c r="D156" s="68"/>
      <c r="E156" s="104"/>
      <c r="F156" s="150">
        <f>SUM(F149:F155)</f>
        <v>2568</v>
      </c>
      <c r="G156" s="69" t="s">
        <v>95</v>
      </c>
      <c r="H156" s="70"/>
      <c r="I156" s="71"/>
      <c r="J156" s="105"/>
      <c r="K156" s="150">
        <f>SUM(K149:K155)</f>
        <v>4142.96</v>
      </c>
    </row>
    <row r="157" spans="1:11" s="95" customFormat="1" ht="15.6">
      <c r="A157" s="60">
        <v>149</v>
      </c>
      <c r="B157" s="41" t="s">
        <v>85</v>
      </c>
      <c r="C157" s="47"/>
      <c r="D157" s="48"/>
      <c r="E157" s="48"/>
      <c r="F157" s="48"/>
      <c r="G157" s="50"/>
      <c r="H157" s="51"/>
      <c r="I157" s="49"/>
      <c r="J157" s="49"/>
      <c r="K157" s="49"/>
    </row>
    <row r="158" spans="1:11" s="95" customFormat="1" ht="27.6">
      <c r="A158" s="60">
        <v>150</v>
      </c>
      <c r="B158" s="45" t="s">
        <v>299</v>
      </c>
      <c r="C158" s="23" t="s">
        <v>87</v>
      </c>
      <c r="D158" s="52">
        <v>66</v>
      </c>
      <c r="E158" s="29">
        <v>37</v>
      </c>
      <c r="F158" s="29">
        <f t="shared" si="22"/>
        <v>2442</v>
      </c>
      <c r="G158" s="26"/>
      <c r="H158" s="27"/>
      <c r="I158" s="24"/>
      <c r="J158" s="24"/>
      <c r="K158" s="24"/>
    </row>
    <row r="159" spans="1:11" s="95" customFormat="1" ht="15.6">
      <c r="A159" s="60">
        <v>151</v>
      </c>
      <c r="B159" s="45" t="s">
        <v>192</v>
      </c>
      <c r="C159" s="23" t="s">
        <v>86</v>
      </c>
      <c r="D159" s="52">
        <v>20</v>
      </c>
      <c r="E159" s="29">
        <v>22</v>
      </c>
      <c r="F159" s="29">
        <f t="shared" si="22"/>
        <v>440</v>
      </c>
      <c r="G159" s="26" t="s">
        <v>227</v>
      </c>
      <c r="H159" s="27" t="s">
        <v>167</v>
      </c>
      <c r="I159" s="24">
        <v>25</v>
      </c>
      <c r="J159" s="24">
        <v>6.4</v>
      </c>
      <c r="K159" s="24">
        <f>I159*J159</f>
        <v>160</v>
      </c>
    </row>
    <row r="160" spans="1:11" s="95" customFormat="1" ht="15.6">
      <c r="A160" s="60">
        <v>152</v>
      </c>
      <c r="B160" s="45" t="s">
        <v>119</v>
      </c>
      <c r="C160" s="23" t="s">
        <v>121</v>
      </c>
      <c r="D160" s="52">
        <v>3</v>
      </c>
      <c r="E160" s="29">
        <v>246</v>
      </c>
      <c r="F160" s="29">
        <f t="shared" si="22"/>
        <v>738</v>
      </c>
      <c r="G160" s="26" t="s">
        <v>146</v>
      </c>
      <c r="H160" s="27" t="s">
        <v>80</v>
      </c>
      <c r="I160" s="24">
        <v>150</v>
      </c>
      <c r="J160" s="24">
        <v>9.5</v>
      </c>
      <c r="K160" s="24">
        <f>I160*J160</f>
        <v>1425</v>
      </c>
    </row>
    <row r="161" spans="1:13" s="95" customFormat="1" ht="15.6">
      <c r="A161" s="60">
        <v>153</v>
      </c>
      <c r="B161" s="28" t="s">
        <v>292</v>
      </c>
      <c r="C161" s="23" t="s">
        <v>120</v>
      </c>
      <c r="D161" s="29">
        <v>2</v>
      </c>
      <c r="E161" s="29">
        <v>1130</v>
      </c>
      <c r="F161" s="29">
        <f t="shared" si="22"/>
        <v>2260</v>
      </c>
      <c r="G161" s="26"/>
      <c r="H161" s="27"/>
      <c r="I161" s="30"/>
      <c r="J161" s="24"/>
      <c r="K161" s="24"/>
    </row>
    <row r="162" spans="1:13" s="95" customFormat="1" ht="27.6">
      <c r="A162" s="60">
        <v>154</v>
      </c>
      <c r="B162" s="31" t="s">
        <v>291</v>
      </c>
      <c r="C162" s="156" t="s">
        <v>207</v>
      </c>
      <c r="D162" s="24">
        <v>1</v>
      </c>
      <c r="E162" s="29">
        <v>2500</v>
      </c>
      <c r="F162" s="29">
        <f t="shared" si="22"/>
        <v>2500</v>
      </c>
      <c r="G162" s="26"/>
      <c r="H162" s="27"/>
      <c r="I162" s="30"/>
      <c r="J162" s="24"/>
      <c r="K162" s="24"/>
    </row>
    <row r="163" spans="1:13" ht="27.6">
      <c r="A163" s="22"/>
      <c r="B163" s="66" t="s">
        <v>131</v>
      </c>
      <c r="C163" s="67"/>
      <c r="D163" s="68"/>
      <c r="E163" s="68"/>
      <c r="F163" s="68">
        <f>SUM(F158:F162)</f>
        <v>8380</v>
      </c>
      <c r="G163" s="78" t="s">
        <v>142</v>
      </c>
      <c r="H163" s="70"/>
      <c r="I163" s="71"/>
      <c r="J163" s="157"/>
      <c r="K163" s="150">
        <f>SUM(K158:K162)</f>
        <v>1585</v>
      </c>
    </row>
    <row r="164" spans="1:13" ht="14.4">
      <c r="A164" s="22"/>
      <c r="B164" s="158"/>
      <c r="C164" s="159"/>
      <c r="D164" s="160"/>
      <c r="E164" s="161"/>
      <c r="F164" s="162"/>
      <c r="G164" s="163" t="s">
        <v>138</v>
      </c>
      <c r="H164" s="164"/>
      <c r="I164" s="165"/>
      <c r="J164" s="165"/>
      <c r="K164" s="166">
        <f>K20+K42+K163+K156+K146+K89</f>
        <v>249169.3373551429</v>
      </c>
    </row>
    <row r="165" spans="1:13" ht="14.4">
      <c r="A165" s="22"/>
      <c r="B165" s="163" t="s">
        <v>139</v>
      </c>
      <c r="C165" s="164"/>
      <c r="D165" s="167"/>
      <c r="E165" s="168"/>
      <c r="F165" s="169">
        <f>F20+F42+F163+F156+F146+F89</f>
        <v>119987.77</v>
      </c>
      <c r="G165" s="170" t="s">
        <v>140</v>
      </c>
      <c r="H165" s="171">
        <v>0.03</v>
      </c>
      <c r="I165" s="165"/>
      <c r="J165" s="165"/>
      <c r="K165" s="166">
        <f>K164*H165</f>
        <v>7475.0801206542865</v>
      </c>
    </row>
    <row r="166" spans="1:13" ht="14.4">
      <c r="A166" s="172"/>
      <c r="B166" s="170"/>
      <c r="C166" s="173"/>
      <c r="D166" s="174"/>
      <c r="E166" s="175"/>
      <c r="F166" s="169"/>
      <c r="G166" s="176" t="s">
        <v>130</v>
      </c>
      <c r="H166" s="164"/>
      <c r="I166" s="165"/>
      <c r="J166" s="165"/>
      <c r="K166" s="166">
        <f>K164+K165</f>
        <v>256644.41747579718</v>
      </c>
      <c r="M166" s="177"/>
    </row>
    <row r="167" spans="1:13" ht="14.4">
      <c r="A167" s="172"/>
      <c r="B167" s="176" t="s">
        <v>129</v>
      </c>
      <c r="C167" s="178"/>
      <c r="D167" s="167"/>
      <c r="E167" s="168"/>
      <c r="F167" s="169">
        <f>F165</f>
        <v>119987.77</v>
      </c>
      <c r="G167" s="176" t="s">
        <v>143</v>
      </c>
      <c r="H167" s="178"/>
      <c r="I167" s="165"/>
      <c r="J167" s="165"/>
      <c r="K167" s="166">
        <f>F167+K166</f>
        <v>376632.1874757972</v>
      </c>
      <c r="M167" s="177"/>
    </row>
    <row r="168" spans="1:13" ht="14.4">
      <c r="A168" s="172"/>
      <c r="B168" s="179"/>
      <c r="C168" s="178"/>
      <c r="D168" s="179"/>
      <c r="E168" s="180"/>
      <c r="F168" s="179"/>
      <c r="G168" s="176" t="s">
        <v>141</v>
      </c>
      <c r="H168" s="178"/>
      <c r="I168" s="165"/>
      <c r="J168" s="165"/>
      <c r="K168" s="166">
        <f>K167*0.2</f>
        <v>75326.437495159436</v>
      </c>
    </row>
    <row r="169" spans="1:13" ht="14.4">
      <c r="A169" s="172"/>
      <c r="B169" s="179"/>
      <c r="C169" s="178"/>
      <c r="D169" s="179"/>
      <c r="E169" s="180"/>
      <c r="F169" s="179"/>
      <c r="G169" s="176" t="s">
        <v>144</v>
      </c>
      <c r="H169" s="178"/>
      <c r="I169" s="165"/>
      <c r="J169" s="165"/>
      <c r="K169" s="166">
        <f>K168+K167</f>
        <v>451958.62497095665</v>
      </c>
    </row>
    <row r="172" spans="1:13" ht="15.6">
      <c r="B172" s="183" t="s">
        <v>287</v>
      </c>
    </row>
    <row r="174" spans="1:13" ht="15.6">
      <c r="A174" s="184"/>
      <c r="B174" s="183" t="s">
        <v>288</v>
      </c>
    </row>
    <row r="175" spans="1:13" ht="15.6">
      <c r="A175" s="184"/>
      <c r="B175" s="185" t="s">
        <v>289</v>
      </c>
    </row>
  </sheetData>
  <protectedRanges>
    <protectedRange sqref="J9" name="Range1_3_3_1_2"/>
    <protectedRange sqref="J10" name="Range1_4_1_1_1_2_1_2"/>
    <protectedRange sqref="J57" name="Range1_3_3_1_2_1"/>
    <protectedRange sqref="J58" name="Range1_4_1_1_1_2_1_2_2"/>
  </protectedRanges>
  <autoFilter ref="A7:I169"/>
  <dataConsolidate/>
  <mergeCells count="5">
    <mergeCell ref="A4:I4"/>
    <mergeCell ref="A1:B1"/>
    <mergeCell ref="A2:B2"/>
    <mergeCell ref="A3:J3"/>
    <mergeCell ref="A5:K6"/>
  </mergeCells>
  <pageMargins left="0.7" right="0.7" top="0.75" bottom="0.75" header="0.3" footer="0.3"/>
  <pageSetup scale="5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Додаток 2</vt:lpstr>
      <vt:lpstr>Основні положеня</vt: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Dudenko Zhanna</cp:lastModifiedBy>
  <cp:lastPrinted>2022-11-07T08:53:10Z</cp:lastPrinted>
  <dcterms:created xsi:type="dcterms:W3CDTF">1996-10-08T23:32:00Z</dcterms:created>
  <dcterms:modified xsi:type="dcterms:W3CDTF">2023-03-20T16:46:05Z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1049-11.2.0.9169</vt:lpwstr>
  </property>
</Properties>
</file>