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khoridko\Desktop\РАБОТА\РАБОТА\ПЕРЕФОРМАТ\Чернигов Мира 49\"/>
    </mc:Choice>
  </mc:AlternateContent>
  <bookViews>
    <workbookView xWindow="0" yWindow="0" windowWidth="23016" windowHeight="8196"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Лист1!$A$7:$I$140</definedName>
    <definedName name="Виконується">#REF!</definedName>
  </definedNames>
  <calcPr calcId="162913"/>
</workbook>
</file>

<file path=xl/calcChain.xml><?xml version="1.0" encoding="utf-8"?>
<calcChain xmlns="http://schemas.openxmlformats.org/spreadsheetml/2006/main">
  <c r="F120" i="51" l="1"/>
  <c r="F121" i="51"/>
  <c r="F134" i="51" l="1"/>
  <c r="K128" i="51"/>
  <c r="F80" i="51"/>
  <c r="K57" i="51"/>
  <c r="F57" i="51"/>
  <c r="F46" i="51"/>
  <c r="F26" i="51"/>
  <c r="K118" i="51" l="1"/>
  <c r="F118" i="51"/>
  <c r="I117" i="51" l="1"/>
  <c r="K117" i="51" s="1"/>
  <c r="F117" i="51"/>
  <c r="K116" i="51"/>
  <c r="K115" i="51"/>
  <c r="K114" i="51"/>
  <c r="F113" i="51"/>
  <c r="K106" i="51" l="1"/>
  <c r="K100" i="51"/>
  <c r="K90" i="51"/>
  <c r="F133" i="51"/>
  <c r="K99" i="51"/>
  <c r="I97" i="51"/>
  <c r="I96" i="51"/>
  <c r="K51" i="51"/>
  <c r="K50" i="51"/>
  <c r="K49" i="51"/>
  <c r="F32" i="51" l="1"/>
  <c r="I31" i="51"/>
  <c r="K31" i="51" s="1"/>
  <c r="F31" i="51"/>
  <c r="I30" i="51"/>
  <c r="K30" i="51" s="1"/>
  <c r="F30" i="51"/>
  <c r="F29" i="51"/>
  <c r="F45" i="51"/>
  <c r="F44" i="51"/>
  <c r="F50" i="51"/>
  <c r="F51" i="51"/>
  <c r="F52" i="51"/>
  <c r="F49" i="51"/>
  <c r="F21" i="51"/>
  <c r="F43" i="51"/>
  <c r="F42" i="51"/>
  <c r="F41" i="51"/>
  <c r="F40" i="51"/>
  <c r="F39" i="51"/>
  <c r="F38" i="51"/>
  <c r="F37" i="51"/>
  <c r="F36" i="51"/>
  <c r="I72" i="51" l="1"/>
  <c r="I73" i="51"/>
  <c r="I75" i="51"/>
  <c r="K75" i="51" s="1"/>
  <c r="F75" i="51"/>
  <c r="K74" i="51"/>
  <c r="F74" i="51"/>
  <c r="I22" i="51"/>
  <c r="K22" i="51" s="1"/>
  <c r="F22" i="51"/>
  <c r="K110" i="51"/>
  <c r="I109" i="51"/>
  <c r="K109" i="51" s="1"/>
  <c r="I108" i="51"/>
  <c r="K108" i="51" s="1"/>
  <c r="F108" i="51"/>
  <c r="K107" i="51"/>
  <c r="K105" i="51"/>
  <c r="F105" i="51"/>
  <c r="K104" i="51"/>
  <c r="K103" i="51"/>
  <c r="F103" i="51"/>
  <c r="K102" i="51"/>
  <c r="F102" i="51"/>
  <c r="F64" i="51" l="1"/>
  <c r="K64" i="51"/>
  <c r="K80" i="51" s="1"/>
  <c r="K65" i="51"/>
  <c r="K66" i="51"/>
  <c r="K67" i="51"/>
  <c r="K68" i="51"/>
  <c r="K69" i="51"/>
  <c r="I70" i="51"/>
  <c r="K70" i="51" s="1"/>
  <c r="K71" i="51"/>
  <c r="I76" i="51" l="1"/>
  <c r="I93" i="51"/>
  <c r="K93" i="51" s="1"/>
  <c r="F93" i="51"/>
  <c r="K97" i="51"/>
  <c r="I59" i="51"/>
  <c r="K11" i="51"/>
  <c r="I19" i="51"/>
  <c r="K19" i="51" s="1"/>
  <c r="I17" i="51"/>
  <c r="K17" i="51" s="1"/>
  <c r="I18" i="51"/>
  <c r="K18" i="51" s="1"/>
  <c r="I25" i="51"/>
  <c r="K25" i="51" s="1"/>
  <c r="I24" i="51"/>
  <c r="F24" i="51"/>
  <c r="I23" i="51"/>
  <c r="F23" i="51"/>
  <c r="F20" i="51"/>
  <c r="F9" i="51"/>
  <c r="F11" i="51" l="1"/>
  <c r="K95" i="51"/>
  <c r="K98" i="51"/>
  <c r="K91" i="51"/>
  <c r="K83" i="51"/>
  <c r="K84" i="51"/>
  <c r="K85" i="51"/>
  <c r="K86" i="51"/>
  <c r="K87" i="51"/>
  <c r="K88" i="51"/>
  <c r="F131" i="51"/>
  <c r="F132" i="51"/>
  <c r="F126" i="51"/>
  <c r="F112" i="51"/>
  <c r="F89" i="51"/>
  <c r="F15" i="51"/>
  <c r="F16" i="51"/>
  <c r="F17" i="51"/>
  <c r="F18" i="51"/>
  <c r="F19" i="51"/>
  <c r="F76" i="51"/>
  <c r="F77" i="51"/>
  <c r="F78" i="51"/>
  <c r="F73" i="51"/>
  <c r="F59" i="51"/>
  <c r="K89" i="51" l="1"/>
  <c r="I61" i="51"/>
  <c r="K61" i="51" s="1"/>
  <c r="F111" i="51"/>
  <c r="K112" i="51" l="1"/>
  <c r="K96" i="51"/>
  <c r="K123" i="51" s="1"/>
  <c r="K135" i="51" s="1"/>
  <c r="K92" i="51"/>
  <c r="K59" i="51" l="1"/>
  <c r="F14" i="51"/>
  <c r="F82" i="51" l="1"/>
  <c r="F86" i="51"/>
  <c r="F94" i="51"/>
  <c r="F96" i="51"/>
  <c r="F123" i="51" s="1"/>
  <c r="F136" i="51" s="1"/>
  <c r="F99" i="51"/>
  <c r="F128" i="51"/>
  <c r="F130" i="51"/>
  <c r="F60" i="51"/>
  <c r="K131" i="51"/>
  <c r="F72" i="51"/>
  <c r="I127" i="51" l="1"/>
  <c r="I126" i="51"/>
  <c r="I79" i="51"/>
  <c r="K79" i="51" s="1"/>
  <c r="K72" i="51" l="1"/>
  <c r="K73" i="51"/>
  <c r="K76" i="51" l="1"/>
  <c r="F138" i="51" l="1"/>
  <c r="I77" i="51"/>
  <c r="K77" i="51" s="1"/>
  <c r="I78" i="51"/>
  <c r="K78" i="51" s="1"/>
  <c r="I63" i="51" l="1"/>
  <c r="K63" i="51" s="1"/>
  <c r="I62" i="51"/>
  <c r="K62" i="51" s="1"/>
  <c r="I60" i="51"/>
  <c r="I94" i="51" l="1"/>
  <c r="I101" i="51"/>
  <c r="K101" i="51" s="1"/>
  <c r="K60" i="51" l="1"/>
  <c r="K82" i="51" l="1"/>
  <c r="K134" i="51" l="1"/>
  <c r="K94" i="51" l="1"/>
  <c r="K127" i="51" l="1"/>
  <c r="K126" i="51"/>
  <c r="K136" i="51" l="1"/>
  <c r="K137" i="51" s="1"/>
  <c r="K138" i="51" s="1"/>
  <c r="K139" i="51" l="1"/>
  <c r="K140" i="51" s="1"/>
</calcChain>
</file>

<file path=xl/sharedStrings.xml><?xml version="1.0" encoding="utf-8"?>
<sst xmlns="http://schemas.openxmlformats.org/spreadsheetml/2006/main" count="400" uniqueCount="257">
  <si>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</si>
  <si>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</si>
  <si>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</si>
  <si>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</si>
  <si>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</si>
  <si>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</si>
  <si>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</si>
  <si>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</si>
  <si>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</si>
  <si>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</si>
  <si>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</si>
  <si>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</si>
  <si>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</si>
  <si>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</si>
  <si>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</si>
  <si>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</si>
  <si>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</si>
  <si>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</si>
  <si>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</si>
  <si>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</si>
  <si>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</si>
  <si>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</si>
  <si>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</si>
  <si>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</si>
  <si>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</si>
  <si>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</si>
  <si>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</si>
  <si>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</si>
  <si>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</si>
  <si>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</si>
  <si>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</si>
  <si>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</si>
  <si>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</si>
  <si>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</si>
  <si>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</si>
  <si>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</si>
  <si>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</si>
  <si>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</si>
  <si>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</si>
  <si>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</si>
  <si>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</si>
  <si>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</si>
  <si>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</si>
  <si>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</si>
  <si>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</si>
  <si>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</si>
  <si>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</si>
  <si>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</si>
  <si>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</si>
  <si>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</si>
  <si>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</si>
  <si>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</si>
  <si>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</si>
  <si>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</si>
  <si>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</si>
  <si>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</si>
  <si>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</si>
  <si>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</si>
  <si>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</si>
  <si>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</si>
  <si>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</si>
  <si>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</si>
  <si>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</si>
  <si>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</si>
  <si>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</si>
  <si>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</si>
  <si>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</si>
  <si>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</si>
  <si>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</si>
  <si>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</si>
  <si>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</si>
  <si>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</si>
  <si>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</si>
  <si>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</si>
  <si>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</si>
  <si>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</si>
  <si>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</si>
  <si>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</si>
  <si>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</si>
  <si>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</si>
  <si>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</si>
  <si>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</si>
  <si>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</si>
  <si>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</si>
  <si>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</si>
  <si>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</si>
  <si>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</si>
  <si>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</si>
  <si>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</si>
  <si>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</si>
  <si>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</si>
  <si>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</si>
  <si>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</si>
  <si>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</si>
  <si>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</si>
  <si>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</si>
  <si>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</si>
  <si>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</si>
  <si>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</si>
  <si>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</si>
  <si>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</si>
  <si>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</si>
  <si>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</si>
  <si>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</si>
  <si>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</si>
  <si>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</si>
  <si>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</si>
  <si>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інформаційної розетки</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</si>
  <si>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</si>
  <si>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</si>
  <si>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</si>
  <si>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</si>
  <si>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</si>
  <si>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</si>
  <si>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</si>
  <si>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</si>
  <si>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</si>
  <si>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</si>
  <si>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</si>
  <si>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</si>
  <si>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</si>
  <si>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</si>
  <si>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</si>
  <si>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</si>
  <si>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</si>
  <si>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</si>
  <si>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</si>
  <si>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</si>
  <si>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</si>
  <si>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</si>
  <si>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</si>
  <si>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</si>
  <si>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</si>
  <si>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Штукатурка Ферозіт 220 25 кг</t>
  </si>
  <si>
    <t>Шпаклівка Knauf НР FINISH 10 кг</t>
  </si>
  <si>
    <t>Коробка розподільча E.NEXT 100x100x45 IP20 s027026</t>
  </si>
  <si>
    <t xml:space="preserve">Фарбування стін (за 2 рази + грунт) ral 3020 </t>
  </si>
  <si>
    <t>м2</t>
  </si>
  <si>
    <t xml:space="preserve">Фуга Ceresit CE 40 aguastatic </t>
  </si>
  <si>
    <t>Дюбель ударний потай 6x60 мм 100 шт.</t>
  </si>
  <si>
    <t xml:space="preserve">Шпаклівка Knauf FUGENFULLER 25 кг
</t>
  </si>
  <si>
    <t>Склострічка самоклейка BauGut 50мм х 20м</t>
  </si>
  <si>
    <t>Монтаж ТВ кронштейна та  монтаж ТВ</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</si>
  <si>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</si>
  <si>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</si>
  <si>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</si>
  <si>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Пристрій перегородки з ГКЛ в 1 слої (каркас+обшивка)</t>
  </si>
  <si>
    <t>Труба гофрированная с протяжкой UP! (Underprice) ПВХ 20 мм / 50 м</t>
  </si>
  <si>
    <t>Кабель силовой монолит ЗЗЦМ ВВГнгд 3х2,5 медь</t>
  </si>
  <si>
    <t xml:space="preserve">Закриття плівкою </t>
  </si>
  <si>
    <t>Кошторис</t>
  </si>
  <si>
    <t>Шпаклювання відкосів  (шпаклівка старт + фініш, 2-х разова шпаклівка  грунтовка і шліфування) ?</t>
  </si>
  <si>
    <t>Профіль BauGut ARMOSTEEL CW 100/3 м</t>
  </si>
  <si>
    <t xml:space="preserve"> Профіль BauGut ARMOSTEEL UW 100/3 м </t>
  </si>
  <si>
    <t>Саморез со сверлом по металу 3.5x9 мм 250 шт</t>
  </si>
  <si>
    <t>Саморез по металу 3.5x25 мм 1000 шт</t>
  </si>
  <si>
    <t>Демонтаж керамічної плитки</t>
  </si>
  <si>
    <t>Загально будівельні роботи</t>
  </si>
  <si>
    <t>Вимикач двоклавішний Schneider Electric Asfora самозажиммаючий 10 А 220В IP20 білий EPH0300122</t>
  </si>
  <si>
    <t>Лед стрічка (поставка замовника)</t>
  </si>
  <si>
    <t>Монтаж блоку живлення ЛЕД стрічки</t>
  </si>
  <si>
    <t>Монтаж ЩР до 6 місць</t>
  </si>
  <si>
    <t>Клей для плитки Ceresit СМ11</t>
  </si>
  <si>
    <t>Колодка клемна E.NEXT e.lc.pro.pl.3 з натискним важелем 5 шт. сірий</t>
  </si>
  <si>
    <t>Плівка поліетиленова будівельна рукав 1,5 м 100 мкм Чорний</t>
  </si>
  <si>
    <t>Щиток пластиковий Luxray ЩРН-П-6 на 6 модулів зовнішній 731-2000-006</t>
  </si>
  <si>
    <t>Монтаж круглого топ 10 столу 1000мм</t>
  </si>
  <si>
    <t xml:space="preserve">Монтаж  подвійного столу для телефонів 1250мм </t>
  </si>
  <si>
    <t xml:space="preserve">Монтаж модуля настінного для аксесуарів 1200мм </t>
  </si>
  <si>
    <t xml:space="preserve">Монтаж модуля настінного для аксесуарів 600мм </t>
  </si>
  <si>
    <t xml:space="preserve">Монтаж настінної панелі 600 </t>
  </si>
  <si>
    <t xml:space="preserve">Монатаж куточка споживача </t>
  </si>
  <si>
    <t xml:space="preserve">Монтаж великого столу для тех зони з подвійним EPOS  2400 мм </t>
  </si>
  <si>
    <t>Демонтажні роботи</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</si>
  <si>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</si>
  <si>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</si>
  <si>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</si>
  <si>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</si>
  <si>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 xml:space="preserve">Підключення кабелю електроживлення від виведення (з підлоги) до столу відкритої викладки через колодку на 6 гнізд </t>
  </si>
  <si>
    <t>Шпаклювання стін і перегородок  (1-но разова шпаклівка  грунтовка і шліфування)</t>
  </si>
  <si>
    <t>Монтаж профілю під лед стрічку</t>
  </si>
  <si>
    <t xml:space="preserve">Профіль алюмінієвий Светкомплект кутовий анодований ЛПУ 17x17 мм 200 см  </t>
  </si>
  <si>
    <t>Монтаж лед стрічки</t>
  </si>
  <si>
    <t>шт.</t>
  </si>
  <si>
    <t>Прокладання кабеля до 4 мм2</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</si>
  <si>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</si>
  <si>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</si>
  <si>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</si>
  <si>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</si>
  <si>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заглушка меблева DC бук</t>
  </si>
  <si>
    <t>Прорізанн отворів в панелях для аксесуарів</t>
  </si>
  <si>
    <t>монтаж перфорованого кутника</t>
  </si>
  <si>
    <t>Кутник перфорований алюмінієвий ШТУКАТУР 30x30 мм 3,0 м</t>
  </si>
  <si>
    <t>зароблення отворів в гк до 300мм</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</si>
  <si>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</si>
  <si>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</si>
  <si>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</si>
  <si>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Укладання плитки с прирізкою (підготвка, грунтування, укладання,затирання швів)</t>
  </si>
  <si>
    <t>Найменування будови та її адреса : Збільшення площі  ТТ  за адресою: м.Чернігів пр-т Миру 49</t>
  </si>
  <si>
    <t xml:space="preserve">Демонтаж меблів та обладнання </t>
  </si>
  <si>
    <r>
      <t>Монтаж меблів та обладнання (</t>
    </r>
    <r>
      <rPr>
        <b/>
        <sz val="12"/>
        <rFont val="Times New Roman"/>
        <family val="1"/>
        <charset val="204"/>
      </rPr>
      <t>з переміщенням по торговому залу)</t>
    </r>
  </si>
  <si>
    <t xml:space="preserve">Монтаж  подвійного столу для телефонів 1650мм </t>
  </si>
  <si>
    <t>Монтаж Бренд зони самсунг 1680*2200</t>
  </si>
  <si>
    <t>Монтаж Бренд зони VIVO 1000*2200</t>
  </si>
  <si>
    <t xml:space="preserve">Демонтаж великого столу для тех зони з подвійним EPOS  2400 мм </t>
  </si>
  <si>
    <t xml:space="preserve">Демонтаж   подвійного столу для телефонів 1250мм </t>
  </si>
  <si>
    <t xml:space="preserve">Демонтаж  модуля настінного для аксесуарів 1200мм </t>
  </si>
  <si>
    <t xml:space="preserve">Демонтаж  модуля настінного для аксесуарів 600мм </t>
  </si>
  <si>
    <t xml:space="preserve">Демонтаж  куточка споживача </t>
  </si>
  <si>
    <t>Демонтаж столу для телефонів (600*1250, 800*1650)</t>
  </si>
  <si>
    <t>Демонтаж  ТВ кронштейна та  монтаж ТВ</t>
  </si>
  <si>
    <t>Демонтаж  вогнегасника</t>
  </si>
  <si>
    <t>Демонтаж меблів та обладнання (з пакуванням та навантаженням)</t>
  </si>
  <si>
    <t>Демонтаж  настінної панелі 1200</t>
  </si>
  <si>
    <t xml:space="preserve">Демонтаж   подвійного столу для телефонів 1650мм </t>
  </si>
  <si>
    <t>Демонтаж Бренд зони самсунг 1680*2200</t>
  </si>
  <si>
    <t>Демонтаж Бренд зони VIVO 1000*2200</t>
  </si>
  <si>
    <r>
      <t>Монтаж меблів та обладнання (</t>
    </r>
    <r>
      <rPr>
        <b/>
        <sz val="12"/>
        <rFont val="Times New Roman"/>
        <family val="1"/>
        <charset val="204"/>
      </rPr>
      <t>розвантаження/занесення/монтаж)</t>
    </r>
  </si>
  <si>
    <t>Панель для аксесуарів під дво рівневий стіл</t>
  </si>
  <si>
    <t xml:space="preserve">Гофрокартон 2-х шаровий 1,05x20 м </t>
  </si>
  <si>
    <t>Стретс 17мік*50см вага нетто 2,346 (+/-2%)кг макс. Довж палетування 600м.п</t>
  </si>
  <si>
    <t>Стрічка самоклейка 48*300м*40мік</t>
  </si>
  <si>
    <t>Демонтаж вказівника "обслуговування бізнес абонентів)</t>
  </si>
  <si>
    <t>Гіпсокартон Knauf 2,5x1200х12,5 мм</t>
  </si>
  <si>
    <t>Фарбування відкосів (за 2 рази + грунт) 9010</t>
  </si>
  <si>
    <t>Фарбування стін (за 2 рази + грунт) ral 9010</t>
  </si>
  <si>
    <t>Доставка меблів (Бориспільский р-н с. Мартусівка Моїсеєва 72 - Чернігів Миру 49)</t>
  </si>
  <si>
    <t>км</t>
  </si>
  <si>
    <t>Доставка меблів (Чернігів Миру 49 -  Бориспільский р-н с. Мартусівка Моїсеєва 72  )</t>
  </si>
  <si>
    <t>Післябудівельне прибирання (з виненсенням+вивезенням сміття)</t>
  </si>
  <si>
    <t>Монтаж ЛЕД стрічки (аварійне освітлення)</t>
  </si>
  <si>
    <t>Перемикач введення резерву Hager SFT 225 I-0-II 2P 25 А</t>
  </si>
  <si>
    <t>Світлозвуковий сигналізатор AD16-22SM</t>
  </si>
  <si>
    <t>Автоматичний вимикач Hager 1P 6kA C-16A 1M MC116A</t>
  </si>
  <si>
    <t>Вимикач одноклавішний Schneider Electric Asfora самозажиммаючий 10 А 220В IP20 білий EPH0300122</t>
  </si>
  <si>
    <r>
      <t>Перетворювач напруги Светкомплект 12 В</t>
    </r>
    <r>
      <rPr>
        <sz val="10"/>
        <color rgb="FFFF0000"/>
        <rFont val="Calibri"/>
        <family val="2"/>
        <charset val="204"/>
        <scheme val="minor"/>
      </rPr>
      <t xml:space="preserve"> 60 Вт</t>
    </r>
    <r>
      <rPr>
        <sz val="10"/>
        <color theme="1"/>
        <rFont val="Calibri"/>
        <family val="2"/>
        <charset val="204"/>
        <scheme val="minor"/>
      </rPr>
      <t xml:space="preserve"> IP20 SL-60-12</t>
    </r>
  </si>
  <si>
    <t>Монтаж шинопроводу</t>
  </si>
  <si>
    <t xml:space="preserve">Зєднувач лінійний, </t>
  </si>
  <si>
    <t>Тросовий підвіс для шинопроводу LD 2002 150 см</t>
  </si>
  <si>
    <t>копм</t>
  </si>
  <si>
    <t>Монтаж світильників з ПРА</t>
  </si>
  <si>
    <t>LED світильник LightMaster LLT201, потужність 30Вт,  4000K (чорний)</t>
  </si>
  <si>
    <t>Шинопровід 1-фазний LightMaster CAB2000 200 см чорний</t>
  </si>
  <si>
    <t>Монтаж врізних світильників діаметр врізки до 250мм</t>
  </si>
  <si>
    <t>LED світильник Cezar-at,  30SPD 28W (матеріал Замовника)</t>
  </si>
  <si>
    <t>10</t>
  </si>
  <si>
    <t>Вилка электрическая угловая LXL с заземлением 220В 16А IP20 пластик белый</t>
  </si>
  <si>
    <t>Кабель силовий багатожильний ЗЗКМ ПВС 2х1,5 мідь</t>
  </si>
  <si>
    <t>Кабель силовий багатожильний ЗЗКМ ПВС 2х1 мідь</t>
  </si>
  <si>
    <t>Конектор одностороній Ecolight IP20 10 мм</t>
  </si>
  <si>
    <t>Стрічка світлодіодна Светкомплект 18M HL 2835-120 LED 9,6 Вт IP20 12 В холодний (5м.п.)</t>
  </si>
  <si>
    <t>Плитка Cersanit ROYALWOOD BROWN 18,5x59,8</t>
  </si>
  <si>
    <t>Фарба інтер'єрна акрилова  RAL 9010 (в акті написати маркування фарби)</t>
  </si>
  <si>
    <t>Фарба інтер'єрна акрилова  RAL 3020  (в акті написати маркування фарби)</t>
  </si>
  <si>
    <t>Елетропроект (розділ Електротехнічні рішення)</t>
  </si>
  <si>
    <t>посл</t>
  </si>
  <si>
    <t>Технічний звіт (протоколи заміру опору ізодяції, фаза-нуль і т.д.)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</si>
</sst>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6">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0"/>
      <color theme="1"/>
      <name val="Calibri"/>
      <family val="2"/>
      <charset val="204"/>
      <scheme val="minor"/>
    </font>
    <font>
      <b/>
      <sz val="12"/>
      <color theme="1"/>
      <name val="Times New Roman"/>
      <family val="1"/>
      <charset val="204"/>
    </font>
    <font>
      <sz val="10"/>
      <color theme="1"/>
      <name val="Calibri"/>
      <family val="2"/>
      <scheme val="minor"/>
    </font>
    <font>
      <sz val="10"/>
      <name val="Arial Cyr"/>
      <family val="2"/>
      <charset val="204"/>
    </font>
    <font>
      <sz val="12"/>
      <color theme="1"/>
      <name val="Times New Roman"/>
      <family val="1"/>
      <charset val="204"/>
    </font>
    <font>
      <sz val="12"/>
      <color theme="1"/>
      <name val="Calibri"/>
      <family val="2"/>
      <charset val="204"/>
      <scheme val="minor"/>
    </font>
    <font>
      <sz val="10"/>
      <color theme="1"/>
      <name val="Times New Roman"/>
      <family val="1"/>
      <charset val="204"/>
    </font>
    <font>
      <b/>
      <sz val="11"/>
      <color theme="1"/>
      <name val="Calibri"/>
      <family val="2"/>
      <charset val="204"/>
      <scheme val="minor"/>
    </font>
    <font>
      <b/>
      <sz val="11"/>
      <color theme="1"/>
      <name val="Arial"/>
      <family val="2"/>
      <charset val="204"/>
    </font>
    <font>
      <sz val="10"/>
      <color theme="1"/>
      <name val="Arial"/>
      <family val="2"/>
    </font>
    <font>
      <u/>
      <sz val="10"/>
      <color theme="1"/>
      <name val="Arial"/>
      <family val="2"/>
      <charset val="204"/>
    </font>
    <font>
      <sz val="10"/>
      <color theme="1"/>
      <name val="Arial"/>
      <charset val="134"/>
    </font>
    <font>
      <sz val="10"/>
      <color theme="1"/>
      <name val="Arial"/>
      <family val="2"/>
      <charset val="204"/>
    </font>
    <font>
      <b/>
      <u/>
      <sz val="12"/>
      <color theme="1"/>
      <name val="Calibri"/>
      <family val="2"/>
      <charset val="204"/>
      <scheme val="minor"/>
    </font>
    <font>
      <b/>
      <sz val="12"/>
      <name val="Times New Roman"/>
      <family val="1"/>
      <charset val="204"/>
    </font>
    <font>
      <sz val="11"/>
      <name val="Times New Roman"/>
      <family val="1"/>
      <charset val="204"/>
    </font>
    <font>
      <sz val="10"/>
      <color rgb="FFFF0000"/>
      <name val="Calibri"/>
      <family val="2"/>
      <charset val="204"/>
      <scheme val="minor"/>
    </font>
    <font>
      <sz val="10"/>
      <name val="Calibri"/>
      <family val="2"/>
      <charset val="204"/>
      <scheme val="minor"/>
    </font>
    <font>
      <sz val="10"/>
      <color indexed="8"/>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4" fillId="0" borderId="0">
      <protection locked="0"/>
    </xf>
    <xf numFmtId="0" fontId="44" fillId="0" borderId="0"/>
    <xf numFmtId="0" fontId="50" fillId="0" borderId="0"/>
  </cellStyleXfs>
  <cellXfs count="251">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1" fontId="46" fillId="0" borderId="1" xfId="49" applyNumberFormat="1" applyFont="1" applyFill="1" applyBorder="1" applyAlignment="1">
      <alignment horizontal="center" vertical="center"/>
    </xf>
    <xf numFmtId="0" fontId="46" fillId="4" borderId="1" xfId="49" applyFont="1" applyFill="1" applyBorder="1" applyAlignment="1">
      <alignment horizontal="center" vertical="center" wrapText="1"/>
    </xf>
    <xf numFmtId="166" fontId="46" fillId="4" borderId="1" xfId="49"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49" fontId="46" fillId="4" borderId="1" xfId="49" applyNumberFormat="1" applyFont="1" applyFill="1" applyBorder="1" applyAlignment="1" applyProtection="1">
      <alignment horizontal="left" wrapText="1"/>
      <protection locked="0"/>
    </xf>
    <xf numFmtId="49" fontId="46" fillId="4" borderId="1" xfId="49" applyNumberFormat="1" applyFont="1" applyFill="1" applyBorder="1" applyAlignment="1" applyProtection="1">
      <alignment horizontal="center" vertical="center" wrapText="1"/>
      <protection locked="0"/>
    </xf>
    <xf numFmtId="166" fontId="46" fillId="4" borderId="1" xfId="49" applyNumberFormat="1" applyFont="1" applyFill="1" applyBorder="1" applyAlignment="1">
      <alignment horizontal="center" vertical="center" wrapText="1"/>
    </xf>
    <xf numFmtId="4" fontId="46" fillId="4" borderId="1" xfId="49" applyNumberFormat="1" applyFont="1" applyFill="1" applyBorder="1" applyAlignment="1">
      <alignment horizontal="center" vertical="center"/>
    </xf>
    <xf numFmtId="0" fontId="46" fillId="4" borderId="1" xfId="49" applyFont="1" applyFill="1" applyBorder="1" applyAlignment="1">
      <alignment horizontal="left" wrapText="1"/>
    </xf>
    <xf numFmtId="0" fontId="46" fillId="4" borderId="1" xfId="20" applyFont="1" applyFill="1" applyBorder="1" applyAlignment="1" applyProtection="1">
      <alignment horizontal="left" vertical="center" wrapText="1"/>
    </xf>
    <xf numFmtId="0" fontId="46" fillId="4" borderId="1" xfId="29" applyFont="1" applyFill="1" applyBorder="1" applyAlignment="1" applyProtection="1">
      <alignment horizontal="center" vertical="center" wrapText="1"/>
    </xf>
    <xf numFmtId="0" fontId="46" fillId="4" borderId="1" xfId="49" applyFont="1" applyFill="1" applyBorder="1" applyAlignment="1">
      <alignment horizontal="left" vertical="center" wrapText="1"/>
    </xf>
    <xf numFmtId="49" fontId="46" fillId="4" borderId="1" xfId="49" applyNumberFormat="1" applyFont="1" applyFill="1" applyBorder="1" applyAlignment="1" applyProtection="1">
      <alignment horizontal="left" vertical="center" wrapText="1"/>
      <protection locked="0"/>
    </xf>
    <xf numFmtId="166" fontId="46" fillId="4" borderId="1" xfId="0" applyNumberFormat="1" applyFont="1" applyFill="1" applyBorder="1" applyAlignment="1">
      <alignment horizontal="left" vertical="center"/>
    </xf>
    <xf numFmtId="0" fontId="46" fillId="4" borderId="1" xfId="0" applyFont="1" applyFill="1" applyBorder="1" applyAlignment="1">
      <alignment vertical="center" wrapText="1"/>
    </xf>
    <xf numFmtId="166" fontId="46" fillId="4" borderId="1" xfId="0" applyNumberFormat="1" applyFont="1" applyFill="1" applyBorder="1" applyAlignment="1">
      <alignment horizontal="left" vertical="center" wrapText="1"/>
    </xf>
    <xf numFmtId="0" fontId="46" fillId="4" borderId="1" xfId="0" applyFont="1" applyFill="1" applyBorder="1" applyAlignment="1">
      <alignment horizontal="center" vertical="center"/>
    </xf>
    <xf numFmtId="166" fontId="46" fillId="4" borderId="1" xfId="49" applyNumberFormat="1" applyFont="1" applyFill="1" applyBorder="1" applyAlignment="1" applyProtection="1">
      <alignment horizontal="center" vertical="center" wrapText="1"/>
      <protection locked="0"/>
    </xf>
    <xf numFmtId="0" fontId="48" fillId="4" borderId="1" xfId="49" applyFont="1" applyFill="1" applyBorder="1" applyAlignment="1">
      <alignment horizontal="left" wrapText="1"/>
    </xf>
    <xf numFmtId="0" fontId="43" fillId="4" borderId="1" xfId="49" applyFont="1" applyFill="1" applyBorder="1" applyAlignment="1">
      <alignment horizontal="left" wrapText="1"/>
    </xf>
    <xf numFmtId="4" fontId="43" fillId="4" borderId="1" xfId="49" applyNumberFormat="1" applyFont="1" applyFill="1" applyBorder="1" applyAlignment="1">
      <alignment horizontal="left" wrapText="1"/>
    </xf>
    <xf numFmtId="4" fontId="43" fillId="4" borderId="1" xfId="49" applyNumberFormat="1" applyFont="1" applyFill="1" applyBorder="1" applyAlignment="1">
      <alignment horizontal="left"/>
    </xf>
    <xf numFmtId="0" fontId="46" fillId="4" borderId="1" xfId="0" applyFont="1" applyFill="1" applyBorder="1" applyAlignment="1">
      <alignment horizontal="left" vertical="center" wrapText="1"/>
    </xf>
    <xf numFmtId="4" fontId="46" fillId="4" borderId="1" xfId="49" applyNumberFormat="1" applyFont="1" applyFill="1" applyBorder="1" applyAlignment="1">
      <alignment horizontal="center" vertical="center" wrapText="1"/>
    </xf>
    <xf numFmtId="0" fontId="43" fillId="4" borderId="1" xfId="49" applyFont="1" applyFill="1" applyBorder="1" applyAlignment="1">
      <alignment horizontal="center" vertical="center" wrapText="1"/>
    </xf>
    <xf numFmtId="4" fontId="43" fillId="4" borderId="1" xfId="49" applyNumberFormat="1" applyFont="1" applyFill="1" applyBorder="1" applyAlignment="1">
      <alignment horizontal="center" vertical="center" wrapText="1"/>
    </xf>
    <xf numFmtId="4" fontId="43" fillId="4" borderId="1" xfId="49" applyNumberFormat="1" applyFont="1" applyFill="1" applyBorder="1" applyAlignment="1">
      <alignment horizontal="center" vertical="center"/>
    </xf>
    <xf numFmtId="49" fontId="43" fillId="4" borderId="1" xfId="49" applyNumberFormat="1" applyFont="1" applyFill="1" applyBorder="1" applyAlignment="1" applyProtection="1">
      <alignment horizontal="left" wrapText="1"/>
      <protection locked="0"/>
    </xf>
    <xf numFmtId="49" fontId="43" fillId="4" borderId="1" xfId="49" applyNumberFormat="1" applyFont="1" applyFill="1" applyBorder="1" applyAlignment="1" applyProtection="1">
      <alignment horizontal="center" vertical="center" wrapText="1"/>
      <protection locked="0"/>
    </xf>
    <xf numFmtId="166" fontId="46" fillId="4" borderId="1" xfId="3" applyNumberFormat="1" applyFont="1" applyFill="1" applyBorder="1" applyAlignment="1">
      <alignment horizontal="center" vertical="center" wrapText="1"/>
    </xf>
    <xf numFmtId="0" fontId="48" fillId="4" borderId="1" xfId="49" applyFont="1" applyFill="1" applyBorder="1" applyAlignment="1">
      <alignment horizontal="center" wrapText="1"/>
    </xf>
    <xf numFmtId="0" fontId="46" fillId="0" borderId="1" xfId="0" applyFont="1" applyFill="1" applyBorder="1" applyAlignment="1">
      <alignment vertical="center" wrapText="1"/>
    </xf>
    <xf numFmtId="0" fontId="46" fillId="0" borderId="1" xfId="0" applyFont="1" applyFill="1" applyBorder="1" applyAlignment="1">
      <alignment horizontal="center" vertical="center"/>
    </xf>
    <xf numFmtId="166" fontId="46" fillId="0" borderId="1" xfId="0" applyNumberFormat="1" applyFont="1" applyFill="1" applyBorder="1" applyAlignment="1">
      <alignment horizontal="center" vertical="center"/>
    </xf>
    <xf numFmtId="0" fontId="46" fillId="0" borderId="1" xfId="49" applyFont="1" applyFill="1" applyBorder="1" applyAlignment="1">
      <alignment horizontal="left" wrapText="1"/>
    </xf>
    <xf numFmtId="166" fontId="46" fillId="0" borderId="1" xfId="0" applyNumberFormat="1" applyFont="1" applyFill="1" applyBorder="1" applyAlignment="1">
      <alignment horizontal="left" vertical="center" wrapText="1"/>
    </xf>
    <xf numFmtId="0" fontId="52" fillId="4" borderId="1" xfId="49" applyFont="1" applyFill="1" applyBorder="1" applyAlignment="1">
      <alignment horizontal="left" wrapText="1"/>
    </xf>
    <xf numFmtId="0" fontId="46" fillId="0" borderId="1" xfId="49" applyFont="1" applyFill="1" applyBorder="1" applyAlignment="1">
      <alignment horizontal="center" vertical="center" wrapText="1"/>
    </xf>
    <xf numFmtId="166" fontId="46" fillId="0" borderId="1" xfId="49" applyNumberFormat="1" applyFont="1" applyFill="1" applyBorder="1" applyAlignment="1">
      <alignment horizontal="center" vertical="center" wrapText="1"/>
    </xf>
    <xf numFmtId="166" fontId="46" fillId="0" borderId="1" xfId="49" applyNumberFormat="1" applyFont="1" applyFill="1" applyBorder="1" applyAlignment="1">
      <alignment horizontal="center" vertical="center"/>
    </xf>
    <xf numFmtId="0" fontId="51" fillId="4" borderId="0" xfId="49" applyFont="1" applyFill="1" applyBorder="1" applyAlignment="1">
      <alignment horizontal="left" wrapText="1"/>
    </xf>
    <xf numFmtId="0" fontId="45" fillId="9" borderId="1" xfId="20" applyFont="1" applyFill="1" applyBorder="1" applyAlignment="1" applyProtection="1">
      <alignment horizontal="left" wrapText="1"/>
    </xf>
    <xf numFmtId="0" fontId="45" fillId="9" borderId="1" xfId="29" applyFont="1" applyFill="1" applyBorder="1" applyAlignment="1" applyProtection="1">
      <alignment horizontal="center" vertical="center" wrapText="1"/>
    </xf>
    <xf numFmtId="4" fontId="45" fillId="9" borderId="1" xfId="49" applyNumberFormat="1" applyFont="1" applyFill="1" applyBorder="1" applyAlignment="1">
      <alignment horizontal="center" vertical="center" wrapText="1"/>
    </xf>
    <xf numFmtId="0" fontId="45" fillId="9" borderId="1" xfId="20" applyFont="1" applyFill="1" applyBorder="1" applyAlignment="1" applyProtection="1">
      <alignment horizontal="left" vertical="center" wrapText="1"/>
    </xf>
    <xf numFmtId="49" fontId="45" fillId="9" borderId="1" xfId="49" applyNumberFormat="1" applyFont="1" applyFill="1" applyBorder="1" applyAlignment="1" applyProtection="1">
      <alignment horizontal="center" vertical="center" wrapText="1"/>
      <protection locked="0"/>
    </xf>
    <xf numFmtId="4" fontId="45" fillId="9" borderId="1" xfId="49" applyNumberFormat="1" applyFont="1" applyFill="1" applyBorder="1" applyAlignment="1">
      <alignment horizontal="center" vertical="center"/>
    </xf>
    <xf numFmtId="0" fontId="47" fillId="9" borderId="1" xfId="20" applyFont="1" applyFill="1" applyBorder="1" applyAlignment="1" applyProtection="1">
      <alignment horizontal="left" wrapText="1"/>
    </xf>
    <xf numFmtId="0" fontId="47" fillId="9" borderId="1" xfId="29" applyFont="1" applyFill="1" applyBorder="1" applyAlignment="1" applyProtection="1">
      <alignment horizontal="center" vertical="center" wrapText="1"/>
    </xf>
    <xf numFmtId="4" fontId="47" fillId="9" borderId="1" xfId="49" applyNumberFormat="1" applyFont="1" applyFill="1" applyBorder="1" applyAlignment="1">
      <alignment horizontal="center" vertical="center" wrapText="1"/>
    </xf>
    <xf numFmtId="49" fontId="47" fillId="9" borderId="1" xfId="49" applyNumberFormat="1" applyFont="1" applyFill="1" applyBorder="1" applyAlignment="1" applyProtection="1">
      <alignment horizontal="center" vertical="center" wrapText="1"/>
      <protection locked="0"/>
    </xf>
    <xf numFmtId="4" fontId="47" fillId="9" borderId="1" xfId="49" applyNumberFormat="1" applyFont="1" applyFill="1" applyBorder="1" applyAlignment="1">
      <alignment horizontal="center" vertical="center"/>
    </xf>
    <xf numFmtId="2" fontId="46" fillId="4" borderId="1" xfId="49" applyNumberFormat="1" applyFont="1" applyFill="1" applyBorder="1" applyAlignment="1">
      <alignment horizontal="center" wrapText="1"/>
    </xf>
    <xf numFmtId="0" fontId="45" fillId="9" borderId="1" xfId="49" applyFont="1" applyFill="1" applyBorder="1" applyAlignment="1">
      <alignment horizontal="left" wrapText="1"/>
    </xf>
    <xf numFmtId="0" fontId="53" fillId="0" borderId="16" xfId="0" applyFont="1" applyFill="1" applyBorder="1" applyAlignment="1">
      <alignment horizontal="center" vertical="center"/>
    </xf>
    <xf numFmtId="166" fontId="53" fillId="4" borderId="16" xfId="0" applyNumberFormat="1" applyFont="1" applyFill="1" applyBorder="1" applyAlignment="1">
      <alignment horizontal="center" vertical="center"/>
    </xf>
    <xf numFmtId="166" fontId="49" fillId="0" borderId="1" xfId="0" applyNumberFormat="1" applyFont="1" applyFill="1" applyBorder="1" applyAlignment="1">
      <alignment horizontal="left" vertical="center" wrapText="1"/>
    </xf>
    <xf numFmtId="0" fontId="56" fillId="0" borderId="0" xfId="49" applyFont="1" applyAlignment="1">
      <alignment horizontal="left" vertical="top"/>
    </xf>
    <xf numFmtId="0" fontId="56" fillId="0" borderId="0" xfId="49" applyFont="1" applyAlignment="1">
      <alignment horizontal="center" vertical="top"/>
    </xf>
    <xf numFmtId="0" fontId="56" fillId="0" borderId="0" xfId="49" applyFont="1" applyAlignment="1">
      <alignment vertical="top"/>
    </xf>
    <xf numFmtId="166" fontId="56" fillId="0" borderId="0" xfId="49" applyNumberFormat="1" applyFont="1" applyAlignment="1">
      <alignment horizontal="center" vertical="center"/>
    </xf>
    <xf numFmtId="0" fontId="43" fillId="0" borderId="0" xfId="0" applyFont="1"/>
    <xf numFmtId="166" fontId="55" fillId="4" borderId="0" xfId="0" applyNumberFormat="1" applyFont="1" applyFill="1" applyAlignment="1">
      <alignment horizontal="center" vertical="center" wrapText="1"/>
    </xf>
    <xf numFmtId="0" fontId="45" fillId="3" borderId="1" xfId="49" applyFont="1" applyFill="1" applyBorder="1" applyAlignment="1">
      <alignment horizontal="center" wrapText="1"/>
    </xf>
    <xf numFmtId="0" fontId="45" fillId="3" borderId="1" xfId="49" applyFont="1" applyFill="1" applyBorder="1" applyAlignment="1">
      <alignment horizontal="left"/>
    </xf>
    <xf numFmtId="0" fontId="45" fillId="3" borderId="1" xfId="49" applyFont="1" applyFill="1" applyBorder="1" applyAlignment="1">
      <alignment horizontal="left" wrapText="1"/>
    </xf>
    <xf numFmtId="4" fontId="45" fillId="3" borderId="1" xfId="49" applyNumberFormat="1" applyFont="1" applyFill="1" applyBorder="1" applyAlignment="1">
      <alignment horizontal="left" wrapText="1"/>
    </xf>
    <xf numFmtId="4" fontId="45" fillId="3" borderId="1" xfId="49" applyNumberFormat="1" applyFont="1" applyFill="1" applyBorder="1" applyAlignment="1">
      <alignment horizontal="center" wrapText="1"/>
    </xf>
    <xf numFmtId="0" fontId="43" fillId="0" borderId="0" xfId="0" applyFont="1" applyFill="1"/>
    <xf numFmtId="4" fontId="43" fillId="4" borderId="1" xfId="49" applyNumberFormat="1" applyFont="1" applyFill="1" applyBorder="1" applyAlignment="1">
      <alignment horizontal="center" wrapText="1"/>
    </xf>
    <xf numFmtId="0" fontId="46" fillId="4" borderId="1" xfId="0" applyFont="1" applyFill="1" applyBorder="1" applyAlignment="1">
      <alignment horizontal="left" vertical="top"/>
    </xf>
    <xf numFmtId="2" fontId="46" fillId="4" borderId="1" xfId="0" applyNumberFormat="1" applyFont="1" applyFill="1" applyBorder="1" applyAlignment="1">
      <alignment horizontal="center" vertical="top"/>
    </xf>
    <xf numFmtId="0" fontId="46" fillId="4" borderId="1" xfId="0" applyFont="1" applyFill="1" applyBorder="1" applyAlignment="1">
      <alignment horizontal="center" vertical="top"/>
    </xf>
    <xf numFmtId="0" fontId="46" fillId="4" borderId="1" xfId="9" applyFont="1" applyFill="1" applyBorder="1" applyAlignment="1">
      <alignment horizontal="left" wrapText="1"/>
    </xf>
    <xf numFmtId="0" fontId="46" fillId="4" borderId="1" xfId="9" applyFont="1" applyFill="1" applyBorder="1" applyAlignment="1">
      <alignment horizontal="center" vertical="center" wrapText="1"/>
    </xf>
    <xf numFmtId="166" fontId="46" fillId="4" borderId="1" xfId="9" applyNumberFormat="1" applyFont="1" applyFill="1" applyBorder="1" applyAlignment="1">
      <alignment horizontal="center" vertical="center"/>
    </xf>
    <xf numFmtId="0" fontId="46" fillId="4" borderId="1" xfId="0" applyFont="1" applyFill="1" applyBorder="1" applyAlignment="1">
      <alignment horizontal="left" vertical="top" wrapText="1"/>
    </xf>
    <xf numFmtId="166" fontId="46" fillId="9" borderId="1" xfId="49" applyNumberFormat="1" applyFont="1" applyFill="1" applyBorder="1" applyAlignment="1">
      <alignment horizontal="center" vertical="center" wrapText="1"/>
    </xf>
    <xf numFmtId="166" fontId="46" fillId="9" borderId="1" xfId="9" applyNumberFormat="1" applyFont="1" applyFill="1" applyBorder="1" applyAlignment="1" applyProtection="1">
      <alignment horizontal="center" vertical="center" wrapText="1"/>
      <protection locked="0"/>
    </xf>
    <xf numFmtId="166" fontId="47" fillId="9" borderId="1" xfId="9" applyNumberFormat="1" applyFont="1" applyFill="1" applyBorder="1" applyAlignment="1" applyProtection="1">
      <alignment horizontal="center" vertical="center" wrapText="1"/>
      <protection locked="0"/>
    </xf>
    <xf numFmtId="49" fontId="46" fillId="0" borderId="1" xfId="49" applyNumberFormat="1" applyFont="1" applyFill="1" applyBorder="1" applyAlignment="1" applyProtection="1">
      <alignment horizontal="center" vertical="center" wrapText="1"/>
      <protection locked="0"/>
    </xf>
    <xf numFmtId="4" fontId="46" fillId="0" borderId="1" xfId="49" applyNumberFormat="1" applyFont="1" applyFill="1" applyBorder="1" applyAlignment="1">
      <alignment horizontal="center" vertical="center"/>
    </xf>
    <xf numFmtId="49" fontId="46" fillId="0" borderId="1" xfId="49" applyNumberFormat="1" applyFont="1" applyFill="1" applyBorder="1" applyAlignment="1" applyProtection="1">
      <alignment horizontal="left" vertical="top" wrapText="1"/>
      <protection locked="0"/>
    </xf>
    <xf numFmtId="0" fontId="46" fillId="0" borderId="1" xfId="0" applyFont="1" applyFill="1" applyBorder="1" applyAlignment="1">
      <alignment vertical="top" wrapText="1"/>
    </xf>
    <xf numFmtId="166" fontId="46" fillId="4" borderId="1" xfId="9" applyNumberFormat="1" applyFont="1" applyFill="1" applyBorder="1" applyAlignment="1" applyProtection="1">
      <alignment horizontal="center" vertical="center" wrapText="1"/>
      <protection locked="0"/>
    </xf>
    <xf numFmtId="0" fontId="53" fillId="0" borderId="1" xfId="0" applyFont="1" applyFill="1" applyBorder="1" applyAlignment="1">
      <alignment vertical="center" wrapText="1"/>
    </xf>
    <xf numFmtId="166" fontId="53" fillId="4" borderId="1" xfId="9" applyNumberFormat="1" applyFont="1" applyFill="1" applyBorder="1" applyAlignment="1">
      <alignment horizontal="center" vertical="center"/>
    </xf>
    <xf numFmtId="166" fontId="46" fillId="0" borderId="1" xfId="9" applyNumberFormat="1" applyFont="1" applyFill="1" applyBorder="1" applyAlignment="1" applyProtection="1">
      <alignment horizontal="center" vertical="center" wrapText="1"/>
      <protection locked="0"/>
    </xf>
    <xf numFmtId="49" fontId="46" fillId="4" borderId="1" xfId="49" applyNumberFormat="1" applyFont="1" applyFill="1" applyBorder="1" applyAlignment="1" applyProtection="1">
      <alignment horizontal="left" vertical="top" wrapText="1"/>
      <protection locked="0"/>
    </xf>
    <xf numFmtId="0" fontId="46" fillId="4" borderId="1" xfId="49" applyFont="1" applyFill="1" applyBorder="1" applyAlignment="1">
      <alignment horizontal="left" vertical="center"/>
    </xf>
    <xf numFmtId="0" fontId="46" fillId="4" borderId="1" xfId="49" applyFont="1" applyFill="1" applyBorder="1" applyAlignment="1">
      <alignment horizontal="center" vertical="center"/>
    </xf>
    <xf numFmtId="0" fontId="57" fillId="0" borderId="0" xfId="6" applyFont="1"/>
    <xf numFmtId="0" fontId="43" fillId="4" borderId="0" xfId="0" applyFont="1" applyFill="1"/>
    <xf numFmtId="2" fontId="46" fillId="4" borderId="1" xfId="0" applyNumberFormat="1" applyFont="1" applyFill="1" applyBorder="1" applyAlignment="1">
      <alignment horizontal="center"/>
    </xf>
    <xf numFmtId="0" fontId="46" fillId="4" borderId="1" xfId="0" applyFont="1" applyFill="1" applyBorder="1" applyAlignment="1">
      <alignment vertical="center"/>
    </xf>
    <xf numFmtId="0" fontId="58" fillId="4" borderId="0" xfId="0" applyFont="1" applyFill="1"/>
    <xf numFmtId="0" fontId="59" fillId="4" borderId="0" xfId="0" applyFont="1" applyFill="1"/>
    <xf numFmtId="0" fontId="46" fillId="4" borderId="1" xfId="0" applyFont="1" applyFill="1" applyBorder="1" applyAlignment="1">
      <alignment wrapText="1"/>
    </xf>
    <xf numFmtId="0" fontId="43" fillId="2" borderId="16" xfId="20" applyFont="1" applyFill="1" applyBorder="1" applyAlignment="1" applyProtection="1">
      <alignment horizontal="left" vertical="top" wrapText="1"/>
    </xf>
    <xf numFmtId="0" fontId="43" fillId="2" borderId="16" xfId="29" applyFont="1" applyFill="1" applyBorder="1" applyAlignment="1" applyProtection="1">
      <alignment horizontal="left" vertical="top" wrapText="1"/>
    </xf>
    <xf numFmtId="0" fontId="46" fillId="0" borderId="1" xfId="0" applyFont="1" applyFill="1" applyBorder="1" applyAlignment="1">
      <alignment horizontal="left" vertical="center" wrapText="1"/>
    </xf>
    <xf numFmtId="0" fontId="43" fillId="4" borderId="1" xfId="0" applyFont="1" applyFill="1" applyBorder="1" applyAlignment="1">
      <alignment horizontal="left" vertical="top"/>
    </xf>
    <xf numFmtId="0" fontId="43" fillId="4" borderId="1" xfId="60" applyFont="1" applyFill="1" applyBorder="1" applyAlignment="1">
      <alignment horizontal="left" vertical="top"/>
    </xf>
    <xf numFmtId="0" fontId="43" fillId="4" borderId="1" xfId="60" applyFont="1" applyFill="1" applyBorder="1" applyAlignment="1">
      <alignment horizontal="left" vertical="top" wrapText="1"/>
    </xf>
    <xf numFmtId="49" fontId="43" fillId="4" borderId="1" xfId="60" applyNumberFormat="1" applyFont="1" applyFill="1" applyBorder="1" applyAlignment="1" applyProtection="1">
      <alignment horizontal="left" vertical="top" wrapText="1"/>
      <protection locked="0"/>
    </xf>
    <xf numFmtId="0" fontId="43" fillId="4" borderId="1" xfId="6" applyFont="1" applyFill="1" applyBorder="1" applyAlignment="1" applyProtection="1">
      <alignment horizontal="left" vertical="top" wrapText="1"/>
    </xf>
    <xf numFmtId="0" fontId="43" fillId="2" borderId="1" xfId="20" applyFont="1" applyFill="1" applyBorder="1" applyAlignment="1" applyProtection="1">
      <alignment horizontal="left" vertical="top" wrapText="1"/>
    </xf>
    <xf numFmtId="0" fontId="43" fillId="4" borderId="1" xfId="29" applyFont="1" applyFill="1" applyBorder="1" applyAlignment="1" applyProtection="1">
      <alignment horizontal="left" vertical="top" wrapText="1"/>
    </xf>
    <xf numFmtId="0" fontId="43" fillId="4" borderId="16" xfId="29" applyFont="1" applyFill="1" applyBorder="1" applyAlignment="1" applyProtection="1">
      <alignment horizontal="left" vertical="top" wrapText="1"/>
    </xf>
    <xf numFmtId="0" fontId="43" fillId="4" borderId="1" xfId="60" applyNumberFormat="1" applyFont="1" applyFill="1" applyBorder="1" applyAlignment="1">
      <alignment horizontal="left" vertical="top" wrapText="1"/>
    </xf>
    <xf numFmtId="4" fontId="43" fillId="4" borderId="1" xfId="60" applyNumberFormat="1" applyFont="1" applyFill="1" applyBorder="1" applyAlignment="1">
      <alignment horizontal="left" vertical="top"/>
    </xf>
    <xf numFmtId="0" fontId="43" fillId="2" borderId="1" xfId="60" applyNumberFormat="1" applyFont="1" applyFill="1" applyBorder="1" applyAlignment="1">
      <alignment horizontal="left" vertical="top" wrapText="1"/>
    </xf>
    <xf numFmtId="0" fontId="46" fillId="4" borderId="1" xfId="0" applyFont="1" applyFill="1" applyBorder="1" applyAlignment="1">
      <alignment horizontal="center" vertical="center" wrapText="1"/>
    </xf>
    <xf numFmtId="0" fontId="46" fillId="0" borderId="0" xfId="0" applyFont="1" applyFill="1" applyAlignment="1">
      <alignment horizontal="left" vertical="center"/>
    </xf>
    <xf numFmtId="0" fontId="48" fillId="9" borderId="1" xfId="49" applyFont="1" applyFill="1" applyBorder="1" applyAlignment="1">
      <alignment horizontal="left" wrapText="1"/>
    </xf>
    <xf numFmtId="0" fontId="48" fillId="9" borderId="1" xfId="49" applyFont="1" applyFill="1" applyBorder="1" applyAlignment="1">
      <alignment horizontal="center" wrapText="1"/>
    </xf>
    <xf numFmtId="166" fontId="48" fillId="9"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wrapText="1"/>
    </xf>
    <xf numFmtId="166" fontId="48" fillId="4" borderId="1" xfId="49" applyNumberFormat="1" applyFont="1" applyFill="1" applyBorder="1" applyAlignment="1">
      <alignment horizontal="left" wrapText="1"/>
    </xf>
    <xf numFmtId="0" fontId="46" fillId="4" borderId="1" xfId="58" applyFont="1" applyFill="1" applyBorder="1" applyAlignment="1" applyProtection="1">
      <alignment horizontal="left" vertical="center" wrapText="1"/>
    </xf>
    <xf numFmtId="0" fontId="46" fillId="4" borderId="1" xfId="59" applyFont="1" applyFill="1" applyBorder="1" applyAlignment="1" applyProtection="1">
      <alignment horizontal="center" vertical="center" wrapText="1"/>
    </xf>
    <xf numFmtId="9" fontId="46" fillId="4" borderId="1" xfId="49" applyNumberFormat="1" applyFont="1" applyFill="1" applyBorder="1" applyAlignment="1">
      <alignment horizontal="center" vertical="center" wrapText="1"/>
    </xf>
    <xf numFmtId="166" fontId="46" fillId="9" borderId="1" xfId="49" applyNumberFormat="1"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center"/>
    </xf>
    <xf numFmtId="4" fontId="1" fillId="2" borderId="1" xfId="49" applyNumberFormat="1" applyFont="1" applyFill="1" applyBorder="1" applyAlignment="1">
      <alignment horizontal="center" vertical="center"/>
    </xf>
    <xf numFmtId="0" fontId="54" fillId="2" borderId="1" xfId="49" applyFont="1" applyFill="1" applyBorder="1" applyAlignment="1">
      <alignment horizontal="left" wrapText="1"/>
    </xf>
    <xf numFmtId="0" fontId="54" fillId="2" borderId="1" xfId="49" applyFont="1" applyFill="1" applyBorder="1" applyAlignment="1">
      <alignment horizontal="center" vertical="center" wrapText="1"/>
    </xf>
    <xf numFmtId="166" fontId="1" fillId="2" borderId="1" xfId="49" applyNumberFormat="1" applyFont="1" applyFill="1" applyBorder="1" applyAlignment="1">
      <alignment horizontal="center" vertical="center"/>
    </xf>
    <xf numFmtId="166" fontId="54" fillId="2" borderId="1" xfId="49" applyNumberFormat="1" applyFont="1" applyFill="1" applyBorder="1" applyAlignment="1">
      <alignment horizontal="center" vertical="center"/>
    </xf>
    <xf numFmtId="4" fontId="1" fillId="2" borderId="1" xfId="49" applyNumberFormat="1" applyFont="1" applyFill="1" applyBorder="1" applyAlignment="1">
      <alignment horizontal="left" wrapText="1"/>
    </xf>
    <xf numFmtId="4" fontId="1" fillId="2" borderId="1" xfId="49" applyNumberFormat="1" applyFont="1" applyFill="1" applyBorder="1" applyAlignment="1">
      <alignment horizontal="center" wrapText="1"/>
    </xf>
    <xf numFmtId="4" fontId="54" fillId="2" borderId="1" xfId="49" applyNumberFormat="1" applyFont="1" applyFill="1" applyBorder="1" applyAlignment="1">
      <alignment horizontal="center" vertical="center"/>
    </xf>
    <xf numFmtId="0" fontId="54" fillId="2" borderId="1" xfId="29" applyFont="1" applyFill="1" applyBorder="1" applyAlignment="1">
      <alignment horizontal="left" wrapText="1"/>
    </xf>
    <xf numFmtId="10" fontId="54" fillId="2" borderId="1" xfId="49" applyNumberFormat="1" applyFont="1" applyFill="1" applyBorder="1" applyAlignment="1">
      <alignment horizontal="center" vertical="center" wrapText="1"/>
    </xf>
    <xf numFmtId="1" fontId="43" fillId="0" borderId="1" xfId="60" applyNumberFormat="1" applyFont="1" applyFill="1" applyBorder="1" applyAlignment="1">
      <alignment horizontal="left" vertical="top"/>
    </xf>
    <xf numFmtId="9" fontId="54" fillId="2" borderId="1" xfId="49" applyNumberFormat="1" applyFont="1" applyFill="1" applyBorder="1" applyAlignment="1">
      <alignment horizontal="center" vertical="center" wrapText="1"/>
    </xf>
    <xf numFmtId="4" fontId="1" fillId="2" borderId="1" xfId="49" applyNumberFormat="1" applyFont="1" applyFill="1" applyBorder="1" applyAlignment="1">
      <alignment horizontal="left"/>
    </xf>
    <xf numFmtId="4" fontId="1" fillId="2" borderId="1" xfId="49" applyNumberFormat="1" applyFont="1" applyFill="1" applyBorder="1" applyAlignment="1">
      <alignment horizontal="center"/>
    </xf>
    <xf numFmtId="0" fontId="54" fillId="2" borderId="1" xfId="49" applyFont="1" applyFill="1" applyBorder="1" applyAlignment="1">
      <alignment horizontal="left"/>
    </xf>
    <xf numFmtId="4" fontId="43" fillId="0" borderId="0" xfId="0" applyNumberFormat="1" applyFont="1"/>
    <xf numFmtId="0" fontId="1" fillId="2" borderId="1" xfId="49" applyFont="1" applyFill="1" applyBorder="1" applyAlignment="1">
      <alignment horizontal="center" vertical="center"/>
    </xf>
    <xf numFmtId="0" fontId="1" fillId="2" borderId="1" xfId="49" applyFont="1" applyFill="1" applyBorder="1" applyAlignment="1">
      <alignment horizontal="left"/>
    </xf>
    <xf numFmtId="0" fontId="1" fillId="2" borderId="1" xfId="49" applyFont="1" applyFill="1" applyBorder="1" applyAlignment="1">
      <alignment horizontal="center"/>
    </xf>
    <xf numFmtId="0" fontId="43" fillId="0" borderId="0" xfId="0" applyFont="1" applyAlignment="1">
      <alignment horizontal="center" vertical="center"/>
    </xf>
    <xf numFmtId="0" fontId="43" fillId="0" borderId="0" xfId="0" applyFont="1" applyAlignment="1">
      <alignment horizontal="center"/>
    </xf>
    <xf numFmtId="0" fontId="60" fillId="2" borderId="0" xfId="49" applyFont="1" applyFill="1" applyBorder="1" applyAlignment="1">
      <alignment horizontal="left"/>
    </xf>
    <xf numFmtId="0" fontId="52" fillId="0" borderId="0" xfId="49" applyFont="1" applyAlignment="1">
      <alignment horizontal="left" vertical="top"/>
    </xf>
    <xf numFmtId="0" fontId="60" fillId="0" borderId="0" xfId="49" applyFont="1" applyFill="1" applyBorder="1" applyAlignment="1">
      <alignment horizontal="left" vertical="top" wrapText="1"/>
    </xf>
    <xf numFmtId="1" fontId="43" fillId="4" borderId="1" xfId="49" applyNumberFormat="1" applyFont="1" applyFill="1" applyBorder="1" applyAlignment="1">
      <alignment horizontal="center" vertical="center"/>
    </xf>
    <xf numFmtId="0" fontId="47" fillId="4" borderId="1" xfId="20" applyFont="1" applyFill="1" applyBorder="1" applyAlignment="1" applyProtection="1">
      <alignment horizontal="left" wrapText="1"/>
    </xf>
    <xf numFmtId="0" fontId="47" fillId="4" borderId="1" xfId="29" applyFont="1" applyFill="1" applyBorder="1" applyAlignment="1" applyProtection="1">
      <alignment horizontal="center" vertical="center" wrapText="1"/>
    </xf>
    <xf numFmtId="4" fontId="47" fillId="4" borderId="1" xfId="49" applyNumberFormat="1" applyFont="1" applyFill="1" applyBorder="1" applyAlignment="1">
      <alignment horizontal="center" vertical="center" wrapText="1"/>
    </xf>
    <xf numFmtId="49" fontId="47" fillId="4" borderId="1" xfId="49" applyNumberFormat="1" applyFont="1" applyFill="1" applyBorder="1" applyAlignment="1" applyProtection="1">
      <alignment horizontal="center" vertical="center" wrapText="1"/>
      <protection locked="0"/>
    </xf>
    <xf numFmtId="4" fontId="47" fillId="4" borderId="1" xfId="49" applyNumberFormat="1" applyFont="1" applyFill="1" applyBorder="1" applyAlignment="1">
      <alignment horizontal="center" vertical="center"/>
    </xf>
    <xf numFmtId="166" fontId="47" fillId="4" borderId="1" xfId="9" applyNumberFormat="1" applyFont="1" applyFill="1" applyBorder="1" applyAlignment="1" applyProtection="1">
      <alignment horizontal="center" vertical="center" wrapText="1"/>
      <protection locked="0"/>
    </xf>
    <xf numFmtId="49" fontId="62" fillId="4" borderId="1" xfId="49" applyNumberFormat="1" applyFont="1" applyFill="1" applyBorder="1" applyAlignment="1" applyProtection="1">
      <alignment horizontal="left" vertical="top" wrapText="1"/>
      <protection locked="0"/>
    </xf>
    <xf numFmtId="4" fontId="62" fillId="4" borderId="1" xfId="49" applyNumberFormat="1" applyFont="1" applyFill="1" applyBorder="1" applyAlignment="1">
      <alignment horizontal="left" vertical="top"/>
    </xf>
    <xf numFmtId="0" fontId="62" fillId="4" borderId="1" xfId="49" applyFont="1" applyFill="1" applyBorder="1" applyAlignment="1">
      <alignment horizontal="left" vertical="top" wrapText="1"/>
    </xf>
    <xf numFmtId="49" fontId="62" fillId="2" borderId="1" xfId="49" applyNumberFormat="1" applyFont="1" applyFill="1" applyBorder="1" applyAlignment="1" applyProtection="1">
      <alignment horizontal="left" vertical="top" wrapText="1"/>
      <protection locked="0"/>
    </xf>
    <xf numFmtId="4" fontId="62" fillId="2" borderId="1" xfId="49" applyNumberFormat="1" applyFont="1" applyFill="1" applyBorder="1" applyAlignment="1">
      <alignment horizontal="left" vertical="top"/>
    </xf>
    <xf numFmtId="0" fontId="46" fillId="0" borderId="1" xfId="49" applyFont="1" applyFill="1" applyBorder="1" applyAlignment="1">
      <alignment horizontal="left" vertical="center" wrapText="1"/>
    </xf>
    <xf numFmtId="166" fontId="64" fillId="0" borderId="1" xfId="49" applyNumberFormat="1" applyFont="1" applyFill="1" applyBorder="1" applyAlignment="1">
      <alignment horizontal="center" vertical="center"/>
    </xf>
    <xf numFmtId="49" fontId="46" fillId="0" borderId="1" xfId="49" applyNumberFormat="1" applyFont="1" applyFill="1" applyBorder="1" applyAlignment="1" applyProtection="1">
      <alignment horizontal="left" vertical="center" wrapText="1"/>
      <protection locked="0"/>
    </xf>
    <xf numFmtId="166" fontId="64" fillId="0" borderId="1" xfId="49" applyNumberFormat="1" applyFont="1" applyFill="1" applyBorder="1" applyAlignment="1">
      <alignment horizontal="center" vertical="center" wrapText="1"/>
    </xf>
    <xf numFmtId="166" fontId="65" fillId="4" borderId="1" xfId="49" applyNumberFormat="1" applyFont="1" applyFill="1" applyBorder="1" applyAlignment="1">
      <alignment horizontal="center" vertical="center" wrapText="1"/>
    </xf>
    <xf numFmtId="0" fontId="62" fillId="4" borderId="0" xfId="0" applyFont="1" applyFill="1"/>
    <xf numFmtId="0" fontId="64" fillId="0" borderId="1" xfId="0" applyFont="1" applyFill="1" applyBorder="1" applyAlignment="1">
      <alignment horizontal="left" vertical="center" wrapText="1"/>
    </xf>
    <xf numFmtId="0" fontId="64" fillId="0" borderId="1" xfId="0" applyFont="1" applyFill="1" applyBorder="1" applyAlignment="1">
      <alignment horizontal="center" vertical="center"/>
    </xf>
    <xf numFmtId="0" fontId="62" fillId="0" borderId="0" xfId="0" applyFont="1"/>
    <xf numFmtId="0" fontId="62" fillId="4" borderId="0" xfId="49" applyFont="1" applyFill="1" applyAlignment="1">
      <alignment horizontal="left" vertical="top"/>
    </xf>
    <xf numFmtId="0" fontId="62" fillId="2" borderId="0" xfId="49" applyFont="1" applyFill="1" applyAlignment="1">
      <alignment horizontal="left" vertical="top"/>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6" fillId="0" borderId="1" xfId="10" applyFont="1" applyBorder="1" applyAlignment="1">
      <alignment horizontal="center"/>
    </xf>
    <xf numFmtId="0" fontId="15" fillId="0" borderId="1" xfId="10" applyFont="1" applyBorder="1" applyAlignment="1">
      <alignment horizontal="left"/>
    </xf>
    <xf numFmtId="0" fontId="15" fillId="0" borderId="1" xfId="10" applyFont="1" applyBorder="1" applyAlignment="1">
      <alignment horizontal="left" wrapText="1"/>
    </xf>
    <xf numFmtId="0" fontId="5" fillId="0" borderId="1" xfId="10" applyFont="1" applyBorder="1" applyAlignment="1">
      <alignment horizontal="center"/>
    </xf>
    <xf numFmtId="0" fontId="15" fillId="0" borderId="1" xfId="10" applyFont="1" applyBorder="1" applyAlignment="1">
      <alignment horizont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5" fillId="0" borderId="1" xfId="10" applyFont="1" applyBorder="1" applyAlignment="1">
      <alignment horizontal="left" vertical="top" wrapText="1"/>
    </xf>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5" fillId="4" borderId="0" xfId="0" applyFont="1" applyFill="1" applyAlignment="1">
      <alignment horizontal="left" vertical="top" wrapText="1"/>
    </xf>
    <xf numFmtId="0" fontId="55" fillId="0" borderId="0" xfId="60" applyFont="1" applyAlignment="1">
      <alignment horizontal="left"/>
    </xf>
    <xf numFmtId="0" fontId="55"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96" t="s">
        <v>0</v>
      </c>
      <c r="B1" s="197"/>
      <c r="C1" s="197"/>
      <c r="D1" s="197"/>
      <c r="E1" s="197"/>
      <c r="F1" s="197"/>
      <c r="G1" s="197"/>
      <c r="H1" s="197"/>
      <c r="I1" s="197"/>
      <c r="J1" s="197"/>
      <c r="K1" s="197"/>
      <c r="L1" s="197"/>
      <c r="M1" s="197"/>
      <c r="N1" s="197"/>
      <c r="O1" s="197"/>
      <c r="P1" s="197"/>
      <c r="Q1" s="197"/>
    </row>
    <row r="2" spans="1:18" ht="30" customHeight="1">
      <c r="A2" s="198" t="s">
        <v>1</v>
      </c>
      <c r="B2" s="199"/>
      <c r="C2" s="199"/>
      <c r="D2" s="199"/>
      <c r="E2" s="199"/>
      <c r="F2" s="199"/>
      <c r="G2" s="199"/>
      <c r="H2" s="199"/>
      <c r="I2" s="199"/>
      <c r="J2" s="199"/>
      <c r="K2" s="199"/>
      <c r="L2" s="199"/>
      <c r="M2" s="199"/>
      <c r="N2" s="199"/>
      <c r="O2" s="199"/>
      <c r="P2" s="199"/>
      <c r="Q2" s="199"/>
    </row>
    <row r="3" spans="1:18" ht="20.25" customHeight="1">
      <c r="B3" s="11"/>
      <c r="C3" s="11"/>
      <c r="D3" s="11"/>
      <c r="E3" s="200" t="s">
        <v>2</v>
      </c>
      <c r="F3" s="201"/>
      <c r="G3" s="202"/>
      <c r="H3" s="202"/>
      <c r="I3" s="202"/>
      <c r="J3" s="202"/>
      <c r="K3" s="202"/>
      <c r="L3" s="202"/>
      <c r="M3" s="202"/>
      <c r="N3" s="202"/>
      <c r="O3" s="11"/>
      <c r="P3" s="11"/>
      <c r="Q3" s="11"/>
    </row>
    <row r="4" spans="1:18">
      <c r="B4" s="11"/>
      <c r="C4" s="11"/>
      <c r="D4" s="11"/>
      <c r="E4" s="12"/>
      <c r="F4" s="13"/>
      <c r="G4" s="14"/>
      <c r="H4" s="14"/>
      <c r="I4" s="14"/>
      <c r="J4" s="14"/>
      <c r="K4" s="14"/>
      <c r="L4" s="14"/>
      <c r="M4" s="14"/>
      <c r="N4" s="14"/>
      <c r="O4" s="11"/>
      <c r="P4" s="11"/>
      <c r="Q4" s="11"/>
    </row>
    <row r="5" spans="1:18" ht="59.25" customHeight="1">
      <c r="A5" s="15"/>
      <c r="B5" s="203" t="s">
        <v>3</v>
      </c>
      <c r="C5" s="204"/>
      <c r="D5" s="204"/>
      <c r="E5" s="204"/>
      <c r="F5" s="204"/>
      <c r="G5" s="204"/>
      <c r="H5" s="204"/>
      <c r="I5" s="204"/>
      <c r="J5" s="204"/>
      <c r="K5" s="204"/>
      <c r="L5" s="204"/>
      <c r="M5" s="204"/>
      <c r="N5" s="204"/>
      <c r="O5" s="204"/>
      <c r="P5" s="204"/>
      <c r="Q5" s="205"/>
    </row>
    <row r="6" spans="1:18" ht="64.5" customHeight="1">
      <c r="A6" s="16">
        <v>1</v>
      </c>
      <c r="B6" s="206" t="s">
        <v>4</v>
      </c>
      <c r="C6" s="207"/>
      <c r="D6" s="207"/>
      <c r="E6" s="207"/>
      <c r="F6" s="207"/>
      <c r="G6" s="207"/>
      <c r="H6" s="207"/>
      <c r="I6" s="207"/>
      <c r="J6" s="207"/>
      <c r="K6" s="207"/>
      <c r="L6" s="207"/>
      <c r="M6" s="207"/>
      <c r="N6" s="207"/>
      <c r="O6" s="207"/>
      <c r="P6" s="207"/>
      <c r="Q6" s="208"/>
    </row>
    <row r="7" spans="1:18" ht="18" customHeight="1">
      <c r="A7" s="16">
        <v>2</v>
      </c>
      <c r="B7" s="206" t="s">
        <v>5</v>
      </c>
      <c r="C7" s="207"/>
      <c r="D7" s="207"/>
      <c r="E7" s="207"/>
      <c r="F7" s="207"/>
      <c r="G7" s="207"/>
      <c r="H7" s="207"/>
      <c r="I7" s="207"/>
      <c r="J7" s="207"/>
      <c r="K7" s="207"/>
      <c r="L7" s="207"/>
      <c r="M7" s="207"/>
      <c r="N7" s="207"/>
      <c r="O7" s="207"/>
      <c r="P7" s="207"/>
      <c r="Q7" s="208"/>
    </row>
    <row r="8" spans="1:18" ht="45" customHeight="1">
      <c r="A8" s="16">
        <v>3</v>
      </c>
      <c r="B8" s="209" t="s">
        <v>6</v>
      </c>
      <c r="C8" s="210"/>
      <c r="D8" s="210"/>
      <c r="E8" s="210"/>
      <c r="F8" s="210"/>
      <c r="G8" s="210"/>
      <c r="H8" s="210"/>
      <c r="I8" s="210"/>
      <c r="J8" s="210"/>
      <c r="K8" s="210"/>
      <c r="L8" s="210"/>
      <c r="M8" s="210"/>
      <c r="N8" s="210"/>
      <c r="O8" s="210"/>
      <c r="P8" s="210"/>
      <c r="Q8" s="211"/>
    </row>
    <row r="9" spans="1:18" ht="24" customHeight="1">
      <c r="A9" s="16">
        <v>4</v>
      </c>
      <c r="B9" s="206" t="s">
        <v>7</v>
      </c>
      <c r="C9" s="207"/>
      <c r="D9" s="207"/>
      <c r="E9" s="207"/>
      <c r="F9" s="207"/>
      <c r="G9" s="207"/>
      <c r="H9" s="207"/>
      <c r="I9" s="207"/>
      <c r="J9" s="207"/>
      <c r="K9" s="207"/>
      <c r="L9" s="207"/>
      <c r="M9" s="207"/>
      <c r="N9" s="207"/>
      <c r="O9" s="207"/>
      <c r="P9" s="207"/>
      <c r="Q9" s="208"/>
    </row>
    <row r="10" spans="1:18" ht="19.5" customHeight="1">
      <c r="A10" s="16">
        <v>5</v>
      </c>
      <c r="B10" s="206" t="s">
        <v>8</v>
      </c>
      <c r="C10" s="207"/>
      <c r="D10" s="207"/>
      <c r="E10" s="207"/>
      <c r="F10" s="207"/>
      <c r="G10" s="207"/>
      <c r="H10" s="207"/>
      <c r="I10" s="207"/>
      <c r="J10" s="207"/>
      <c r="K10" s="207"/>
      <c r="L10" s="207"/>
      <c r="M10" s="207"/>
      <c r="N10" s="207"/>
      <c r="O10" s="207"/>
      <c r="P10" s="207"/>
      <c r="Q10" s="208"/>
    </row>
    <row r="11" spans="1:18" ht="21" customHeight="1">
      <c r="A11" s="17"/>
      <c r="B11" s="212" t="s">
        <v>9</v>
      </c>
      <c r="C11" s="213"/>
      <c r="D11" s="213"/>
      <c r="E11" s="213"/>
      <c r="F11" s="213"/>
      <c r="G11" s="213"/>
      <c r="H11" s="213"/>
      <c r="I11" s="213"/>
      <c r="J11" s="213"/>
      <c r="K11" s="213"/>
      <c r="L11" s="213"/>
      <c r="M11" s="213"/>
      <c r="N11" s="213"/>
      <c r="O11" s="213"/>
      <c r="P11" s="213"/>
      <c r="Q11" s="213"/>
      <c r="R11" s="21"/>
    </row>
    <row r="12" spans="1:18" ht="21" customHeight="1">
      <c r="A12" s="18"/>
      <c r="B12" s="19"/>
      <c r="C12" s="20"/>
      <c r="D12" s="20"/>
      <c r="E12" s="20"/>
      <c r="F12" s="20"/>
      <c r="G12" s="20"/>
      <c r="H12" s="20"/>
      <c r="I12" s="20"/>
      <c r="J12" s="20"/>
      <c r="K12" s="20"/>
      <c r="L12" s="20"/>
      <c r="M12" s="20"/>
      <c r="N12" s="20"/>
      <c r="O12" s="20"/>
      <c r="P12" s="20"/>
      <c r="Q12" s="20"/>
    </row>
    <row r="13" spans="1:18">
      <c r="A13" s="214" t="s">
        <v>10</v>
      </c>
      <c r="B13" s="214"/>
      <c r="C13" s="214"/>
      <c r="D13" s="214"/>
      <c r="E13" s="214"/>
      <c r="F13" s="214"/>
      <c r="G13" s="214"/>
      <c r="H13" s="214"/>
      <c r="I13" s="214"/>
      <c r="J13" s="214"/>
      <c r="K13" s="214"/>
      <c r="L13" s="214"/>
      <c r="M13" s="214"/>
      <c r="N13" s="214"/>
      <c r="O13" s="214"/>
      <c r="P13" s="214"/>
      <c r="Q13" s="214"/>
    </row>
    <row r="14" spans="1:18" ht="15.75" customHeight="1">
      <c r="A14" s="214" t="s">
        <v>11</v>
      </c>
      <c r="B14" s="214"/>
      <c r="C14" s="214"/>
      <c r="D14" s="214"/>
      <c r="E14" s="214" t="s">
        <v>12</v>
      </c>
      <c r="F14" s="214"/>
      <c r="G14" s="214"/>
      <c r="H14" s="214"/>
      <c r="I14" s="214"/>
      <c r="J14" s="214"/>
      <c r="K14" s="214"/>
      <c r="L14" s="214"/>
      <c r="M14" s="214"/>
      <c r="N14" s="214"/>
      <c r="O14" s="214"/>
      <c r="P14" s="214"/>
      <c r="Q14" s="214"/>
    </row>
    <row r="15" spans="1:18" ht="15.75" customHeight="1">
      <c r="A15" s="214" t="s">
        <v>13</v>
      </c>
      <c r="B15" s="214"/>
      <c r="C15" s="214"/>
      <c r="D15" s="214"/>
      <c r="E15" s="214"/>
      <c r="F15" s="214"/>
      <c r="G15" s="214"/>
      <c r="H15" s="214"/>
      <c r="I15" s="214"/>
      <c r="J15" s="214"/>
      <c r="K15" s="214"/>
      <c r="L15" s="214"/>
      <c r="M15" s="214"/>
      <c r="N15" s="214"/>
      <c r="O15" s="214"/>
      <c r="P15" s="214"/>
      <c r="Q15" s="214"/>
    </row>
    <row r="16" spans="1:18" ht="24" customHeight="1">
      <c r="A16" s="222" t="s">
        <v>14</v>
      </c>
      <c r="B16" s="222"/>
      <c r="C16" s="222"/>
      <c r="D16" s="222"/>
      <c r="E16" s="215" t="s">
        <v>15</v>
      </c>
      <c r="F16" s="215"/>
      <c r="G16" s="215"/>
      <c r="H16" s="215"/>
      <c r="I16" s="215"/>
      <c r="J16" s="215"/>
      <c r="K16" s="215"/>
      <c r="L16" s="215"/>
      <c r="M16" s="215"/>
      <c r="N16" s="215"/>
      <c r="O16" s="215"/>
      <c r="P16" s="215"/>
      <c r="Q16" s="215"/>
    </row>
    <row r="17" spans="1:17" ht="47.25" customHeight="1">
      <c r="A17" s="222"/>
      <c r="B17" s="222"/>
      <c r="C17" s="222"/>
      <c r="D17" s="222"/>
      <c r="E17" s="216" t="s">
        <v>16</v>
      </c>
      <c r="F17" s="216"/>
      <c r="G17" s="216"/>
      <c r="H17" s="216"/>
      <c r="I17" s="216"/>
      <c r="J17" s="216"/>
      <c r="K17" s="216"/>
      <c r="L17" s="216"/>
      <c r="M17" s="216"/>
      <c r="N17" s="216"/>
      <c r="O17" s="216"/>
      <c r="P17" s="216"/>
      <c r="Q17" s="216"/>
    </row>
    <row r="18" spans="1:17" ht="39.75" customHeight="1">
      <c r="A18" s="222"/>
      <c r="B18" s="222"/>
      <c r="C18" s="222"/>
      <c r="D18" s="222"/>
      <c r="E18" s="216" t="s">
        <v>17</v>
      </c>
      <c r="F18" s="216"/>
      <c r="G18" s="216"/>
      <c r="H18" s="216"/>
      <c r="I18" s="216"/>
      <c r="J18" s="216"/>
      <c r="K18" s="216"/>
      <c r="L18" s="216"/>
      <c r="M18" s="216"/>
      <c r="N18" s="216"/>
      <c r="O18" s="216"/>
      <c r="P18" s="216"/>
      <c r="Q18" s="216"/>
    </row>
    <row r="19" spans="1:17" ht="38.25" customHeight="1">
      <c r="A19" s="222"/>
      <c r="B19" s="222"/>
      <c r="C19" s="222"/>
      <c r="D19" s="222"/>
      <c r="E19" s="216" t="s">
        <v>18</v>
      </c>
      <c r="F19" s="216"/>
      <c r="G19" s="216"/>
      <c r="H19" s="216"/>
      <c r="I19" s="216"/>
      <c r="J19" s="216"/>
      <c r="K19" s="216"/>
      <c r="L19" s="216"/>
      <c r="M19" s="216"/>
      <c r="N19" s="216"/>
      <c r="O19" s="216"/>
      <c r="P19" s="216"/>
      <c r="Q19" s="216"/>
    </row>
    <row r="20" spans="1:17" ht="30" customHeight="1">
      <c r="A20" s="222"/>
      <c r="B20" s="222"/>
      <c r="C20" s="222"/>
      <c r="D20" s="222"/>
      <c r="E20" s="216" t="s">
        <v>19</v>
      </c>
      <c r="F20" s="216"/>
      <c r="G20" s="216"/>
      <c r="H20" s="216"/>
      <c r="I20" s="216"/>
      <c r="J20" s="216"/>
      <c r="K20" s="216"/>
      <c r="L20" s="216"/>
      <c r="M20" s="216"/>
      <c r="N20" s="216"/>
      <c r="O20" s="216"/>
      <c r="P20" s="216"/>
      <c r="Q20" s="216"/>
    </row>
    <row r="21" spans="1:17" ht="53.25" customHeight="1">
      <c r="A21" s="222"/>
      <c r="B21" s="222"/>
      <c r="C21" s="222"/>
      <c r="D21" s="222"/>
      <c r="E21" s="216" t="s">
        <v>20</v>
      </c>
      <c r="F21" s="216"/>
      <c r="G21" s="216"/>
      <c r="H21" s="216"/>
      <c r="I21" s="216"/>
      <c r="J21" s="216"/>
      <c r="K21" s="216"/>
      <c r="L21" s="216"/>
      <c r="M21" s="216"/>
      <c r="N21" s="216"/>
      <c r="O21" s="216"/>
      <c r="P21" s="216"/>
      <c r="Q21" s="216"/>
    </row>
    <row r="22" spans="1:17">
      <c r="A22" s="217" t="s">
        <v>21</v>
      </c>
      <c r="B22" s="218"/>
      <c r="C22" s="218"/>
      <c r="D22" s="218"/>
      <c r="E22" s="218"/>
      <c r="F22" s="218"/>
      <c r="G22" s="218"/>
      <c r="H22" s="218"/>
      <c r="I22" s="218"/>
      <c r="J22" s="218"/>
      <c r="K22" s="218"/>
      <c r="L22" s="218"/>
      <c r="M22" s="218"/>
      <c r="N22" s="218"/>
      <c r="O22" s="218"/>
      <c r="P22" s="218"/>
      <c r="Q22" s="218"/>
    </row>
    <row r="23" spans="1:17" ht="48" customHeight="1">
      <c r="A23" s="222" t="s">
        <v>22</v>
      </c>
      <c r="B23" s="223"/>
      <c r="C23" s="223"/>
      <c r="D23" s="223"/>
      <c r="E23" s="216" t="s">
        <v>23</v>
      </c>
      <c r="F23" s="216"/>
      <c r="G23" s="216"/>
      <c r="H23" s="216"/>
      <c r="I23" s="216"/>
      <c r="J23" s="216"/>
      <c r="K23" s="216"/>
      <c r="L23" s="216"/>
      <c r="M23" s="216"/>
      <c r="N23" s="216"/>
      <c r="O23" s="216"/>
      <c r="P23" s="216"/>
      <c r="Q23" s="216"/>
    </row>
    <row r="24" spans="1:17" ht="46.5" customHeight="1">
      <c r="A24" s="223"/>
      <c r="B24" s="223"/>
      <c r="C24" s="223"/>
      <c r="D24" s="223"/>
      <c r="E24" s="216" t="s">
        <v>24</v>
      </c>
      <c r="F24" s="216"/>
      <c r="G24" s="216"/>
      <c r="H24" s="216"/>
      <c r="I24" s="216"/>
      <c r="J24" s="216"/>
      <c r="K24" s="216"/>
      <c r="L24" s="216"/>
      <c r="M24" s="216"/>
      <c r="N24" s="216"/>
      <c r="O24" s="216"/>
      <c r="P24" s="216"/>
      <c r="Q24" s="216"/>
    </row>
    <row r="25" spans="1:17" ht="46.5" customHeight="1">
      <c r="A25" s="223"/>
      <c r="B25" s="223"/>
      <c r="C25" s="223"/>
      <c r="D25" s="223"/>
      <c r="E25" s="216" t="s">
        <v>25</v>
      </c>
      <c r="F25" s="216"/>
      <c r="G25" s="216"/>
      <c r="H25" s="216"/>
      <c r="I25" s="216"/>
      <c r="J25" s="216"/>
      <c r="K25" s="216"/>
      <c r="L25" s="216"/>
      <c r="M25" s="216"/>
      <c r="N25" s="216"/>
      <c r="O25" s="216"/>
      <c r="P25" s="216"/>
      <c r="Q25" s="216"/>
    </row>
    <row r="26" spans="1:17">
      <c r="A26" s="223"/>
      <c r="B26" s="223"/>
      <c r="C26" s="223"/>
      <c r="D26" s="223"/>
      <c r="E26" s="216" t="s">
        <v>26</v>
      </c>
      <c r="F26" s="216"/>
      <c r="G26" s="216"/>
      <c r="H26" s="216"/>
      <c r="I26" s="216"/>
      <c r="J26" s="216"/>
      <c r="K26" s="216"/>
      <c r="L26" s="216"/>
      <c r="M26" s="216"/>
      <c r="N26" s="216"/>
      <c r="O26" s="216"/>
      <c r="P26" s="216"/>
      <c r="Q26" s="216"/>
    </row>
    <row r="27" spans="1:17">
      <c r="A27" s="217" t="s">
        <v>27</v>
      </c>
      <c r="B27" s="217"/>
      <c r="C27" s="217"/>
      <c r="D27" s="217"/>
      <c r="E27" s="217"/>
      <c r="F27" s="217"/>
      <c r="G27" s="217"/>
      <c r="H27" s="217"/>
      <c r="I27" s="217"/>
      <c r="J27" s="217"/>
      <c r="K27" s="217"/>
      <c r="L27" s="217"/>
      <c r="M27" s="217"/>
      <c r="N27" s="217"/>
      <c r="O27" s="217"/>
      <c r="P27" s="217"/>
      <c r="Q27" s="217"/>
    </row>
    <row r="28" spans="1:17" ht="58.5" customHeight="1">
      <c r="A28" s="222" t="s">
        <v>28</v>
      </c>
      <c r="B28" s="222"/>
      <c r="C28" s="222"/>
      <c r="D28" s="222"/>
      <c r="E28" s="216" t="s">
        <v>29</v>
      </c>
      <c r="F28" s="216"/>
      <c r="G28" s="216"/>
      <c r="H28" s="216"/>
      <c r="I28" s="216"/>
      <c r="J28" s="216"/>
      <c r="K28" s="216"/>
      <c r="L28" s="216"/>
      <c r="M28" s="216"/>
      <c r="N28" s="216"/>
      <c r="O28" s="216"/>
      <c r="P28" s="216"/>
      <c r="Q28" s="216"/>
    </row>
    <row r="29" spans="1:17" ht="24" customHeight="1">
      <c r="A29" s="217" t="s">
        <v>30</v>
      </c>
      <c r="B29" s="217"/>
      <c r="C29" s="217"/>
      <c r="D29" s="217"/>
      <c r="E29" s="217"/>
      <c r="F29" s="217"/>
      <c r="G29" s="217"/>
      <c r="H29" s="217"/>
      <c r="I29" s="217"/>
      <c r="J29" s="217"/>
      <c r="K29" s="217"/>
      <c r="L29" s="217"/>
      <c r="M29" s="217"/>
      <c r="N29" s="217"/>
      <c r="O29" s="217"/>
      <c r="P29" s="217"/>
      <c r="Q29" s="217"/>
    </row>
    <row r="30" spans="1:17" ht="50.25" customHeight="1">
      <c r="A30" s="223">
        <v>4</v>
      </c>
      <c r="B30" s="223"/>
      <c r="C30" s="223"/>
      <c r="D30" s="223"/>
      <c r="E30" s="216" t="s">
        <v>31</v>
      </c>
      <c r="F30" s="216"/>
      <c r="G30" s="216"/>
      <c r="H30" s="216"/>
      <c r="I30" s="216"/>
      <c r="J30" s="216"/>
      <c r="K30" s="216"/>
      <c r="L30" s="216"/>
      <c r="M30" s="216"/>
      <c r="N30" s="216"/>
      <c r="O30" s="216"/>
      <c r="P30" s="216"/>
      <c r="Q30" s="216"/>
    </row>
    <row r="31" spans="1:17" ht="45.75" customHeight="1">
      <c r="A31" s="223"/>
      <c r="B31" s="223"/>
      <c r="C31" s="223"/>
      <c r="D31" s="223"/>
      <c r="E31" s="216" t="s">
        <v>32</v>
      </c>
      <c r="F31" s="216"/>
      <c r="G31" s="216"/>
      <c r="H31" s="216"/>
      <c r="I31" s="216"/>
      <c r="J31" s="216"/>
      <c r="K31" s="216"/>
      <c r="L31" s="216"/>
      <c r="M31" s="216"/>
      <c r="N31" s="216"/>
      <c r="O31" s="216"/>
      <c r="P31" s="216"/>
      <c r="Q31" s="216"/>
    </row>
    <row r="32" spans="1:17" ht="30" customHeight="1">
      <c r="A32" s="217" t="s">
        <v>33</v>
      </c>
      <c r="B32" s="217"/>
      <c r="C32" s="217"/>
      <c r="D32" s="217"/>
      <c r="E32" s="217"/>
      <c r="F32" s="217"/>
      <c r="G32" s="217"/>
      <c r="H32" s="217"/>
      <c r="I32" s="217"/>
      <c r="J32" s="217"/>
      <c r="K32" s="217"/>
      <c r="L32" s="217"/>
      <c r="M32" s="217"/>
      <c r="N32" s="217"/>
      <c r="O32" s="217"/>
      <c r="P32" s="217"/>
      <c r="Q32" s="217"/>
    </row>
    <row r="33" spans="1:17" ht="19.5" customHeight="1">
      <c r="A33" s="223">
        <v>5</v>
      </c>
      <c r="B33" s="223"/>
      <c r="C33" s="223"/>
      <c r="D33" s="223"/>
      <c r="E33" s="224" t="s">
        <v>34</v>
      </c>
      <c r="F33" s="224"/>
      <c r="G33" s="224"/>
      <c r="H33" s="224"/>
      <c r="I33" s="224"/>
      <c r="J33" s="224"/>
      <c r="K33" s="224"/>
      <c r="L33" s="224"/>
      <c r="M33" s="224"/>
      <c r="N33" s="224"/>
      <c r="O33" s="224"/>
      <c r="P33" s="224"/>
      <c r="Q33" s="224"/>
    </row>
    <row r="34" spans="1:17" ht="201.75" customHeight="1">
      <c r="A34" s="223"/>
      <c r="B34" s="223"/>
      <c r="C34" s="223"/>
      <c r="D34" s="223"/>
      <c r="E34" s="219" t="s">
        <v>35</v>
      </c>
      <c r="F34" s="219"/>
      <c r="G34" s="219"/>
      <c r="H34" s="219"/>
      <c r="I34" s="219"/>
      <c r="J34" s="219"/>
      <c r="K34" s="219"/>
      <c r="L34" s="219"/>
      <c r="M34" s="219"/>
      <c r="N34" s="219"/>
      <c r="O34" s="219"/>
      <c r="P34" s="219"/>
      <c r="Q34" s="219"/>
    </row>
    <row r="35" spans="1:17" ht="18.75" customHeight="1">
      <c r="A35" s="223"/>
      <c r="B35" s="223"/>
      <c r="C35" s="223"/>
      <c r="D35" s="223"/>
      <c r="E35" s="224" t="s">
        <v>36</v>
      </c>
      <c r="F35" s="224"/>
      <c r="G35" s="224"/>
      <c r="H35" s="224"/>
      <c r="I35" s="224"/>
      <c r="J35" s="224"/>
      <c r="K35" s="224"/>
      <c r="L35" s="224"/>
      <c r="M35" s="224"/>
      <c r="N35" s="224"/>
      <c r="O35" s="224"/>
      <c r="P35" s="224"/>
      <c r="Q35" s="224"/>
    </row>
    <row r="36" spans="1:17" ht="186.75" customHeight="1">
      <c r="A36" s="223"/>
      <c r="B36" s="223"/>
      <c r="C36" s="223"/>
      <c r="D36" s="223"/>
      <c r="E36" s="219" t="s">
        <v>37</v>
      </c>
      <c r="F36" s="220"/>
      <c r="G36" s="220"/>
      <c r="H36" s="220"/>
      <c r="I36" s="220"/>
      <c r="J36" s="220"/>
      <c r="K36" s="220"/>
      <c r="L36" s="220"/>
      <c r="M36" s="220"/>
      <c r="N36" s="220"/>
      <c r="O36" s="220"/>
      <c r="P36" s="220"/>
      <c r="Q36" s="220"/>
    </row>
    <row r="37" spans="1:17" ht="115.5" customHeight="1">
      <c r="A37" s="223"/>
      <c r="B37" s="223"/>
      <c r="C37" s="223"/>
      <c r="D37" s="223"/>
      <c r="E37" s="221" t="s">
        <v>38</v>
      </c>
      <c r="F37" s="221"/>
      <c r="G37" s="221"/>
      <c r="H37" s="221"/>
      <c r="I37" s="221"/>
      <c r="J37" s="221"/>
      <c r="K37" s="221"/>
      <c r="L37" s="221"/>
      <c r="M37" s="221"/>
      <c r="N37" s="221"/>
      <c r="O37" s="221"/>
      <c r="P37" s="221"/>
      <c r="Q37" s="221"/>
    </row>
    <row r="38" spans="1:17" ht="66.75" customHeight="1">
      <c r="A38" s="223"/>
      <c r="B38" s="223"/>
      <c r="C38" s="223"/>
      <c r="D38" s="223"/>
      <c r="E38" s="219" t="s">
        <v>39</v>
      </c>
      <c r="F38" s="220"/>
      <c r="G38" s="220"/>
      <c r="H38" s="220"/>
      <c r="I38" s="220"/>
      <c r="J38" s="220"/>
      <c r="K38" s="220"/>
      <c r="L38" s="220"/>
      <c r="M38" s="220"/>
      <c r="N38" s="220"/>
      <c r="O38" s="220"/>
      <c r="P38" s="220"/>
      <c r="Q38" s="220"/>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25" t="s">
        <v>41</v>
      </c>
      <c r="B2" s="226"/>
      <c r="C2" s="226"/>
      <c r="D2" s="226"/>
      <c r="E2" s="226"/>
      <c r="F2" s="226"/>
      <c r="G2" s="226"/>
      <c r="H2" s="226"/>
      <c r="I2" s="226"/>
      <c r="J2" s="226"/>
      <c r="K2" s="226"/>
      <c r="L2" s="226"/>
      <c r="M2" s="226"/>
      <c r="N2" s="227"/>
    </row>
    <row r="3" spans="1:14">
      <c r="A3" s="228" t="s">
        <v>42</v>
      </c>
      <c r="B3" s="229"/>
      <c r="C3" s="229"/>
      <c r="D3" s="229"/>
      <c r="E3" s="229"/>
      <c r="F3" s="229"/>
      <c r="G3" s="229"/>
      <c r="H3" s="229"/>
      <c r="I3" s="229"/>
      <c r="J3" s="229"/>
      <c r="K3" s="229"/>
      <c r="L3" s="229"/>
      <c r="M3" s="229"/>
      <c r="N3" s="230"/>
    </row>
    <row r="4" spans="1:14" ht="46.5" customHeight="1">
      <c r="A4" s="4" t="s">
        <v>43</v>
      </c>
      <c r="B4" s="231" t="s">
        <v>44</v>
      </c>
      <c r="C4" s="231"/>
      <c r="D4" s="231"/>
      <c r="E4" s="231"/>
      <c r="F4" s="231"/>
      <c r="G4" s="231"/>
      <c r="H4" s="231"/>
      <c r="I4" s="231"/>
      <c r="J4" s="231"/>
      <c r="K4" s="231"/>
      <c r="L4" s="231"/>
      <c r="M4" s="231"/>
      <c r="N4" s="232"/>
    </row>
    <row r="5" spans="1:14" ht="45.75" customHeight="1">
      <c r="A5" s="233" t="s">
        <v>45</v>
      </c>
      <c r="B5" s="234"/>
      <c r="C5" s="234"/>
      <c r="D5" s="234"/>
      <c r="E5" s="234"/>
      <c r="F5" s="234"/>
      <c r="G5" s="234"/>
      <c r="H5" s="234"/>
      <c r="I5" s="234"/>
      <c r="J5" s="234"/>
      <c r="K5" s="234"/>
      <c r="L5" s="234"/>
      <c r="M5" s="234"/>
      <c r="N5" s="235"/>
    </row>
    <row r="6" spans="1:14" ht="29.25" customHeight="1">
      <c r="A6" s="233" t="s">
        <v>46</v>
      </c>
      <c r="B6" s="234"/>
      <c r="C6" s="234"/>
      <c r="D6" s="234"/>
      <c r="E6" s="234"/>
      <c r="F6" s="234"/>
      <c r="G6" s="234"/>
      <c r="H6" s="234"/>
      <c r="I6" s="234"/>
      <c r="J6" s="234"/>
      <c r="K6" s="234"/>
      <c r="L6" s="234"/>
      <c r="M6" s="234"/>
      <c r="N6" s="235"/>
    </row>
    <row r="7" spans="1:14" ht="17.25" customHeight="1">
      <c r="A7" s="5" t="s">
        <v>47</v>
      </c>
      <c r="B7" s="6"/>
      <c r="C7" s="6"/>
      <c r="D7" s="6"/>
      <c r="E7" s="6"/>
      <c r="F7" s="6"/>
      <c r="G7" s="6"/>
      <c r="H7" s="6"/>
      <c r="I7" s="6"/>
      <c r="J7" s="6"/>
      <c r="K7" s="6"/>
      <c r="L7" s="6"/>
      <c r="M7" s="6"/>
      <c r="N7" s="8"/>
    </row>
    <row r="8" spans="1:14" ht="51" customHeight="1">
      <c r="A8" s="233" t="s">
        <v>48</v>
      </c>
      <c r="B8" s="234"/>
      <c r="C8" s="234"/>
      <c r="D8" s="234"/>
      <c r="E8" s="234"/>
      <c r="F8" s="234"/>
      <c r="G8" s="234"/>
      <c r="H8" s="234"/>
      <c r="I8" s="234"/>
      <c r="J8" s="234"/>
      <c r="K8" s="234"/>
      <c r="L8" s="234"/>
      <c r="M8" s="234"/>
      <c r="N8" s="235"/>
    </row>
    <row r="9" spans="1:14" ht="36" customHeight="1">
      <c r="A9" s="233" t="s">
        <v>49</v>
      </c>
      <c r="B9" s="234"/>
      <c r="C9" s="234"/>
      <c r="D9" s="234"/>
      <c r="E9" s="234"/>
      <c r="F9" s="234"/>
      <c r="G9" s="234"/>
      <c r="H9" s="234"/>
      <c r="I9" s="234"/>
      <c r="J9" s="234"/>
      <c r="K9" s="234"/>
      <c r="L9" s="234"/>
      <c r="M9" s="234"/>
      <c r="N9" s="235"/>
    </row>
    <row r="10" spans="1:14" ht="30" customHeight="1">
      <c r="A10" s="233" t="s">
        <v>50</v>
      </c>
      <c r="B10" s="234"/>
      <c r="C10" s="234"/>
      <c r="D10" s="234"/>
      <c r="E10" s="234"/>
      <c r="F10" s="234"/>
      <c r="G10" s="234"/>
      <c r="H10" s="234"/>
      <c r="I10" s="234"/>
      <c r="J10" s="234"/>
      <c r="K10" s="234"/>
      <c r="L10" s="234"/>
      <c r="M10" s="234"/>
      <c r="N10" s="235"/>
    </row>
    <row r="11" spans="1:14" ht="18.75" customHeight="1">
      <c r="A11" s="233" t="s">
        <v>51</v>
      </c>
      <c r="B11" s="234"/>
      <c r="C11" s="234"/>
      <c r="D11" s="234"/>
      <c r="E11" s="234"/>
      <c r="F11" s="234"/>
      <c r="G11" s="234"/>
      <c r="H11" s="234"/>
      <c r="I11" s="234"/>
      <c r="J11" s="234"/>
      <c r="K11" s="234"/>
      <c r="L11" s="234"/>
      <c r="M11" s="234"/>
      <c r="N11" s="235"/>
    </row>
    <row r="12" spans="1:14">
      <c r="A12" s="228" t="s">
        <v>52</v>
      </c>
      <c r="B12" s="229"/>
      <c r="C12" s="229"/>
      <c r="D12" s="229"/>
      <c r="E12" s="229"/>
      <c r="F12" s="229"/>
      <c r="G12" s="229"/>
      <c r="H12" s="229"/>
      <c r="I12" s="229"/>
      <c r="J12" s="229"/>
      <c r="K12" s="229"/>
      <c r="L12" s="229"/>
      <c r="M12" s="229"/>
      <c r="N12" s="230"/>
    </row>
    <row r="13" spans="1:14">
      <c r="A13" s="7" t="s">
        <v>53</v>
      </c>
      <c r="N13" s="9"/>
    </row>
    <row r="14" spans="1:14" ht="117" customHeight="1">
      <c r="A14" s="236" t="s">
        <v>54</v>
      </c>
      <c r="B14" s="237"/>
      <c r="C14" s="237"/>
      <c r="D14" s="237"/>
      <c r="E14" s="237"/>
      <c r="F14" s="237"/>
      <c r="G14" s="237"/>
      <c r="H14" s="237"/>
      <c r="I14" s="237"/>
      <c r="J14" s="237"/>
      <c r="K14" s="237"/>
      <c r="L14" s="237"/>
      <c r="M14" s="237"/>
      <c r="N14" s="238"/>
    </row>
    <row r="15" spans="1:14" ht="28.5" customHeight="1">
      <c r="A15" s="239" t="s">
        <v>55</v>
      </c>
      <c r="B15" s="240"/>
      <c r="C15" s="240"/>
      <c r="D15" s="240"/>
      <c r="E15" s="240"/>
      <c r="F15" s="240"/>
      <c r="G15" s="240"/>
      <c r="H15" s="240"/>
      <c r="I15" s="240"/>
      <c r="J15" s="240"/>
      <c r="K15" s="240"/>
      <c r="L15" s="240"/>
      <c r="M15" s="240"/>
      <c r="N15" s="241"/>
    </row>
    <row r="16" spans="1:14" ht="120" customHeight="1">
      <c r="A16" s="242" t="s">
        <v>56</v>
      </c>
      <c r="B16" s="243"/>
      <c r="C16" s="243"/>
      <c r="D16" s="243"/>
      <c r="E16" s="243"/>
      <c r="F16" s="243"/>
      <c r="G16" s="243"/>
      <c r="H16" s="243"/>
      <c r="I16" s="243"/>
      <c r="J16" s="243"/>
      <c r="K16" s="243"/>
      <c r="L16" s="243"/>
      <c r="M16" s="243"/>
      <c r="N16" s="244"/>
    </row>
    <row r="17" spans="1:14" ht="13.5" customHeight="1">
      <c r="A17" s="233" t="s">
        <v>57</v>
      </c>
      <c r="B17" s="234"/>
      <c r="C17" s="234"/>
      <c r="D17" s="234"/>
      <c r="E17" s="234"/>
      <c r="F17" s="234"/>
      <c r="G17" s="234"/>
      <c r="H17" s="234"/>
      <c r="I17" s="234"/>
      <c r="J17" s="234"/>
      <c r="K17" s="234"/>
      <c r="L17" s="234"/>
      <c r="M17" s="234"/>
      <c r="N17" s="235"/>
    </row>
    <row r="18" spans="1:14" ht="15" customHeight="1">
      <c r="A18" s="233" t="s">
        <v>58</v>
      </c>
      <c r="B18" s="234"/>
      <c r="C18" s="234"/>
      <c r="D18" s="234"/>
      <c r="E18" s="234"/>
      <c r="F18" s="234"/>
      <c r="G18" s="234"/>
      <c r="H18" s="234"/>
      <c r="I18" s="234"/>
      <c r="J18" s="234"/>
      <c r="K18" s="234"/>
      <c r="L18" s="234"/>
      <c r="M18" s="234"/>
      <c r="N18" s="235"/>
    </row>
    <row r="19" spans="1:14" ht="49.5" customHeight="1">
      <c r="A19" s="233" t="s">
        <v>59</v>
      </c>
      <c r="B19" s="234"/>
      <c r="C19" s="234"/>
      <c r="D19" s="234"/>
      <c r="E19" s="234"/>
      <c r="F19" s="234"/>
      <c r="G19" s="234"/>
      <c r="H19" s="234"/>
      <c r="I19" s="234"/>
      <c r="J19" s="234"/>
      <c r="K19" s="234"/>
      <c r="L19" s="234"/>
      <c r="M19" s="234"/>
      <c r="N19" s="235"/>
    </row>
    <row r="20" spans="1:14">
      <c r="A20" s="228" t="s">
        <v>60</v>
      </c>
      <c r="B20" s="229"/>
      <c r="C20" s="229"/>
      <c r="D20" s="229"/>
      <c r="E20" s="229"/>
      <c r="F20" s="229"/>
      <c r="G20" s="229"/>
      <c r="H20" s="229"/>
      <c r="I20" s="229"/>
      <c r="J20" s="229"/>
      <c r="K20" s="229"/>
      <c r="L20" s="229"/>
      <c r="M20" s="229"/>
      <c r="N20" s="230"/>
    </row>
    <row r="21" spans="1:14" ht="77.25" customHeight="1">
      <c r="A21" s="245" t="s">
        <v>61</v>
      </c>
      <c r="B21" s="246"/>
      <c r="C21" s="246"/>
      <c r="D21" s="246"/>
      <c r="E21" s="246"/>
      <c r="F21" s="246"/>
      <c r="G21" s="246"/>
      <c r="H21" s="246"/>
      <c r="I21" s="246"/>
      <c r="J21" s="246"/>
      <c r="K21" s="246"/>
      <c r="L21" s="246"/>
      <c r="M21" s="246"/>
      <c r="N21" s="247"/>
    </row>
    <row r="22" spans="1:14">
      <c r="A22" s="228" t="s">
        <v>62</v>
      </c>
      <c r="B22" s="229"/>
      <c r="C22" s="229"/>
      <c r="D22" s="229"/>
      <c r="E22" s="229"/>
      <c r="F22" s="229"/>
      <c r="G22" s="229"/>
      <c r="H22" s="229"/>
      <c r="I22" s="229"/>
      <c r="J22" s="229"/>
      <c r="K22" s="229"/>
      <c r="L22" s="229"/>
      <c r="M22" s="229"/>
      <c r="N22" s="230"/>
    </row>
    <row r="23" spans="1:14" ht="51.75" customHeight="1">
      <c r="A23" s="245" t="s">
        <v>63</v>
      </c>
      <c r="B23" s="246"/>
      <c r="C23" s="246"/>
      <c r="D23" s="246"/>
      <c r="E23" s="246"/>
      <c r="F23" s="246"/>
      <c r="G23" s="246"/>
      <c r="H23" s="246"/>
      <c r="I23" s="246"/>
      <c r="J23" s="246"/>
      <c r="K23" s="246"/>
      <c r="L23" s="246"/>
      <c r="M23" s="246"/>
      <c r="N23" s="247"/>
    </row>
    <row r="24" spans="1:14">
      <c r="A24" s="228" t="s">
        <v>64</v>
      </c>
      <c r="B24" s="229"/>
      <c r="C24" s="229"/>
      <c r="D24" s="229"/>
      <c r="E24" s="229"/>
      <c r="F24" s="229"/>
      <c r="G24" s="229"/>
      <c r="H24" s="229"/>
      <c r="I24" s="229"/>
      <c r="J24" s="229"/>
      <c r="K24" s="229"/>
      <c r="L24" s="229"/>
      <c r="M24" s="229"/>
      <c r="N24" s="230"/>
    </row>
    <row r="25" spans="1:14" ht="14.25" customHeight="1">
      <c r="A25" s="245" t="s">
        <v>65</v>
      </c>
      <c r="B25" s="246"/>
      <c r="C25" s="246"/>
      <c r="D25" s="246"/>
      <c r="E25" s="246"/>
      <c r="F25" s="246"/>
      <c r="G25" s="246"/>
      <c r="H25" s="246"/>
      <c r="I25" s="246"/>
      <c r="J25" s="246"/>
      <c r="K25" s="246"/>
      <c r="L25" s="246"/>
      <c r="M25" s="246"/>
      <c r="N25" s="247"/>
    </row>
    <row r="26" spans="1:14">
      <c r="A26" s="228" t="s">
        <v>66</v>
      </c>
      <c r="B26" s="229"/>
      <c r="C26" s="229"/>
      <c r="D26" s="229"/>
      <c r="E26" s="229"/>
      <c r="F26" s="229"/>
      <c r="G26" s="229"/>
      <c r="H26" s="229"/>
      <c r="I26" s="229"/>
      <c r="J26" s="229"/>
      <c r="K26" s="229"/>
      <c r="L26" s="229"/>
      <c r="M26" s="229"/>
      <c r="N26" s="230"/>
    </row>
    <row r="27" spans="1:14" ht="63" customHeight="1">
      <c r="A27" s="245" t="s">
        <v>67</v>
      </c>
      <c r="B27" s="246"/>
      <c r="C27" s="246"/>
      <c r="D27" s="246"/>
      <c r="E27" s="246"/>
      <c r="F27" s="246"/>
      <c r="G27" s="246"/>
      <c r="H27" s="246"/>
      <c r="I27" s="246"/>
      <c r="J27" s="246"/>
      <c r="K27" s="246"/>
      <c r="L27" s="246"/>
      <c r="M27" s="246"/>
      <c r="N27" s="247"/>
    </row>
    <row r="28" spans="1:14">
      <c r="A28" s="228" t="s">
        <v>68</v>
      </c>
      <c r="B28" s="229"/>
      <c r="C28" s="229"/>
      <c r="D28" s="229"/>
      <c r="E28" s="229"/>
      <c r="F28" s="229"/>
      <c r="G28" s="229"/>
      <c r="H28" s="229"/>
      <c r="I28" s="229"/>
      <c r="J28" s="229"/>
      <c r="K28" s="229"/>
      <c r="L28" s="229"/>
      <c r="M28" s="229"/>
      <c r="N28" s="230"/>
    </row>
    <row r="29" spans="1:14" ht="17.25" customHeight="1">
      <c r="A29" s="245" t="s">
        <v>69</v>
      </c>
      <c r="B29" s="246"/>
      <c r="C29" s="246"/>
      <c r="D29" s="246"/>
      <c r="E29" s="246"/>
      <c r="F29" s="246"/>
      <c r="G29" s="246"/>
      <c r="H29" s="246"/>
      <c r="I29" s="246"/>
      <c r="J29" s="246"/>
      <c r="K29" s="246"/>
      <c r="L29" s="246"/>
      <c r="M29" s="246"/>
      <c r="N29" s="247"/>
    </row>
    <row r="30" spans="1:14" ht="36" customHeight="1">
      <c r="A30" s="245" t="s">
        <v>70</v>
      </c>
      <c r="B30" s="246"/>
      <c r="C30" s="246"/>
      <c r="D30" s="246"/>
      <c r="E30" s="246"/>
      <c r="F30" s="246"/>
      <c r="G30" s="246"/>
      <c r="H30" s="246"/>
      <c r="I30" s="246"/>
      <c r="J30" s="246"/>
      <c r="K30" s="246"/>
      <c r="L30" s="246"/>
      <c r="M30" s="246"/>
      <c r="N30" s="247"/>
    </row>
    <row r="31" spans="1:14">
      <c r="A31" s="228" t="s">
        <v>71</v>
      </c>
      <c r="B31" s="229"/>
      <c r="C31" s="229"/>
      <c r="D31" s="229"/>
      <c r="E31" s="229"/>
      <c r="F31" s="229"/>
      <c r="G31" s="229"/>
      <c r="H31" s="229"/>
      <c r="I31" s="229"/>
      <c r="J31" s="229"/>
      <c r="K31" s="229"/>
      <c r="L31" s="229"/>
      <c r="M31" s="229"/>
      <c r="N31" s="230"/>
    </row>
    <row r="32" spans="1:14">
      <c r="A32" s="228" t="s">
        <v>72</v>
      </c>
      <c r="B32" s="229"/>
      <c r="C32" s="229"/>
      <c r="D32" s="229"/>
      <c r="E32" s="229"/>
      <c r="F32" s="229"/>
      <c r="G32" s="229"/>
      <c r="H32" s="229"/>
      <c r="I32" s="229"/>
      <c r="J32" s="229"/>
      <c r="K32" s="229"/>
      <c r="L32" s="229"/>
      <c r="M32" s="229"/>
      <c r="N32" s="230"/>
    </row>
    <row r="33" spans="1:14" ht="34.5" customHeight="1">
      <c r="A33" s="245" t="s">
        <v>73</v>
      </c>
      <c r="B33" s="246"/>
      <c r="C33" s="246"/>
      <c r="D33" s="246"/>
      <c r="E33" s="246"/>
      <c r="F33" s="246"/>
      <c r="G33" s="246"/>
      <c r="H33" s="246"/>
      <c r="I33" s="246"/>
      <c r="J33" s="246"/>
      <c r="K33" s="246"/>
      <c r="L33" s="246"/>
      <c r="M33" s="246"/>
      <c r="N33" s="247"/>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6"/>
  <sheetViews>
    <sheetView tabSelected="1" zoomScale="90" zoomScaleNormal="90" workbookViewId="0">
      <selection activeCell="F140" sqref="F140"/>
    </sheetView>
  </sheetViews>
  <sheetFormatPr defaultColWidth="9.109375" defaultRowHeight="13.8"/>
  <cols>
    <col min="1" max="1" width="6.33203125" style="168" customWidth="1"/>
    <col min="2" max="2" width="45.5546875" style="83" customWidth="1"/>
    <col min="3" max="3" width="9.33203125" style="83" customWidth="1"/>
    <col min="4" max="4" width="9.88671875" style="83" customWidth="1"/>
    <col min="5" max="5" width="9.88671875" style="169" customWidth="1"/>
    <col min="6" max="6" width="12.44140625" style="83" customWidth="1"/>
    <col min="7" max="7" width="57.33203125" style="83" customWidth="1"/>
    <col min="8" max="8" width="9.109375" style="83" customWidth="1"/>
    <col min="9" max="9" width="9.5546875" style="83" customWidth="1"/>
    <col min="10" max="10" width="10.6640625" style="83" customWidth="1"/>
    <col min="11" max="11" width="13.109375" style="83" customWidth="1"/>
    <col min="12" max="12" width="9.109375" style="83"/>
    <col min="13" max="13" width="10" style="83" bestFit="1" customWidth="1"/>
    <col min="14" max="16384" width="9.109375" style="83"/>
  </cols>
  <sheetData>
    <row r="1" spans="1:11">
      <c r="A1" s="249"/>
      <c r="B1" s="249"/>
      <c r="C1" s="79"/>
      <c r="D1" s="79"/>
      <c r="E1" s="80"/>
      <c r="F1" s="79"/>
      <c r="G1" s="81"/>
      <c r="H1" s="81"/>
      <c r="I1" s="81"/>
      <c r="J1" s="82"/>
      <c r="K1" s="82"/>
    </row>
    <row r="2" spans="1:11">
      <c r="A2" s="249"/>
      <c r="B2" s="249"/>
      <c r="C2" s="79"/>
      <c r="D2" s="79"/>
      <c r="E2" s="80"/>
      <c r="F2" s="79"/>
      <c r="G2" s="79"/>
      <c r="H2" s="79"/>
      <c r="I2" s="82"/>
      <c r="J2" s="82"/>
      <c r="K2" s="82"/>
    </row>
    <row r="3" spans="1:11">
      <c r="A3" s="248"/>
      <c r="B3" s="248"/>
      <c r="C3" s="248"/>
      <c r="D3" s="248"/>
      <c r="E3" s="248"/>
      <c r="F3" s="248"/>
      <c r="G3" s="248"/>
      <c r="H3" s="248"/>
      <c r="I3" s="248"/>
      <c r="J3" s="248"/>
      <c r="K3" s="84"/>
    </row>
    <row r="4" spans="1:11">
      <c r="A4" s="248" t="s">
        <v>198</v>
      </c>
      <c r="B4" s="248"/>
      <c r="C4" s="248"/>
      <c r="D4" s="248"/>
      <c r="E4" s="248"/>
      <c r="F4" s="248"/>
      <c r="G4" s="248"/>
      <c r="H4" s="248"/>
      <c r="I4" s="248"/>
    </row>
    <row r="5" spans="1:11">
      <c r="A5" s="250" t="s">
        <v>150</v>
      </c>
      <c r="B5" s="250"/>
      <c r="C5" s="250"/>
      <c r="D5" s="250"/>
      <c r="E5" s="250"/>
      <c r="F5" s="250"/>
      <c r="G5" s="250"/>
      <c r="H5" s="250"/>
      <c r="I5" s="250"/>
      <c r="J5" s="250"/>
      <c r="K5" s="250"/>
    </row>
    <row r="6" spans="1:11">
      <c r="A6" s="250"/>
      <c r="B6" s="250"/>
      <c r="C6" s="250"/>
      <c r="D6" s="250"/>
      <c r="E6" s="250"/>
      <c r="F6" s="250"/>
      <c r="G6" s="250"/>
      <c r="H6" s="250"/>
      <c r="I6" s="250"/>
      <c r="J6" s="250"/>
      <c r="K6" s="250"/>
    </row>
    <row r="7" spans="1:11" s="90" customFormat="1" ht="82.8">
      <c r="A7" s="85" t="s">
        <v>74</v>
      </c>
      <c r="B7" s="86" t="s">
        <v>75</v>
      </c>
      <c r="C7" s="87" t="s">
        <v>76</v>
      </c>
      <c r="D7" s="88" t="s">
        <v>113</v>
      </c>
      <c r="E7" s="89" t="s">
        <v>117</v>
      </c>
      <c r="F7" s="88" t="s">
        <v>118</v>
      </c>
      <c r="G7" s="87" t="s">
        <v>77</v>
      </c>
      <c r="H7" s="87" t="s">
        <v>78</v>
      </c>
      <c r="I7" s="88" t="s">
        <v>79</v>
      </c>
      <c r="J7" s="88" t="s">
        <v>119</v>
      </c>
      <c r="K7" s="88" t="s">
        <v>120</v>
      </c>
    </row>
    <row r="8" spans="1:11" s="90" customFormat="1" ht="15.6">
      <c r="A8" s="173"/>
      <c r="B8" s="52" t="s">
        <v>173</v>
      </c>
      <c r="C8" s="41"/>
      <c r="D8" s="42"/>
      <c r="E8" s="91"/>
      <c r="F8" s="42"/>
      <c r="G8" s="41"/>
      <c r="H8" s="41"/>
      <c r="I8" s="43"/>
      <c r="J8" s="43"/>
      <c r="K8" s="43"/>
    </row>
    <row r="9" spans="1:11" s="90" customFormat="1" ht="15.6">
      <c r="A9" s="58">
        <v>1</v>
      </c>
      <c r="B9" s="30" t="s">
        <v>156</v>
      </c>
      <c r="C9" s="23" t="s">
        <v>137</v>
      </c>
      <c r="D9" s="45">
        <v>0.54</v>
      </c>
      <c r="E9" s="45">
        <v>40</v>
      </c>
      <c r="F9" s="60">
        <f t="shared" ref="F9" si="0">E9*D9</f>
        <v>21.6</v>
      </c>
      <c r="G9" s="92"/>
      <c r="H9" s="92"/>
      <c r="I9" s="93"/>
      <c r="J9" s="94"/>
      <c r="K9" s="93"/>
    </row>
    <row r="10" spans="1:11" s="90" customFormat="1" ht="14.25" customHeight="1">
      <c r="A10" s="58">
        <v>2</v>
      </c>
      <c r="B10" s="95"/>
      <c r="C10" s="96"/>
      <c r="D10" s="97"/>
      <c r="E10" s="28"/>
      <c r="F10" s="28"/>
      <c r="G10" s="98"/>
      <c r="H10" s="92"/>
      <c r="I10" s="93"/>
      <c r="J10" s="94"/>
      <c r="K10" s="93"/>
    </row>
    <row r="11" spans="1:11" s="90" customFormat="1" ht="27.6">
      <c r="A11" s="58">
        <v>3</v>
      </c>
      <c r="B11" s="69" t="s">
        <v>174</v>
      </c>
      <c r="C11" s="70"/>
      <c r="D11" s="71"/>
      <c r="E11" s="99"/>
      <c r="F11" s="71">
        <f>SUM(F9:F10)</f>
        <v>21.6</v>
      </c>
      <c r="G11" s="69" t="s">
        <v>175</v>
      </c>
      <c r="H11" s="72"/>
      <c r="I11" s="73"/>
      <c r="J11" s="100"/>
      <c r="K11" s="101">
        <f>SUM(K9:K10)</f>
        <v>0</v>
      </c>
    </row>
    <row r="12" spans="1:11" s="90" customFormat="1" ht="15.6">
      <c r="A12" s="58">
        <v>4</v>
      </c>
      <c r="B12" s="174"/>
      <c r="C12" s="175"/>
      <c r="D12" s="176"/>
      <c r="E12" s="28"/>
      <c r="F12" s="176"/>
      <c r="G12" s="174"/>
      <c r="H12" s="177"/>
      <c r="I12" s="178"/>
      <c r="J12" s="106"/>
      <c r="K12" s="179"/>
    </row>
    <row r="13" spans="1:11" s="90" customFormat="1" ht="31.2">
      <c r="A13" s="58">
        <v>5</v>
      </c>
      <c r="B13" s="40" t="s">
        <v>200</v>
      </c>
      <c r="C13" s="41"/>
      <c r="D13" s="42"/>
      <c r="E13" s="91"/>
      <c r="F13" s="42"/>
      <c r="G13" s="41"/>
      <c r="H13" s="41"/>
      <c r="I13" s="43"/>
      <c r="J13" s="43"/>
      <c r="K13" s="45"/>
    </row>
    <row r="14" spans="1:11" s="90" customFormat="1" ht="27.6">
      <c r="A14" s="58">
        <v>6</v>
      </c>
      <c r="B14" s="53" t="s">
        <v>172</v>
      </c>
      <c r="C14" s="102" t="s">
        <v>80</v>
      </c>
      <c r="D14" s="25">
        <v>1</v>
      </c>
      <c r="E14" s="55">
        <v>425</v>
      </c>
      <c r="F14" s="60">
        <f>E14*D14</f>
        <v>425</v>
      </c>
      <c r="G14" s="56"/>
      <c r="H14" s="102"/>
      <c r="I14" s="103"/>
      <c r="J14" s="103"/>
      <c r="K14" s="55"/>
    </row>
    <row r="15" spans="1:11" s="90" customFormat="1" ht="15.6">
      <c r="A15" s="58">
        <v>7</v>
      </c>
      <c r="B15" s="53" t="s">
        <v>166</v>
      </c>
      <c r="C15" s="102" t="s">
        <v>80</v>
      </c>
      <c r="D15" s="24">
        <v>1</v>
      </c>
      <c r="E15" s="60">
        <v>127.5</v>
      </c>
      <c r="F15" s="60">
        <f t="shared" ref="F15:F20" si="1">E15*D15</f>
        <v>127.5</v>
      </c>
      <c r="G15" s="57"/>
      <c r="H15" s="55"/>
      <c r="I15" s="55"/>
      <c r="J15" s="55"/>
      <c r="K15" s="55"/>
    </row>
    <row r="16" spans="1:11" s="90" customFormat="1" ht="15.6">
      <c r="A16" s="58">
        <v>8</v>
      </c>
      <c r="B16" s="53" t="s">
        <v>167</v>
      </c>
      <c r="C16" s="54" t="s">
        <v>80</v>
      </c>
      <c r="D16" s="25">
        <v>2</v>
      </c>
      <c r="E16" s="55">
        <v>127.5</v>
      </c>
      <c r="F16" s="60">
        <f t="shared" si="1"/>
        <v>255</v>
      </c>
      <c r="G16" s="104"/>
      <c r="H16" s="102"/>
      <c r="I16" s="61"/>
      <c r="J16" s="55"/>
      <c r="K16" s="55"/>
    </row>
    <row r="17" spans="1:11" s="90" customFormat="1" ht="15.6">
      <c r="A17" s="58">
        <v>9</v>
      </c>
      <c r="B17" s="105" t="s">
        <v>168</v>
      </c>
      <c r="C17" s="54" t="s">
        <v>80</v>
      </c>
      <c r="D17" s="25">
        <v>7</v>
      </c>
      <c r="E17" s="55">
        <v>127.5</v>
      </c>
      <c r="F17" s="60">
        <f t="shared" si="1"/>
        <v>892.5</v>
      </c>
      <c r="G17" s="37" t="s">
        <v>109</v>
      </c>
      <c r="H17" s="25" t="s">
        <v>80</v>
      </c>
      <c r="I17" s="25">
        <f>D17*3</f>
        <v>21</v>
      </c>
      <c r="J17" s="106">
        <v>10.119999999999999</v>
      </c>
      <c r="K17" s="45">
        <f t="shared" ref="K17" si="2">J17*I17</f>
        <v>212.51999999999998</v>
      </c>
    </row>
    <row r="18" spans="1:11" s="90" customFormat="1" ht="15.6">
      <c r="A18" s="58">
        <v>10</v>
      </c>
      <c r="B18" s="105" t="s">
        <v>169</v>
      </c>
      <c r="C18" s="54" t="s">
        <v>80</v>
      </c>
      <c r="D18" s="25">
        <v>2</v>
      </c>
      <c r="E18" s="55">
        <v>127.5</v>
      </c>
      <c r="F18" s="60">
        <f t="shared" si="1"/>
        <v>255</v>
      </c>
      <c r="G18" s="37" t="s">
        <v>109</v>
      </c>
      <c r="H18" s="25" t="s">
        <v>80</v>
      </c>
      <c r="I18" s="25">
        <f>D18*2</f>
        <v>4</v>
      </c>
      <c r="J18" s="106">
        <v>10.119999999999999</v>
      </c>
      <c r="K18" s="45">
        <f t="shared" ref="K18" si="3">J18*I18</f>
        <v>40.479999999999997</v>
      </c>
    </row>
    <row r="19" spans="1:11" s="90" customFormat="1" ht="15.6">
      <c r="A19" s="58">
        <v>11</v>
      </c>
      <c r="B19" s="53" t="s">
        <v>171</v>
      </c>
      <c r="C19" s="54" t="s">
        <v>80</v>
      </c>
      <c r="D19" s="25">
        <v>1</v>
      </c>
      <c r="E19" s="55">
        <v>50</v>
      </c>
      <c r="F19" s="60">
        <f t="shared" si="1"/>
        <v>50</v>
      </c>
      <c r="G19" s="37" t="s">
        <v>109</v>
      </c>
      <c r="H19" s="25" t="s">
        <v>80</v>
      </c>
      <c r="I19" s="25">
        <f>D19*2</f>
        <v>2</v>
      </c>
      <c r="J19" s="106">
        <v>10.119999999999999</v>
      </c>
      <c r="K19" s="45">
        <f t="shared" ref="K19" si="4">J19*I19</f>
        <v>20.239999999999998</v>
      </c>
    </row>
    <row r="20" spans="1:11" s="90" customFormat="1" ht="15.6">
      <c r="A20" s="58">
        <v>12</v>
      </c>
      <c r="B20" s="53" t="s">
        <v>202</v>
      </c>
      <c r="C20" s="54" t="s">
        <v>80</v>
      </c>
      <c r="D20" s="25">
        <v>1</v>
      </c>
      <c r="E20" s="55">
        <v>127.5</v>
      </c>
      <c r="F20" s="60">
        <f t="shared" si="1"/>
        <v>127.5</v>
      </c>
      <c r="G20" s="41"/>
      <c r="H20" s="41"/>
      <c r="I20" s="43"/>
      <c r="J20" s="43"/>
      <c r="K20" s="45"/>
    </row>
    <row r="21" spans="1:11" s="90" customFormat="1" ht="15.6">
      <c r="A21" s="58">
        <v>13</v>
      </c>
      <c r="B21" s="53" t="s">
        <v>203</v>
      </c>
      <c r="C21" s="54" t="s">
        <v>80</v>
      </c>
      <c r="D21" s="25">
        <v>1</v>
      </c>
      <c r="E21" s="55">
        <v>127.5</v>
      </c>
      <c r="F21" s="60">
        <f t="shared" ref="F21" si="5">E21*D21</f>
        <v>127.5</v>
      </c>
      <c r="G21" s="41"/>
      <c r="H21" s="41"/>
      <c r="I21" s="43"/>
      <c r="J21" s="43"/>
      <c r="K21" s="45"/>
    </row>
    <row r="22" spans="1:11" s="90" customFormat="1" ht="15.6">
      <c r="A22" s="58">
        <v>14</v>
      </c>
      <c r="B22" s="107" t="s">
        <v>190</v>
      </c>
      <c r="C22" s="76" t="s">
        <v>80</v>
      </c>
      <c r="D22" s="77">
        <v>2</v>
      </c>
      <c r="E22" s="108">
        <v>50</v>
      </c>
      <c r="F22" s="108">
        <f t="shared" ref="F22" si="6">D22*E22</f>
        <v>100</v>
      </c>
      <c r="G22" s="78" t="s">
        <v>189</v>
      </c>
      <c r="H22" s="55" t="s">
        <v>80</v>
      </c>
      <c r="I22" s="55">
        <f>D22</f>
        <v>2</v>
      </c>
      <c r="J22" s="109">
        <v>10</v>
      </c>
      <c r="K22" s="106">
        <f t="shared" ref="K22" si="7">I22*J22</f>
        <v>20</v>
      </c>
    </row>
    <row r="23" spans="1:11" s="90" customFormat="1" ht="27.6">
      <c r="A23" s="58">
        <v>15</v>
      </c>
      <c r="B23" s="36" t="s">
        <v>142</v>
      </c>
      <c r="C23" s="38" t="s">
        <v>80</v>
      </c>
      <c r="D23" s="25">
        <v>1</v>
      </c>
      <c r="E23" s="28">
        <v>238</v>
      </c>
      <c r="F23" s="28">
        <f t="shared" ref="F23:F26" si="8">D23*E23</f>
        <v>238</v>
      </c>
      <c r="G23" s="34" t="s">
        <v>110</v>
      </c>
      <c r="H23" s="27" t="s">
        <v>80</v>
      </c>
      <c r="I23" s="39">
        <f>D23</f>
        <v>1</v>
      </c>
      <c r="J23" s="39" t="s">
        <v>105</v>
      </c>
      <c r="K23" s="45"/>
    </row>
    <row r="24" spans="1:11" s="90" customFormat="1" ht="27.6">
      <c r="A24" s="58">
        <v>16</v>
      </c>
      <c r="B24" s="31" t="s">
        <v>104</v>
      </c>
      <c r="C24" s="32" t="s">
        <v>80</v>
      </c>
      <c r="D24" s="28">
        <v>2</v>
      </c>
      <c r="E24" s="28">
        <v>55</v>
      </c>
      <c r="F24" s="28">
        <f t="shared" si="8"/>
        <v>110</v>
      </c>
      <c r="G24" s="34" t="s">
        <v>106</v>
      </c>
      <c r="H24" s="27" t="s">
        <v>80</v>
      </c>
      <c r="I24" s="39">
        <f>D24</f>
        <v>2</v>
      </c>
      <c r="J24" s="39" t="s">
        <v>105</v>
      </c>
      <c r="K24" s="45"/>
    </row>
    <row r="25" spans="1:11" s="90" customFormat="1" ht="15.6">
      <c r="A25" s="58">
        <v>17</v>
      </c>
      <c r="B25" s="111"/>
      <c r="C25" s="112"/>
      <c r="D25" s="24"/>
      <c r="E25" s="28"/>
      <c r="F25" s="28"/>
      <c r="G25" s="37" t="s">
        <v>109</v>
      </c>
      <c r="H25" s="25" t="s">
        <v>80</v>
      </c>
      <c r="I25" s="25">
        <f>D24*2</f>
        <v>4</v>
      </c>
      <c r="J25" s="106">
        <v>10.119999999999999</v>
      </c>
      <c r="K25" s="45">
        <f t="shared" ref="K25" si="9">J25*I25</f>
        <v>40.479999999999997</v>
      </c>
    </row>
    <row r="26" spans="1:11" s="90" customFormat="1" ht="27.6">
      <c r="A26" s="58">
        <v>18</v>
      </c>
      <c r="B26" s="53" t="s">
        <v>222</v>
      </c>
      <c r="C26" s="54" t="s">
        <v>80</v>
      </c>
      <c r="D26" s="25">
        <v>1</v>
      </c>
      <c r="E26" s="55">
        <v>50</v>
      </c>
      <c r="F26" s="28">
        <f t="shared" si="8"/>
        <v>50</v>
      </c>
      <c r="G26" s="37"/>
      <c r="H26" s="25"/>
      <c r="I26" s="25"/>
      <c r="J26" s="106"/>
      <c r="K26" s="45"/>
    </row>
    <row r="27" spans="1:11" s="90" customFormat="1" ht="15.6">
      <c r="A27" s="58">
        <v>19</v>
      </c>
      <c r="B27" s="111"/>
      <c r="C27" s="112"/>
      <c r="D27" s="24"/>
      <c r="E27" s="28"/>
      <c r="F27" s="28"/>
      <c r="G27" s="37"/>
      <c r="H27" s="25"/>
      <c r="I27" s="25"/>
      <c r="J27" s="106"/>
      <c r="K27" s="45"/>
    </row>
    <row r="28" spans="1:11" s="90" customFormat="1" ht="31.2">
      <c r="A28" s="58">
        <v>20</v>
      </c>
      <c r="B28" s="40" t="s">
        <v>217</v>
      </c>
      <c r="C28" s="41"/>
      <c r="D28" s="42"/>
      <c r="E28" s="91"/>
      <c r="F28" s="42"/>
      <c r="G28" s="37"/>
      <c r="H28" s="25"/>
      <c r="I28" s="25"/>
      <c r="J28" s="106"/>
      <c r="K28" s="45"/>
    </row>
    <row r="29" spans="1:11" s="90" customFormat="1" ht="15.6">
      <c r="A29" s="58">
        <v>21</v>
      </c>
      <c r="B29" s="53" t="s">
        <v>201</v>
      </c>
      <c r="C29" s="54" t="s">
        <v>80</v>
      </c>
      <c r="D29" s="25">
        <v>4</v>
      </c>
      <c r="E29" s="55">
        <v>127.5</v>
      </c>
      <c r="F29" s="60">
        <f t="shared" ref="F29:F31" si="10">E29*D29</f>
        <v>510</v>
      </c>
      <c r="G29" s="37"/>
      <c r="H29" s="25"/>
      <c r="I29" s="25"/>
      <c r="J29" s="106"/>
      <c r="K29" s="45"/>
    </row>
    <row r="30" spans="1:11" s="90" customFormat="1" ht="15.6">
      <c r="A30" s="58">
        <v>22</v>
      </c>
      <c r="B30" s="105" t="s">
        <v>170</v>
      </c>
      <c r="C30" s="54" t="s">
        <v>80</v>
      </c>
      <c r="D30" s="25">
        <v>4</v>
      </c>
      <c r="E30" s="55">
        <v>127.5</v>
      </c>
      <c r="F30" s="60">
        <f t="shared" si="10"/>
        <v>510</v>
      </c>
      <c r="G30" s="37" t="s">
        <v>109</v>
      </c>
      <c r="H30" s="25" t="s">
        <v>80</v>
      </c>
      <c r="I30" s="25">
        <f>D30*2</f>
        <v>8</v>
      </c>
      <c r="J30" s="106">
        <v>10.119999999999999</v>
      </c>
      <c r="K30" s="45">
        <f t="shared" ref="K30:K31" si="11">J30*I30</f>
        <v>80.959999999999994</v>
      </c>
    </row>
    <row r="31" spans="1:11" s="90" customFormat="1" ht="15.6">
      <c r="A31" s="58">
        <v>23</v>
      </c>
      <c r="B31" s="105" t="s">
        <v>168</v>
      </c>
      <c r="C31" s="54" t="s">
        <v>80</v>
      </c>
      <c r="D31" s="25">
        <v>4</v>
      </c>
      <c r="E31" s="55">
        <v>127.5</v>
      </c>
      <c r="F31" s="60">
        <f t="shared" si="10"/>
        <v>510</v>
      </c>
      <c r="G31" s="37" t="s">
        <v>109</v>
      </c>
      <c r="H31" s="25" t="s">
        <v>80</v>
      </c>
      <c r="I31" s="25">
        <f>D31*3</f>
        <v>12</v>
      </c>
      <c r="J31" s="106">
        <v>10.119999999999999</v>
      </c>
      <c r="K31" s="45">
        <f t="shared" si="11"/>
        <v>121.44</v>
      </c>
    </row>
    <row r="32" spans="1:11" s="90" customFormat="1" ht="15.6">
      <c r="A32" s="58">
        <v>24</v>
      </c>
      <c r="B32" s="105" t="s">
        <v>218</v>
      </c>
      <c r="C32" s="54" t="s">
        <v>80</v>
      </c>
      <c r="D32" s="25">
        <v>1</v>
      </c>
      <c r="E32" s="55">
        <v>127.5</v>
      </c>
      <c r="F32" s="60">
        <f t="shared" ref="F32" si="12">E32*D32</f>
        <v>127.5</v>
      </c>
      <c r="G32" s="105"/>
      <c r="H32" s="105"/>
      <c r="I32" s="105"/>
      <c r="J32" s="105"/>
      <c r="K32" s="105"/>
    </row>
    <row r="33" spans="1:11" s="90" customFormat="1" ht="15.6">
      <c r="A33" s="58">
        <v>25</v>
      </c>
      <c r="B33" s="40"/>
      <c r="C33" s="41"/>
      <c r="D33" s="42"/>
      <c r="E33" s="91"/>
      <c r="F33" s="42"/>
      <c r="G33" s="37"/>
      <c r="H33" s="25"/>
      <c r="I33" s="25"/>
      <c r="J33" s="106"/>
      <c r="K33" s="45"/>
    </row>
    <row r="34" spans="1:11" s="90" customFormat="1" ht="15.6">
      <c r="A34" s="58">
        <v>26</v>
      </c>
      <c r="B34" s="111"/>
      <c r="C34" s="112"/>
      <c r="D34" s="24"/>
      <c r="E34" s="28"/>
      <c r="F34" s="28"/>
      <c r="G34" s="37"/>
      <c r="H34" s="25"/>
      <c r="I34" s="25"/>
      <c r="J34" s="106"/>
      <c r="K34" s="45"/>
    </row>
    <row r="35" spans="1:11" s="90" customFormat="1" ht="15.6">
      <c r="A35" s="58">
        <v>27</v>
      </c>
      <c r="B35" s="40" t="s">
        <v>199</v>
      </c>
      <c r="C35" s="112"/>
      <c r="D35" s="24"/>
      <c r="E35" s="28"/>
      <c r="F35" s="28"/>
      <c r="G35" s="37"/>
      <c r="H35" s="25"/>
      <c r="I35" s="25"/>
      <c r="J35" s="106"/>
      <c r="K35" s="45"/>
    </row>
    <row r="36" spans="1:11" s="90" customFormat="1" ht="27.6">
      <c r="A36" s="58">
        <v>28</v>
      </c>
      <c r="B36" s="53" t="s">
        <v>204</v>
      </c>
      <c r="C36" s="102" t="s">
        <v>80</v>
      </c>
      <c r="D36" s="25">
        <v>1</v>
      </c>
      <c r="E36" s="55">
        <v>425</v>
      </c>
      <c r="F36" s="60">
        <f>E36*D36</f>
        <v>425</v>
      </c>
      <c r="G36" s="180"/>
      <c r="H36" s="180"/>
      <c r="I36" s="181"/>
      <c r="J36" s="181"/>
      <c r="K36" s="181"/>
    </row>
    <row r="37" spans="1:11" s="90" customFormat="1" ht="15.6">
      <c r="A37" s="58">
        <v>29</v>
      </c>
      <c r="B37" s="53" t="s">
        <v>166</v>
      </c>
      <c r="C37" s="102" t="s">
        <v>80</v>
      </c>
      <c r="D37" s="24">
        <v>1</v>
      </c>
      <c r="E37" s="60">
        <v>127.5</v>
      </c>
      <c r="F37" s="60">
        <f t="shared" ref="F37:F41" si="13">E37*D37</f>
        <v>127.5</v>
      </c>
      <c r="G37" s="182"/>
      <c r="H37" s="183"/>
      <c r="I37" s="181"/>
      <c r="J37" s="181"/>
      <c r="K37" s="184"/>
    </row>
    <row r="38" spans="1:11" s="90" customFormat="1" ht="15.6">
      <c r="A38" s="58">
        <v>30</v>
      </c>
      <c r="B38" s="53" t="s">
        <v>205</v>
      </c>
      <c r="C38" s="54" t="s">
        <v>80</v>
      </c>
      <c r="D38" s="25">
        <v>2</v>
      </c>
      <c r="E38" s="55">
        <v>127.5</v>
      </c>
      <c r="F38" s="60">
        <f t="shared" si="13"/>
        <v>255</v>
      </c>
      <c r="G38" s="180"/>
      <c r="H38" s="180"/>
      <c r="I38" s="181"/>
      <c r="J38" s="181"/>
      <c r="K38" s="181"/>
    </row>
    <row r="39" spans="1:11" s="90" customFormat="1" ht="27.6">
      <c r="A39" s="58">
        <v>31</v>
      </c>
      <c r="B39" s="105" t="s">
        <v>206</v>
      </c>
      <c r="C39" s="54" t="s">
        <v>80</v>
      </c>
      <c r="D39" s="25">
        <v>7</v>
      </c>
      <c r="E39" s="55">
        <v>127.5</v>
      </c>
      <c r="F39" s="60">
        <f t="shared" si="13"/>
        <v>892.5</v>
      </c>
      <c r="G39" s="182"/>
      <c r="H39" s="183"/>
      <c r="I39" s="181"/>
      <c r="J39" s="181"/>
      <c r="K39" s="184"/>
    </row>
    <row r="40" spans="1:11" s="90" customFormat="1" ht="15.6">
      <c r="A40" s="58">
        <v>32</v>
      </c>
      <c r="B40" s="105" t="s">
        <v>207</v>
      </c>
      <c r="C40" s="54" t="s">
        <v>80</v>
      </c>
      <c r="D40" s="25">
        <v>2</v>
      </c>
      <c r="E40" s="55">
        <v>127.5</v>
      </c>
      <c r="F40" s="60">
        <f t="shared" si="13"/>
        <v>255</v>
      </c>
      <c r="G40" s="37"/>
      <c r="H40" s="25"/>
      <c r="I40" s="25"/>
      <c r="J40" s="106"/>
      <c r="K40" s="45"/>
    </row>
    <row r="41" spans="1:11" s="90" customFormat="1" ht="15.6">
      <c r="A41" s="58">
        <v>33</v>
      </c>
      <c r="B41" s="53" t="s">
        <v>208</v>
      </c>
      <c r="C41" s="54" t="s">
        <v>80</v>
      </c>
      <c r="D41" s="25">
        <v>1</v>
      </c>
      <c r="E41" s="55">
        <v>50</v>
      </c>
      <c r="F41" s="60">
        <f t="shared" si="13"/>
        <v>50</v>
      </c>
      <c r="G41" s="37"/>
      <c r="H41" s="25"/>
      <c r="I41" s="25"/>
      <c r="J41" s="106"/>
      <c r="K41" s="45"/>
    </row>
    <row r="42" spans="1:11" s="90" customFormat="1" ht="15.6">
      <c r="A42" s="58">
        <v>34</v>
      </c>
      <c r="B42" s="36" t="s">
        <v>210</v>
      </c>
      <c r="C42" s="38" t="s">
        <v>80</v>
      </c>
      <c r="D42" s="25">
        <v>1</v>
      </c>
      <c r="E42" s="28">
        <v>238</v>
      </c>
      <c r="F42" s="28">
        <f t="shared" ref="F42:F43" si="14">D42*E42</f>
        <v>238</v>
      </c>
      <c r="G42" s="34"/>
      <c r="H42" s="27"/>
      <c r="I42" s="39"/>
      <c r="J42" s="39"/>
      <c r="K42" s="45"/>
    </row>
    <row r="43" spans="1:11" s="90" customFormat="1" ht="12" customHeight="1">
      <c r="A43" s="58">
        <v>35</v>
      </c>
      <c r="B43" s="31" t="s">
        <v>211</v>
      </c>
      <c r="C43" s="32" t="s">
        <v>80</v>
      </c>
      <c r="D43" s="28">
        <v>2</v>
      </c>
      <c r="E43" s="28">
        <v>55</v>
      </c>
      <c r="F43" s="28">
        <f t="shared" si="14"/>
        <v>110</v>
      </c>
      <c r="G43" s="34"/>
      <c r="H43" s="27"/>
      <c r="I43" s="39"/>
      <c r="J43" s="39"/>
      <c r="K43" s="45"/>
    </row>
    <row r="44" spans="1:11" s="90" customFormat="1" ht="15.6">
      <c r="A44" s="58">
        <v>36</v>
      </c>
      <c r="B44" s="53" t="s">
        <v>215</v>
      </c>
      <c r="C44" s="54" t="s">
        <v>80</v>
      </c>
      <c r="D44" s="25">
        <v>1</v>
      </c>
      <c r="E44" s="55">
        <v>127.5</v>
      </c>
      <c r="F44" s="60">
        <f t="shared" ref="F44:F46" si="15">E44*D44</f>
        <v>127.5</v>
      </c>
      <c r="G44" s="41"/>
      <c r="H44" s="41"/>
      <c r="I44" s="43"/>
      <c r="J44" s="43"/>
      <c r="K44" s="45"/>
    </row>
    <row r="45" spans="1:11" s="90" customFormat="1" ht="15.6">
      <c r="A45" s="58">
        <v>37</v>
      </c>
      <c r="B45" s="53" t="s">
        <v>216</v>
      </c>
      <c r="C45" s="54" t="s">
        <v>80</v>
      </c>
      <c r="D45" s="25">
        <v>1</v>
      </c>
      <c r="E45" s="55">
        <v>127.5</v>
      </c>
      <c r="F45" s="60">
        <f t="shared" si="15"/>
        <v>127.5</v>
      </c>
      <c r="G45" s="41"/>
      <c r="H45" s="41"/>
      <c r="I45" s="43"/>
      <c r="J45" s="43"/>
      <c r="K45" s="45"/>
    </row>
    <row r="46" spans="1:11" s="90" customFormat="1" ht="27.6">
      <c r="A46" s="58">
        <v>38</v>
      </c>
      <c r="B46" s="53" t="s">
        <v>222</v>
      </c>
      <c r="C46" s="54" t="s">
        <v>80</v>
      </c>
      <c r="D46" s="25">
        <v>1</v>
      </c>
      <c r="E46" s="55">
        <v>50</v>
      </c>
      <c r="F46" s="60">
        <f t="shared" si="15"/>
        <v>50</v>
      </c>
      <c r="G46" s="41"/>
      <c r="H46" s="41"/>
      <c r="I46" s="43"/>
      <c r="J46" s="43"/>
      <c r="K46" s="45"/>
    </row>
    <row r="47" spans="1:11" s="90" customFormat="1" ht="15.6">
      <c r="A47" s="58">
        <v>39</v>
      </c>
      <c r="B47" s="111"/>
      <c r="C47" s="112"/>
      <c r="D47" s="24"/>
      <c r="E47" s="28"/>
      <c r="F47" s="28"/>
      <c r="G47" s="37"/>
      <c r="H47" s="25"/>
      <c r="I47" s="25"/>
      <c r="J47" s="106"/>
      <c r="K47" s="45"/>
    </row>
    <row r="48" spans="1:11" s="90" customFormat="1" ht="31.2">
      <c r="A48" s="58">
        <v>40</v>
      </c>
      <c r="B48" s="40" t="s">
        <v>212</v>
      </c>
      <c r="C48" s="112"/>
      <c r="D48" s="24"/>
      <c r="E48" s="28"/>
      <c r="F48" s="28"/>
      <c r="G48" s="37"/>
      <c r="H48" s="25"/>
      <c r="I48" s="25"/>
      <c r="J48" s="106"/>
      <c r="K48" s="45"/>
    </row>
    <row r="49" spans="1:12" s="90" customFormat="1" ht="15.6">
      <c r="A49" s="58">
        <v>41</v>
      </c>
      <c r="B49" s="53" t="s">
        <v>205</v>
      </c>
      <c r="C49" s="54" t="s">
        <v>80</v>
      </c>
      <c r="D49" s="25">
        <v>1</v>
      </c>
      <c r="E49" s="55">
        <v>127.5</v>
      </c>
      <c r="F49" s="60">
        <f t="shared" ref="F49:F52" si="16">E49*D49</f>
        <v>127.5</v>
      </c>
      <c r="G49" s="53" t="s">
        <v>219</v>
      </c>
      <c r="H49" s="53" t="s">
        <v>80</v>
      </c>
      <c r="I49" s="53">
        <v>1</v>
      </c>
      <c r="J49" s="53">
        <v>320.83999999999997</v>
      </c>
      <c r="K49" s="53">
        <f t="shared" ref="K49:K51" si="17">I49*J49</f>
        <v>320.83999999999997</v>
      </c>
    </row>
    <row r="50" spans="1:12" s="90" customFormat="1" ht="27.6">
      <c r="A50" s="58">
        <v>42</v>
      </c>
      <c r="B50" s="53" t="s">
        <v>214</v>
      </c>
      <c r="C50" s="54" t="s">
        <v>80</v>
      </c>
      <c r="D50" s="25">
        <v>1</v>
      </c>
      <c r="E50" s="55">
        <v>127.5</v>
      </c>
      <c r="F50" s="60">
        <f t="shared" ref="F50" si="18">E50*D50</f>
        <v>127.5</v>
      </c>
      <c r="G50" s="53" t="s">
        <v>220</v>
      </c>
      <c r="H50" s="53" t="s">
        <v>80</v>
      </c>
      <c r="I50" s="53">
        <v>1</v>
      </c>
      <c r="J50" s="53">
        <v>325</v>
      </c>
      <c r="K50" s="53">
        <f t="shared" si="17"/>
        <v>325</v>
      </c>
    </row>
    <row r="51" spans="1:12" s="90" customFormat="1" ht="15.6">
      <c r="A51" s="58">
        <v>43</v>
      </c>
      <c r="B51" s="105" t="s">
        <v>213</v>
      </c>
      <c r="C51" s="54" t="s">
        <v>80</v>
      </c>
      <c r="D51" s="25">
        <v>2</v>
      </c>
      <c r="E51" s="55">
        <v>127.5</v>
      </c>
      <c r="F51" s="60">
        <f t="shared" ref="F51" si="19">E51*D51</f>
        <v>255</v>
      </c>
      <c r="G51" s="53" t="s">
        <v>221</v>
      </c>
      <c r="H51" s="53" t="s">
        <v>80</v>
      </c>
      <c r="I51" s="53">
        <v>1</v>
      </c>
      <c r="J51" s="53">
        <v>72.95</v>
      </c>
      <c r="K51" s="53">
        <f t="shared" si="17"/>
        <v>72.95</v>
      </c>
    </row>
    <row r="52" spans="1:12" s="90" customFormat="1" ht="15.6">
      <c r="A52" s="58">
        <v>44</v>
      </c>
      <c r="B52" s="53" t="s">
        <v>209</v>
      </c>
      <c r="C52" s="54" t="s">
        <v>80</v>
      </c>
      <c r="D52" s="25">
        <v>2</v>
      </c>
      <c r="E52" s="55">
        <v>127.5</v>
      </c>
      <c r="F52" s="60">
        <f t="shared" si="16"/>
        <v>255</v>
      </c>
      <c r="G52" s="41"/>
      <c r="H52" s="41"/>
      <c r="I52" s="43"/>
      <c r="J52" s="43"/>
      <c r="K52" s="45"/>
    </row>
    <row r="53" spans="1:12" s="90" customFormat="1" ht="15.6">
      <c r="A53" s="58">
        <v>45</v>
      </c>
      <c r="B53" s="53"/>
      <c r="C53" s="54"/>
      <c r="D53" s="25"/>
      <c r="E53" s="55"/>
      <c r="F53" s="60"/>
      <c r="G53" s="110"/>
      <c r="H53" s="27"/>
      <c r="I53" s="24"/>
      <c r="J53" s="24"/>
      <c r="K53" s="45"/>
    </row>
    <row r="54" spans="1:12" s="90" customFormat="1" ht="15.6">
      <c r="A54" s="58">
        <v>46</v>
      </c>
      <c r="B54" s="36"/>
      <c r="C54" s="38"/>
      <c r="D54" s="25"/>
      <c r="E54" s="28"/>
      <c r="F54" s="28"/>
      <c r="G54" s="34"/>
      <c r="H54" s="27"/>
      <c r="I54" s="39"/>
      <c r="J54" s="39"/>
      <c r="K54" s="45"/>
    </row>
    <row r="55" spans="1:12" s="90" customFormat="1" ht="12" customHeight="1">
      <c r="A55" s="58">
        <v>47</v>
      </c>
      <c r="B55" s="31"/>
      <c r="C55" s="32"/>
      <c r="D55" s="28"/>
      <c r="E55" s="28"/>
      <c r="F55" s="28"/>
      <c r="G55" s="34"/>
      <c r="H55" s="27"/>
      <c r="I55" s="39"/>
      <c r="J55" s="39"/>
      <c r="K55" s="45"/>
    </row>
    <row r="56" spans="1:12" s="90" customFormat="1" ht="15.6">
      <c r="A56" s="58">
        <v>48</v>
      </c>
      <c r="B56" s="111"/>
      <c r="C56" s="112"/>
      <c r="D56" s="24"/>
      <c r="E56" s="28"/>
      <c r="F56" s="28"/>
      <c r="G56" s="37"/>
      <c r="H56" s="25"/>
      <c r="I56" s="25"/>
      <c r="J56" s="106"/>
      <c r="K56" s="45"/>
    </row>
    <row r="57" spans="1:12" s="90" customFormat="1" ht="27.6">
      <c r="A57" s="58">
        <v>49</v>
      </c>
      <c r="B57" s="69" t="s">
        <v>176</v>
      </c>
      <c r="C57" s="70"/>
      <c r="D57" s="71"/>
      <c r="E57" s="99"/>
      <c r="F57" s="71">
        <f>SUM(F14:F55)</f>
        <v>7838.5</v>
      </c>
      <c r="G57" s="69" t="s">
        <v>177</v>
      </c>
      <c r="H57" s="72"/>
      <c r="I57" s="73"/>
      <c r="J57" s="100"/>
      <c r="K57" s="101">
        <f>SUM(K14:K55)</f>
        <v>1254.9099999999999</v>
      </c>
    </row>
    <row r="58" spans="1:12" s="90" customFormat="1" ht="15.6">
      <c r="A58" s="58">
        <v>50</v>
      </c>
      <c r="B58" s="40" t="s">
        <v>157</v>
      </c>
      <c r="C58" s="41"/>
      <c r="D58" s="42"/>
      <c r="E58" s="91"/>
      <c r="F58" s="60"/>
      <c r="G58" s="41"/>
      <c r="H58" s="41"/>
      <c r="I58" s="43"/>
      <c r="J58" s="43"/>
      <c r="K58" s="45"/>
    </row>
    <row r="59" spans="1:12" s="62" customFormat="1" ht="15.6">
      <c r="A59" s="58">
        <v>51</v>
      </c>
      <c r="B59" s="30" t="s">
        <v>111</v>
      </c>
      <c r="C59" s="30" t="s">
        <v>88</v>
      </c>
      <c r="D59" s="74">
        <v>1</v>
      </c>
      <c r="E59" s="74">
        <v>42</v>
      </c>
      <c r="F59" s="60">
        <f t="shared" ref="F59" si="20">E59*D59</f>
        <v>42</v>
      </c>
      <c r="G59" s="30" t="s">
        <v>162</v>
      </c>
      <c r="H59" s="30" t="s">
        <v>81</v>
      </c>
      <c r="I59" s="30">
        <f>D59*0.5</f>
        <v>0.5</v>
      </c>
      <c r="J59" s="30">
        <v>7.36</v>
      </c>
      <c r="K59" s="45">
        <f t="shared" ref="K59" si="21">J59*I59</f>
        <v>3.68</v>
      </c>
    </row>
    <row r="60" spans="1:12" s="90" customFormat="1" ht="27.6">
      <c r="A60" s="58">
        <v>52</v>
      </c>
      <c r="B60" s="33" t="s">
        <v>197</v>
      </c>
      <c r="C60" s="32" t="s">
        <v>86</v>
      </c>
      <c r="D60" s="28">
        <v>0.54</v>
      </c>
      <c r="E60" s="28">
        <v>210</v>
      </c>
      <c r="F60" s="28">
        <f>D60*E60</f>
        <v>113.4</v>
      </c>
      <c r="G60" s="35" t="s">
        <v>131</v>
      </c>
      <c r="H60" s="35" t="s">
        <v>82</v>
      </c>
      <c r="I60" s="25">
        <f>D60*0.1</f>
        <v>5.4000000000000006E-2</v>
      </c>
      <c r="J60" s="25">
        <v>38.58</v>
      </c>
      <c r="K60" s="45">
        <f t="shared" ref="K60:K74" si="22">J60*I60</f>
        <v>2.0833200000000001</v>
      </c>
    </row>
    <row r="61" spans="1:12" s="90" customFormat="1" ht="15.6">
      <c r="A61" s="58">
        <v>53</v>
      </c>
      <c r="B61" s="33"/>
      <c r="C61" s="23"/>
      <c r="D61" s="28"/>
      <c r="E61" s="28"/>
      <c r="F61" s="28"/>
      <c r="G61" s="35" t="s">
        <v>251</v>
      </c>
      <c r="H61" s="35" t="s">
        <v>87</v>
      </c>
      <c r="I61" s="25">
        <f>D60*1.05</f>
        <v>0.56700000000000006</v>
      </c>
      <c r="J61" s="25">
        <v>416.67</v>
      </c>
      <c r="K61" s="45">
        <f t="shared" si="22"/>
        <v>236.25189000000003</v>
      </c>
    </row>
    <row r="62" spans="1:12" s="90" customFormat="1" ht="15.6">
      <c r="A62" s="58">
        <v>54</v>
      </c>
      <c r="B62" s="33"/>
      <c r="C62" s="23"/>
      <c r="D62" s="28"/>
      <c r="E62" s="28"/>
      <c r="F62" s="28"/>
      <c r="G62" s="35" t="s">
        <v>162</v>
      </c>
      <c r="H62" s="35" t="s">
        <v>81</v>
      </c>
      <c r="I62" s="25">
        <f>D60*6</f>
        <v>3.24</v>
      </c>
      <c r="J62" s="25">
        <v>7.36</v>
      </c>
      <c r="K62" s="45">
        <f t="shared" si="22"/>
        <v>23.846400000000003</v>
      </c>
      <c r="L62" s="113"/>
    </row>
    <row r="63" spans="1:12" s="90" customFormat="1" ht="15.6">
      <c r="A63" s="58">
        <v>55</v>
      </c>
      <c r="B63" s="33"/>
      <c r="C63" s="23"/>
      <c r="D63" s="28"/>
      <c r="E63" s="28"/>
      <c r="F63" s="28"/>
      <c r="G63" s="35" t="s">
        <v>138</v>
      </c>
      <c r="H63" s="35" t="s">
        <v>81</v>
      </c>
      <c r="I63" s="25">
        <f>D60*0.3</f>
        <v>0.16200000000000001</v>
      </c>
      <c r="J63" s="25">
        <v>97.5</v>
      </c>
      <c r="K63" s="45">
        <f t="shared" si="22"/>
        <v>15.795</v>
      </c>
    </row>
    <row r="64" spans="1:12" s="90" customFormat="1" ht="27.6">
      <c r="A64" s="58">
        <v>56</v>
      </c>
      <c r="B64" s="95" t="s">
        <v>146</v>
      </c>
      <c r="C64" s="96" t="s">
        <v>86</v>
      </c>
      <c r="D64" s="97">
        <v>1.6</v>
      </c>
      <c r="E64" s="28">
        <v>175</v>
      </c>
      <c r="F64" s="28">
        <f>D64*E64</f>
        <v>280</v>
      </c>
      <c r="G64" s="92" t="s">
        <v>223</v>
      </c>
      <c r="H64" s="92" t="s">
        <v>137</v>
      </c>
      <c r="I64" s="93">
        <v>6</v>
      </c>
      <c r="J64" s="94">
        <v>113.45</v>
      </c>
      <c r="K64" s="93">
        <f t="shared" ref="K64:K71" si="23">J64*I64</f>
        <v>680.7</v>
      </c>
    </row>
    <row r="65" spans="1:12" s="90" customFormat="1" ht="15.75" customHeight="1">
      <c r="A65" s="58">
        <v>57</v>
      </c>
      <c r="B65" s="95"/>
      <c r="C65" s="96"/>
      <c r="D65" s="97"/>
      <c r="E65" s="28"/>
      <c r="F65" s="28"/>
      <c r="G65" s="92" t="s">
        <v>152</v>
      </c>
      <c r="H65" s="92" t="s">
        <v>80</v>
      </c>
      <c r="I65" s="93">
        <v>1</v>
      </c>
      <c r="J65" s="94">
        <v>200.84</v>
      </c>
      <c r="K65" s="93">
        <f t="shared" si="23"/>
        <v>200.84</v>
      </c>
    </row>
    <row r="66" spans="1:12" s="90" customFormat="1" ht="15.75" customHeight="1">
      <c r="A66" s="58">
        <v>58</v>
      </c>
      <c r="B66" s="95"/>
      <c r="C66" s="96"/>
      <c r="D66" s="97"/>
      <c r="E66" s="28"/>
      <c r="F66" s="28"/>
      <c r="G66" s="92" t="s">
        <v>153</v>
      </c>
      <c r="H66" s="92" t="s">
        <v>80</v>
      </c>
      <c r="I66" s="93">
        <v>2</v>
      </c>
      <c r="J66" s="94">
        <v>177.5</v>
      </c>
      <c r="K66" s="93">
        <f t="shared" si="23"/>
        <v>355</v>
      </c>
    </row>
    <row r="67" spans="1:12" s="90" customFormat="1" ht="15.75" customHeight="1">
      <c r="A67" s="58">
        <v>59</v>
      </c>
      <c r="B67" s="95"/>
      <c r="C67" s="96"/>
      <c r="D67" s="97"/>
      <c r="E67" s="28"/>
      <c r="F67" s="28"/>
      <c r="G67" s="92" t="s">
        <v>155</v>
      </c>
      <c r="H67" s="92" t="s">
        <v>80</v>
      </c>
      <c r="I67" s="93">
        <v>0.1</v>
      </c>
      <c r="J67" s="94">
        <v>220</v>
      </c>
      <c r="K67" s="93">
        <f t="shared" si="23"/>
        <v>22</v>
      </c>
    </row>
    <row r="68" spans="1:12" s="90" customFormat="1" ht="15.75" customHeight="1">
      <c r="A68" s="58">
        <v>60</v>
      </c>
      <c r="B68" s="95"/>
      <c r="C68" s="96"/>
      <c r="D68" s="97"/>
      <c r="E68" s="28"/>
      <c r="F68" s="28"/>
      <c r="G68" s="92" t="s">
        <v>154</v>
      </c>
      <c r="H68" s="92" t="s">
        <v>80</v>
      </c>
      <c r="I68" s="93">
        <v>0.5</v>
      </c>
      <c r="J68" s="94">
        <v>105</v>
      </c>
      <c r="K68" s="93">
        <f t="shared" si="23"/>
        <v>52.5</v>
      </c>
    </row>
    <row r="69" spans="1:12" s="90" customFormat="1" ht="15.75" customHeight="1">
      <c r="A69" s="58">
        <v>61</v>
      </c>
      <c r="B69" s="95"/>
      <c r="C69" s="96"/>
      <c r="D69" s="97"/>
      <c r="E69" s="28"/>
      <c r="F69" s="28"/>
      <c r="G69" s="92" t="s">
        <v>139</v>
      </c>
      <c r="H69" s="92" t="s">
        <v>80</v>
      </c>
      <c r="I69" s="93">
        <v>10</v>
      </c>
      <c r="J69" s="94">
        <v>0.92</v>
      </c>
      <c r="K69" s="93">
        <f t="shared" si="23"/>
        <v>9.2000000000000011</v>
      </c>
    </row>
    <row r="70" spans="1:12" s="90" customFormat="1" ht="15.75" customHeight="1">
      <c r="A70" s="58">
        <v>62</v>
      </c>
      <c r="B70" s="95"/>
      <c r="C70" s="96"/>
      <c r="D70" s="97"/>
      <c r="E70" s="28"/>
      <c r="F70" s="28"/>
      <c r="G70" s="98" t="s">
        <v>140</v>
      </c>
      <c r="H70" s="92" t="s">
        <v>81</v>
      </c>
      <c r="I70" s="93">
        <f>D64*0.7</f>
        <v>1.1199999999999999</v>
      </c>
      <c r="J70" s="94">
        <v>15.13</v>
      </c>
      <c r="K70" s="93">
        <f t="shared" si="23"/>
        <v>16.945599999999999</v>
      </c>
    </row>
    <row r="71" spans="1:12" s="90" customFormat="1" ht="15.75" customHeight="1">
      <c r="A71" s="58">
        <v>63</v>
      </c>
      <c r="B71" s="95"/>
      <c r="C71" s="96"/>
      <c r="D71" s="97"/>
      <c r="E71" s="28"/>
      <c r="F71" s="28"/>
      <c r="G71" s="92" t="s">
        <v>141</v>
      </c>
      <c r="H71" s="92" t="s">
        <v>80</v>
      </c>
      <c r="I71" s="93">
        <v>1</v>
      </c>
      <c r="J71" s="94">
        <v>20.83</v>
      </c>
      <c r="K71" s="93">
        <f t="shared" si="23"/>
        <v>20.83</v>
      </c>
    </row>
    <row r="72" spans="1:12" s="90" customFormat="1" ht="39" customHeight="1">
      <c r="A72" s="58">
        <v>64</v>
      </c>
      <c r="B72" s="36" t="s">
        <v>179</v>
      </c>
      <c r="C72" s="38" t="s">
        <v>87</v>
      </c>
      <c r="D72" s="25">
        <v>3.2</v>
      </c>
      <c r="E72" s="28">
        <v>65</v>
      </c>
      <c r="F72" s="28">
        <f t="shared" ref="F72:F82" si="24">D72*E72</f>
        <v>208</v>
      </c>
      <c r="G72" s="35" t="s">
        <v>130</v>
      </c>
      <c r="H72" s="25" t="s">
        <v>82</v>
      </c>
      <c r="I72" s="25">
        <f>D72*0.1+D73*0.27*0.1</f>
        <v>0.3902000000000001</v>
      </c>
      <c r="J72" s="25">
        <v>38.58</v>
      </c>
      <c r="K72" s="45">
        <f t="shared" si="22"/>
        <v>15.053916000000003</v>
      </c>
    </row>
    <row r="73" spans="1:12" s="90" customFormat="1" ht="39" customHeight="1">
      <c r="A73" s="58">
        <v>65</v>
      </c>
      <c r="B73" s="36" t="s">
        <v>151</v>
      </c>
      <c r="C73" s="38" t="s">
        <v>88</v>
      </c>
      <c r="D73" s="25">
        <v>2.6</v>
      </c>
      <c r="E73" s="28">
        <v>65</v>
      </c>
      <c r="F73" s="28">
        <f t="shared" si="24"/>
        <v>169</v>
      </c>
      <c r="G73" s="110" t="s">
        <v>134</v>
      </c>
      <c r="H73" s="27" t="s">
        <v>81</v>
      </c>
      <c r="I73" s="24">
        <f>D72*1.5+(D73*0.27*1.5)</f>
        <v>5.8530000000000006</v>
      </c>
      <c r="J73" s="25">
        <v>11.53</v>
      </c>
      <c r="K73" s="45">
        <f>J73*I73</f>
        <v>67.48509</v>
      </c>
    </row>
    <row r="74" spans="1:12" s="90" customFormat="1" ht="39" customHeight="1">
      <c r="A74" s="58">
        <v>66</v>
      </c>
      <c r="B74" s="36" t="s">
        <v>191</v>
      </c>
      <c r="C74" s="38" t="s">
        <v>88</v>
      </c>
      <c r="D74" s="25">
        <v>5.2</v>
      </c>
      <c r="E74" s="28">
        <v>18</v>
      </c>
      <c r="F74" s="28">
        <f t="shared" si="24"/>
        <v>93.600000000000009</v>
      </c>
      <c r="G74" s="110" t="s">
        <v>192</v>
      </c>
      <c r="H74" s="27" t="s">
        <v>80</v>
      </c>
      <c r="I74" s="24">
        <v>2</v>
      </c>
      <c r="J74" s="25">
        <v>70</v>
      </c>
      <c r="K74" s="45">
        <f t="shared" si="22"/>
        <v>140</v>
      </c>
    </row>
    <row r="75" spans="1:12" s="90" customFormat="1" ht="39" customHeight="1">
      <c r="A75" s="58">
        <v>67</v>
      </c>
      <c r="B75" s="36" t="s">
        <v>193</v>
      </c>
      <c r="C75" s="38" t="s">
        <v>80</v>
      </c>
      <c r="D75" s="25">
        <v>15</v>
      </c>
      <c r="E75" s="28">
        <v>56</v>
      </c>
      <c r="F75" s="28">
        <f t="shared" si="24"/>
        <v>840</v>
      </c>
      <c r="G75" s="35" t="s">
        <v>133</v>
      </c>
      <c r="H75" s="25" t="s">
        <v>81</v>
      </c>
      <c r="I75" s="25">
        <f>D75*0.5</f>
        <v>7.5</v>
      </c>
      <c r="J75" s="25">
        <v>5.6</v>
      </c>
      <c r="K75" s="45">
        <f t="shared" ref="K75" si="25">J75*I75</f>
        <v>42</v>
      </c>
    </row>
    <row r="76" spans="1:12" s="90" customFormat="1" ht="15.6">
      <c r="A76" s="58">
        <v>68</v>
      </c>
      <c r="B76" s="44" t="s">
        <v>225</v>
      </c>
      <c r="C76" s="38" t="s">
        <v>87</v>
      </c>
      <c r="D76" s="25">
        <v>13.8</v>
      </c>
      <c r="E76" s="28">
        <v>51</v>
      </c>
      <c r="F76" s="28">
        <f t="shared" ref="F76:F78" si="26">D76*E76</f>
        <v>703.80000000000007</v>
      </c>
      <c r="G76" s="35" t="s">
        <v>131</v>
      </c>
      <c r="H76" s="25" t="s">
        <v>82</v>
      </c>
      <c r="I76" s="25">
        <f>D76*0.1+D77*0.3*0.1</f>
        <v>1.4580000000000002</v>
      </c>
      <c r="J76" s="25">
        <v>38.58</v>
      </c>
      <c r="K76" s="45">
        <f t="shared" ref="K76:K79" si="27">J76*I76</f>
        <v>56.249640000000007</v>
      </c>
    </row>
    <row r="77" spans="1:12" s="90" customFormat="1" ht="27.6">
      <c r="A77" s="58">
        <v>69</v>
      </c>
      <c r="B77" s="44" t="s">
        <v>224</v>
      </c>
      <c r="C77" s="38" t="s">
        <v>88</v>
      </c>
      <c r="D77" s="25">
        <v>2.6</v>
      </c>
      <c r="E77" s="28">
        <v>58</v>
      </c>
      <c r="F77" s="28">
        <f t="shared" si="26"/>
        <v>150.80000000000001</v>
      </c>
      <c r="G77" s="37" t="s">
        <v>252</v>
      </c>
      <c r="H77" s="25" t="s">
        <v>82</v>
      </c>
      <c r="I77" s="25">
        <f>(D76+D77*0.3)/7*2</f>
        <v>4.1657142857142855</v>
      </c>
      <c r="J77" s="25">
        <v>300</v>
      </c>
      <c r="K77" s="45">
        <f t="shared" si="27"/>
        <v>1249.7142857142856</v>
      </c>
    </row>
    <row r="78" spans="1:12" s="90" customFormat="1" ht="15.6">
      <c r="A78" s="58">
        <v>70</v>
      </c>
      <c r="B78" s="44" t="s">
        <v>136</v>
      </c>
      <c r="C78" s="38" t="s">
        <v>87</v>
      </c>
      <c r="D78" s="25">
        <v>8</v>
      </c>
      <c r="E78" s="28">
        <v>51</v>
      </c>
      <c r="F78" s="28">
        <f t="shared" si="26"/>
        <v>408</v>
      </c>
      <c r="G78" s="37" t="s">
        <v>131</v>
      </c>
      <c r="H78" s="25" t="s">
        <v>82</v>
      </c>
      <c r="I78" s="25">
        <f>D78*0.1</f>
        <v>0.8</v>
      </c>
      <c r="J78" s="25">
        <v>38.58</v>
      </c>
      <c r="K78" s="45">
        <f t="shared" si="27"/>
        <v>30.864000000000001</v>
      </c>
      <c r="L78" s="114"/>
    </row>
    <row r="79" spans="1:12" s="90" customFormat="1" ht="27.6">
      <c r="A79" s="58">
        <v>71</v>
      </c>
      <c r="B79" s="33"/>
      <c r="C79" s="23"/>
      <c r="D79" s="28"/>
      <c r="E79" s="28"/>
      <c r="F79" s="28"/>
      <c r="G79" s="37" t="s">
        <v>253</v>
      </c>
      <c r="H79" s="38" t="s">
        <v>82</v>
      </c>
      <c r="I79" s="25">
        <f>D78/7*2</f>
        <v>2.2857142857142856</v>
      </c>
      <c r="J79" s="25">
        <v>550</v>
      </c>
      <c r="K79" s="45">
        <f t="shared" si="27"/>
        <v>1257.1428571428571</v>
      </c>
      <c r="L79" s="114"/>
    </row>
    <row r="80" spans="1:12" s="90" customFormat="1" ht="27.6">
      <c r="A80" s="58">
        <v>72</v>
      </c>
      <c r="B80" s="69" t="s">
        <v>90</v>
      </c>
      <c r="C80" s="70"/>
      <c r="D80" s="71"/>
      <c r="E80" s="99"/>
      <c r="F80" s="71">
        <f>SUM(F59:F79)</f>
        <v>3008.6000000000004</v>
      </c>
      <c r="G80" s="69" t="s">
        <v>91</v>
      </c>
      <c r="H80" s="72"/>
      <c r="I80" s="73"/>
      <c r="J80" s="100"/>
      <c r="K80" s="101">
        <f>SUM(K59:K79)</f>
        <v>4498.1819988571424</v>
      </c>
    </row>
    <row r="81" spans="1:12" s="90" customFormat="1" ht="15.6">
      <c r="A81" s="58">
        <v>73</v>
      </c>
      <c r="B81" s="52" t="s">
        <v>83</v>
      </c>
      <c r="C81" s="23"/>
      <c r="D81" s="45"/>
      <c r="E81" s="45"/>
      <c r="F81" s="45"/>
      <c r="G81" s="30"/>
      <c r="H81" s="23"/>
      <c r="I81" s="29"/>
      <c r="J81" s="29"/>
      <c r="K81" s="29"/>
    </row>
    <row r="82" spans="1:12" s="90" customFormat="1" ht="15.6">
      <c r="A82" s="58">
        <v>74</v>
      </c>
      <c r="B82" s="33" t="s">
        <v>100</v>
      </c>
      <c r="C82" s="23" t="s">
        <v>88</v>
      </c>
      <c r="D82" s="28">
        <v>60</v>
      </c>
      <c r="E82" s="28">
        <v>17</v>
      </c>
      <c r="F82" s="28">
        <f t="shared" si="24"/>
        <v>1020</v>
      </c>
      <c r="G82" s="30" t="s">
        <v>121</v>
      </c>
      <c r="H82" s="23" t="s">
        <v>88</v>
      </c>
      <c r="I82" s="115">
        <v>55</v>
      </c>
      <c r="J82" s="28">
        <v>34.17</v>
      </c>
      <c r="K82" s="24">
        <f t="shared" ref="K82:K88" si="28">J82*I82</f>
        <v>1879.3500000000001</v>
      </c>
      <c r="L82" s="114"/>
    </row>
    <row r="83" spans="1:12" s="90" customFormat="1" ht="15.6">
      <c r="A83" s="58">
        <v>75</v>
      </c>
      <c r="B83" s="44"/>
      <c r="C83" s="23"/>
      <c r="D83" s="28"/>
      <c r="E83" s="28"/>
      <c r="F83" s="28"/>
      <c r="G83" s="30" t="s">
        <v>148</v>
      </c>
      <c r="H83" s="23" t="s">
        <v>88</v>
      </c>
      <c r="I83" s="115">
        <v>5</v>
      </c>
      <c r="J83" s="28">
        <v>51.67</v>
      </c>
      <c r="K83" s="24">
        <f t="shared" si="28"/>
        <v>258.35000000000002</v>
      </c>
      <c r="L83" s="114"/>
    </row>
    <row r="84" spans="1:12" s="90" customFormat="1" ht="15.6">
      <c r="A84" s="58">
        <v>76</v>
      </c>
      <c r="B84" s="44"/>
      <c r="C84" s="23"/>
      <c r="D84" s="28"/>
      <c r="E84" s="28"/>
      <c r="F84" s="28"/>
      <c r="G84" s="116" t="s">
        <v>143</v>
      </c>
      <c r="H84" s="23" t="s">
        <v>80</v>
      </c>
      <c r="I84" s="115">
        <v>1</v>
      </c>
      <c r="J84" s="28">
        <v>17.5</v>
      </c>
      <c r="K84" s="24">
        <f t="shared" si="28"/>
        <v>17.5</v>
      </c>
      <c r="L84" s="114"/>
    </row>
    <row r="85" spans="1:12" s="90" customFormat="1" ht="15.6">
      <c r="A85" s="58">
        <v>77</v>
      </c>
      <c r="B85" s="44"/>
      <c r="C85" s="23"/>
      <c r="D85" s="28"/>
      <c r="E85" s="28"/>
      <c r="F85" s="28"/>
      <c r="G85" s="34" t="s">
        <v>144</v>
      </c>
      <c r="H85" s="27" t="s">
        <v>89</v>
      </c>
      <c r="I85" s="115">
        <v>1</v>
      </c>
      <c r="J85" s="28">
        <v>137.5</v>
      </c>
      <c r="K85" s="24">
        <f t="shared" si="28"/>
        <v>137.5</v>
      </c>
      <c r="L85" s="114"/>
    </row>
    <row r="86" spans="1:12" s="90" customFormat="1" ht="27.6">
      <c r="A86" s="58">
        <v>78</v>
      </c>
      <c r="B86" s="33" t="s">
        <v>97</v>
      </c>
      <c r="C86" s="23" t="s">
        <v>88</v>
      </c>
      <c r="D86" s="28">
        <v>50</v>
      </c>
      <c r="E86" s="28">
        <v>11</v>
      </c>
      <c r="F86" s="28">
        <f t="shared" ref="F86:F132" si="29">D86*E86</f>
        <v>550</v>
      </c>
      <c r="G86" s="34" t="s">
        <v>147</v>
      </c>
      <c r="H86" s="23" t="s">
        <v>80</v>
      </c>
      <c r="I86" s="24">
        <v>1</v>
      </c>
      <c r="J86" s="28">
        <v>356.67</v>
      </c>
      <c r="K86" s="24">
        <f t="shared" si="28"/>
        <v>356.67</v>
      </c>
    </row>
    <row r="87" spans="1:12" s="90" customFormat="1" ht="15.6">
      <c r="A87" s="58">
        <v>79</v>
      </c>
      <c r="B87" s="33"/>
      <c r="C87" s="23"/>
      <c r="D87" s="28"/>
      <c r="E87" s="28"/>
      <c r="F87" s="28"/>
      <c r="G87" s="34" t="s">
        <v>144</v>
      </c>
      <c r="H87" s="27" t="s">
        <v>89</v>
      </c>
      <c r="I87" s="115">
        <v>1</v>
      </c>
      <c r="J87" s="28">
        <v>137.5</v>
      </c>
      <c r="K87" s="24">
        <f t="shared" si="28"/>
        <v>137.5</v>
      </c>
    </row>
    <row r="88" spans="1:12" s="90" customFormat="1" ht="27.6">
      <c r="A88" s="58">
        <v>80</v>
      </c>
      <c r="B88" s="33"/>
      <c r="C88" s="23"/>
      <c r="D88" s="28"/>
      <c r="E88" s="28"/>
      <c r="F88" s="28"/>
      <c r="G88" s="34" t="s">
        <v>96</v>
      </c>
      <c r="H88" s="27" t="s">
        <v>89</v>
      </c>
      <c r="I88" s="24">
        <v>1</v>
      </c>
      <c r="J88" s="28">
        <v>91.5</v>
      </c>
      <c r="K88" s="24">
        <f t="shared" si="28"/>
        <v>91.5</v>
      </c>
    </row>
    <row r="89" spans="1:12" s="90" customFormat="1" ht="27.6">
      <c r="A89" s="58">
        <v>81</v>
      </c>
      <c r="B89" s="33" t="s">
        <v>161</v>
      </c>
      <c r="C89" s="23" t="s">
        <v>80</v>
      </c>
      <c r="D89" s="28">
        <v>1</v>
      </c>
      <c r="E89" s="28">
        <v>403</v>
      </c>
      <c r="F89" s="28">
        <f t="shared" si="29"/>
        <v>403</v>
      </c>
      <c r="G89" s="33" t="s">
        <v>165</v>
      </c>
      <c r="H89" s="23" t="s">
        <v>80</v>
      </c>
      <c r="I89" s="28">
        <v>1</v>
      </c>
      <c r="J89" s="28">
        <v>132.5</v>
      </c>
      <c r="K89" s="24">
        <f t="shared" ref="K89:K90" si="30">I89*J89</f>
        <v>132.5</v>
      </c>
    </row>
    <row r="90" spans="1:12" s="90" customFormat="1" ht="15.6">
      <c r="A90" s="58">
        <v>82</v>
      </c>
      <c r="B90" s="33"/>
      <c r="C90" s="23"/>
      <c r="D90" s="28"/>
      <c r="E90" s="28"/>
      <c r="F90" s="28"/>
      <c r="G90" s="33" t="s">
        <v>233</v>
      </c>
      <c r="H90" s="23" t="s">
        <v>80</v>
      </c>
      <c r="I90" s="28">
        <v>2</v>
      </c>
      <c r="J90" s="28">
        <v>137.5</v>
      </c>
      <c r="K90" s="24">
        <f t="shared" si="30"/>
        <v>275</v>
      </c>
    </row>
    <row r="91" spans="1:12" s="90" customFormat="1" ht="15.6">
      <c r="A91" s="58">
        <v>83</v>
      </c>
      <c r="B91" s="33"/>
      <c r="C91" s="23"/>
      <c r="D91" s="28"/>
      <c r="E91" s="28"/>
      <c r="F91" s="28"/>
      <c r="G91" s="33" t="s">
        <v>232</v>
      </c>
      <c r="H91" s="23" t="s">
        <v>80</v>
      </c>
      <c r="I91" s="28">
        <v>1</v>
      </c>
      <c r="J91" s="28">
        <v>105</v>
      </c>
      <c r="K91" s="24">
        <f t="shared" ref="K91:K92" si="31">J91*I91</f>
        <v>105</v>
      </c>
    </row>
    <row r="92" spans="1:12" s="90" customFormat="1" ht="15.6">
      <c r="A92" s="58">
        <v>84</v>
      </c>
      <c r="B92" s="33"/>
      <c r="C92" s="23"/>
      <c r="D92" s="28"/>
      <c r="E92" s="28"/>
      <c r="F92" s="28"/>
      <c r="G92" s="117" t="s">
        <v>231</v>
      </c>
      <c r="H92" s="23" t="s">
        <v>80</v>
      </c>
      <c r="I92" s="28">
        <v>1</v>
      </c>
      <c r="J92" s="106">
        <v>1250</v>
      </c>
      <c r="K92" s="24">
        <f t="shared" si="31"/>
        <v>1250</v>
      </c>
    </row>
    <row r="93" spans="1:12" s="90" customFormat="1" ht="41.4">
      <c r="A93" s="58">
        <v>85</v>
      </c>
      <c r="B93" s="33" t="s">
        <v>178</v>
      </c>
      <c r="C93" s="23" t="s">
        <v>80</v>
      </c>
      <c r="D93" s="28">
        <v>4</v>
      </c>
      <c r="E93" s="28">
        <v>106</v>
      </c>
      <c r="F93" s="28">
        <f t="shared" ref="F93" si="32">D93*E93</f>
        <v>424</v>
      </c>
      <c r="G93" s="34" t="s">
        <v>112</v>
      </c>
      <c r="H93" s="27" t="s">
        <v>80</v>
      </c>
      <c r="I93" s="24">
        <f>D93</f>
        <v>4</v>
      </c>
      <c r="J93" s="28">
        <v>294</v>
      </c>
      <c r="K93" s="24">
        <f t="shared" ref="K93" si="33">J93*I93</f>
        <v>1176</v>
      </c>
    </row>
    <row r="94" spans="1:12" s="90" customFormat="1" ht="15.6">
      <c r="A94" s="58">
        <v>86</v>
      </c>
      <c r="B94" s="33" t="s">
        <v>98</v>
      </c>
      <c r="C94" s="23" t="s">
        <v>80</v>
      </c>
      <c r="D94" s="28">
        <v>3</v>
      </c>
      <c r="E94" s="28">
        <v>85</v>
      </c>
      <c r="F94" s="28">
        <f t="shared" si="29"/>
        <v>255</v>
      </c>
      <c r="G94" s="44" t="s">
        <v>135</v>
      </c>
      <c r="H94" s="38" t="s">
        <v>80</v>
      </c>
      <c r="I94" s="24">
        <f>D94</f>
        <v>3</v>
      </c>
      <c r="J94" s="28">
        <v>19.170000000000002</v>
      </c>
      <c r="K94" s="28">
        <f>J94*I94</f>
        <v>57.510000000000005</v>
      </c>
    </row>
    <row r="95" spans="1:12" s="90" customFormat="1" ht="27.6">
      <c r="A95" s="58">
        <v>87</v>
      </c>
      <c r="B95" s="33"/>
      <c r="C95" s="23"/>
      <c r="D95" s="28"/>
      <c r="E95" s="28"/>
      <c r="F95" s="28"/>
      <c r="G95" s="56" t="s">
        <v>163</v>
      </c>
      <c r="H95" s="59" t="s">
        <v>80</v>
      </c>
      <c r="I95" s="60">
        <v>1</v>
      </c>
      <c r="J95" s="60">
        <v>12.5</v>
      </c>
      <c r="K95" s="28">
        <f t="shared" ref="K95:K110" si="34">J95*I95</f>
        <v>12.5</v>
      </c>
    </row>
    <row r="96" spans="1:12" s="90" customFormat="1" ht="27.6">
      <c r="A96" s="58">
        <v>88</v>
      </c>
      <c r="B96" s="33" t="s">
        <v>99</v>
      </c>
      <c r="C96" s="23" t="s">
        <v>80</v>
      </c>
      <c r="D96" s="28">
        <v>4</v>
      </c>
      <c r="E96" s="28">
        <v>68</v>
      </c>
      <c r="F96" s="28">
        <f t="shared" si="29"/>
        <v>272</v>
      </c>
      <c r="G96" s="36" t="s">
        <v>145</v>
      </c>
      <c r="H96" s="23" t="s">
        <v>80</v>
      </c>
      <c r="I96" s="28">
        <f>D96</f>
        <v>4</v>
      </c>
      <c r="J96" s="28">
        <v>81</v>
      </c>
      <c r="K96" s="28">
        <f t="shared" si="34"/>
        <v>324</v>
      </c>
    </row>
    <row r="97" spans="1:13" s="90" customFormat="1" ht="15.6">
      <c r="A97" s="58">
        <v>89</v>
      </c>
      <c r="B97" s="33"/>
      <c r="C97" s="23"/>
      <c r="D97" s="28"/>
      <c r="E97" s="28"/>
      <c r="F97" s="28"/>
      <c r="G97" s="118" t="s">
        <v>132</v>
      </c>
      <c r="H97" s="23" t="s">
        <v>80</v>
      </c>
      <c r="I97" s="28">
        <f>D96</f>
        <v>4</v>
      </c>
      <c r="J97" s="28">
        <v>4.17</v>
      </c>
      <c r="K97" s="28">
        <f t="shared" ref="K97" si="35">J97*I97</f>
        <v>16.68</v>
      </c>
    </row>
    <row r="98" spans="1:13" s="90" customFormat="1" ht="15.6">
      <c r="A98" s="58">
        <v>90</v>
      </c>
      <c r="B98" s="30"/>
      <c r="C98" s="23"/>
      <c r="D98" s="28"/>
      <c r="E98" s="28"/>
      <c r="F98" s="28"/>
      <c r="G98" s="33" t="s">
        <v>101</v>
      </c>
      <c r="H98" s="23" t="s">
        <v>80</v>
      </c>
      <c r="I98" s="28">
        <v>1</v>
      </c>
      <c r="J98" s="106">
        <v>41.67</v>
      </c>
      <c r="K98" s="28">
        <f t="shared" si="34"/>
        <v>41.67</v>
      </c>
    </row>
    <row r="99" spans="1:13" s="90" customFormat="1" ht="27.6">
      <c r="A99" s="58">
        <v>91</v>
      </c>
      <c r="B99" s="33" t="s">
        <v>103</v>
      </c>
      <c r="C99" s="23" t="s">
        <v>80</v>
      </c>
      <c r="D99" s="28">
        <v>2</v>
      </c>
      <c r="E99" s="28">
        <v>68</v>
      </c>
      <c r="F99" s="28">
        <f t="shared" si="29"/>
        <v>136</v>
      </c>
      <c r="G99" s="30" t="s">
        <v>158</v>
      </c>
      <c r="H99" s="23" t="s">
        <v>80</v>
      </c>
      <c r="I99" s="28">
        <v>1</v>
      </c>
      <c r="J99" s="28">
        <v>83.09</v>
      </c>
      <c r="K99" s="28">
        <f t="shared" ref="K99" si="36">J99*I99</f>
        <v>83.09</v>
      </c>
    </row>
    <row r="100" spans="1:13" s="90" customFormat="1" ht="27.6">
      <c r="A100" s="58">
        <v>92</v>
      </c>
      <c r="B100" s="33"/>
      <c r="C100" s="23"/>
      <c r="D100" s="28"/>
      <c r="E100" s="28"/>
      <c r="F100" s="28"/>
      <c r="G100" s="30" t="s">
        <v>234</v>
      </c>
      <c r="H100" s="23" t="s">
        <v>80</v>
      </c>
      <c r="I100" s="28">
        <v>1</v>
      </c>
      <c r="J100" s="28">
        <v>68.5</v>
      </c>
      <c r="K100" s="28">
        <f t="shared" ref="K100" si="37">J100*I100</f>
        <v>68.5</v>
      </c>
    </row>
    <row r="101" spans="1:13" s="90" customFormat="1" ht="15.6">
      <c r="A101" s="58">
        <v>93</v>
      </c>
      <c r="B101" s="30"/>
      <c r="C101" s="23"/>
      <c r="D101" s="28"/>
      <c r="E101" s="28"/>
      <c r="F101" s="28"/>
      <c r="G101" s="119" t="s">
        <v>132</v>
      </c>
      <c r="H101" s="23" t="s">
        <v>80</v>
      </c>
      <c r="I101" s="28">
        <f>D99</f>
        <v>2</v>
      </c>
      <c r="J101" s="28">
        <v>4.17</v>
      </c>
      <c r="K101" s="28">
        <f t="shared" si="34"/>
        <v>8.34</v>
      </c>
      <c r="L101" s="114"/>
      <c r="M101" s="114"/>
    </row>
    <row r="102" spans="1:13" s="90" customFormat="1" ht="27.6">
      <c r="A102" s="58">
        <v>94</v>
      </c>
      <c r="B102" s="120" t="s">
        <v>180</v>
      </c>
      <c r="C102" s="121" t="s">
        <v>88</v>
      </c>
      <c r="D102" s="60">
        <v>8.8000000000000007</v>
      </c>
      <c r="E102" s="61">
        <v>34</v>
      </c>
      <c r="F102" s="61">
        <f t="shared" ref="F102:F108" si="38">E102*D102</f>
        <v>299.20000000000005</v>
      </c>
      <c r="G102" s="122" t="s">
        <v>181</v>
      </c>
      <c r="H102" s="123" t="s">
        <v>80</v>
      </c>
      <c r="I102" s="60">
        <v>5</v>
      </c>
      <c r="J102" s="60">
        <v>258.33999999999997</v>
      </c>
      <c r="K102" s="60">
        <f t="shared" si="34"/>
        <v>1291.6999999999998</v>
      </c>
    </row>
    <row r="103" spans="1:13" s="90" customFormat="1" ht="27.6">
      <c r="A103" s="58">
        <v>95</v>
      </c>
      <c r="B103" s="124" t="s">
        <v>182</v>
      </c>
      <c r="C103" s="121" t="s">
        <v>88</v>
      </c>
      <c r="D103" s="60">
        <v>8.8000000000000007</v>
      </c>
      <c r="E103" s="61">
        <v>59</v>
      </c>
      <c r="F103" s="61">
        <f t="shared" si="38"/>
        <v>519.20000000000005</v>
      </c>
      <c r="G103" s="122" t="s">
        <v>250</v>
      </c>
      <c r="H103" s="125" t="s">
        <v>183</v>
      </c>
      <c r="I103" s="60">
        <v>2</v>
      </c>
      <c r="J103" s="60">
        <v>349.17</v>
      </c>
      <c r="K103" s="28">
        <f t="shared" si="34"/>
        <v>698.34</v>
      </c>
    </row>
    <row r="104" spans="1:13" s="90" customFormat="1" ht="15.6">
      <c r="A104" s="58">
        <v>96</v>
      </c>
      <c r="B104" s="124"/>
      <c r="C104" s="121"/>
      <c r="D104" s="60"/>
      <c r="E104" s="61"/>
      <c r="F104" s="61"/>
      <c r="G104" s="122" t="s">
        <v>249</v>
      </c>
      <c r="H104" s="126" t="s">
        <v>183</v>
      </c>
      <c r="I104" s="60">
        <v>6</v>
      </c>
      <c r="J104" s="60">
        <v>10.84</v>
      </c>
      <c r="K104" s="28">
        <f t="shared" si="34"/>
        <v>65.039999999999992</v>
      </c>
    </row>
    <row r="105" spans="1:13" s="90" customFormat="1" ht="15.6">
      <c r="A105" s="58">
        <v>97</v>
      </c>
      <c r="B105" s="120" t="s">
        <v>184</v>
      </c>
      <c r="C105" s="121" t="s">
        <v>88</v>
      </c>
      <c r="D105" s="60">
        <v>23.2</v>
      </c>
      <c r="E105" s="61">
        <v>14</v>
      </c>
      <c r="F105" s="61">
        <f t="shared" si="38"/>
        <v>324.8</v>
      </c>
      <c r="G105" s="122" t="s">
        <v>248</v>
      </c>
      <c r="H105" s="123" t="s">
        <v>88</v>
      </c>
      <c r="I105" s="60">
        <v>8</v>
      </c>
      <c r="J105" s="60">
        <v>18.75</v>
      </c>
      <c r="K105" s="28">
        <f t="shared" si="34"/>
        <v>150</v>
      </c>
    </row>
    <row r="106" spans="1:13" s="90" customFormat="1" ht="15.6">
      <c r="A106" s="58">
        <v>98</v>
      </c>
      <c r="B106" s="120"/>
      <c r="C106" s="121"/>
      <c r="D106" s="60"/>
      <c r="E106" s="61"/>
      <c r="F106" s="61"/>
      <c r="G106" s="122" t="s">
        <v>247</v>
      </c>
      <c r="H106" s="123" t="s">
        <v>88</v>
      </c>
      <c r="I106" s="60">
        <v>16</v>
      </c>
      <c r="J106" s="60">
        <v>22.92</v>
      </c>
      <c r="K106" s="28">
        <f t="shared" ref="K106" si="39">J106*I106</f>
        <v>366.72</v>
      </c>
    </row>
    <row r="107" spans="1:13" s="90" customFormat="1" ht="27.6">
      <c r="A107" s="58">
        <v>99</v>
      </c>
      <c r="B107" s="127"/>
      <c r="C107" s="123"/>
      <c r="D107" s="60"/>
      <c r="E107" s="61"/>
      <c r="F107" s="61"/>
      <c r="G107" s="122" t="s">
        <v>246</v>
      </c>
      <c r="H107" s="123" t="s">
        <v>80</v>
      </c>
      <c r="I107" s="60">
        <v>6</v>
      </c>
      <c r="J107" s="60">
        <v>29.17</v>
      </c>
      <c r="K107" s="28">
        <f t="shared" si="34"/>
        <v>175.02</v>
      </c>
    </row>
    <row r="108" spans="1:13" s="90" customFormat="1" ht="15.6">
      <c r="A108" s="58">
        <v>100</v>
      </c>
      <c r="B108" s="128" t="s">
        <v>185</v>
      </c>
      <c r="C108" s="129" t="s">
        <v>88</v>
      </c>
      <c r="D108" s="60">
        <v>6</v>
      </c>
      <c r="E108" s="61">
        <v>51</v>
      </c>
      <c r="F108" s="61">
        <f t="shared" si="38"/>
        <v>306</v>
      </c>
      <c r="G108" s="53" t="s">
        <v>186</v>
      </c>
      <c r="H108" s="123" t="s">
        <v>80</v>
      </c>
      <c r="I108" s="60">
        <f>D108</f>
        <v>6</v>
      </c>
      <c r="J108" s="60">
        <v>166.67</v>
      </c>
      <c r="K108" s="28">
        <f t="shared" si="34"/>
        <v>1000.02</v>
      </c>
    </row>
    <row r="109" spans="1:13" s="90" customFormat="1" ht="15.6">
      <c r="A109" s="58">
        <v>101</v>
      </c>
      <c r="B109" s="128"/>
      <c r="C109" s="130"/>
      <c r="D109" s="131"/>
      <c r="E109" s="132"/>
      <c r="F109" s="132"/>
      <c r="G109" s="122" t="s">
        <v>187</v>
      </c>
      <c r="H109" s="123" t="s">
        <v>80</v>
      </c>
      <c r="I109" s="60">
        <f>D108</f>
        <v>6</v>
      </c>
      <c r="J109" s="60">
        <v>14.33</v>
      </c>
      <c r="K109" s="28">
        <f t="shared" si="34"/>
        <v>85.98</v>
      </c>
    </row>
    <row r="110" spans="1:13" s="90" customFormat="1" ht="27.6">
      <c r="A110" s="58">
        <v>102</v>
      </c>
      <c r="B110" s="124"/>
      <c r="C110" s="121"/>
      <c r="D110" s="133"/>
      <c r="E110" s="132"/>
      <c r="F110" s="132"/>
      <c r="G110" s="44" t="s">
        <v>188</v>
      </c>
      <c r="H110" s="134" t="s">
        <v>80</v>
      </c>
      <c r="I110" s="28">
        <v>5</v>
      </c>
      <c r="J110" s="60">
        <v>50</v>
      </c>
      <c r="K110" s="28">
        <f t="shared" si="34"/>
        <v>250</v>
      </c>
    </row>
    <row r="111" spans="1:13" s="90" customFormat="1" ht="27.6">
      <c r="A111" s="58">
        <v>103</v>
      </c>
      <c r="B111" s="30" t="s">
        <v>230</v>
      </c>
      <c r="C111" s="23" t="s">
        <v>88</v>
      </c>
      <c r="D111" s="28">
        <v>3</v>
      </c>
      <c r="E111" s="28">
        <v>59</v>
      </c>
      <c r="F111" s="28">
        <f t="shared" si="29"/>
        <v>177</v>
      </c>
      <c r="G111" s="119" t="s">
        <v>159</v>
      </c>
      <c r="H111" s="23" t="s">
        <v>80</v>
      </c>
      <c r="I111" s="28">
        <v>3</v>
      </c>
      <c r="J111" s="28" t="s">
        <v>102</v>
      </c>
      <c r="K111" s="28"/>
      <c r="L111" s="114"/>
      <c r="M111" s="114"/>
    </row>
    <row r="112" spans="1:13" s="90" customFormat="1" ht="15.6">
      <c r="A112" s="58">
        <v>104</v>
      </c>
      <c r="B112" s="30" t="s">
        <v>160</v>
      </c>
      <c r="C112" s="23" t="s">
        <v>80</v>
      </c>
      <c r="D112" s="28">
        <v>1</v>
      </c>
      <c r="E112" s="28">
        <v>51</v>
      </c>
      <c r="F112" s="28">
        <f t="shared" si="29"/>
        <v>51</v>
      </c>
      <c r="G112" s="119" t="s">
        <v>235</v>
      </c>
      <c r="H112" s="23" t="s">
        <v>80</v>
      </c>
      <c r="I112" s="28">
        <v>1</v>
      </c>
      <c r="J112" s="28">
        <v>375</v>
      </c>
      <c r="K112" s="24">
        <f t="shared" ref="K112:K118" si="40">J112*I112</f>
        <v>375</v>
      </c>
      <c r="L112" s="114"/>
      <c r="M112" s="114"/>
    </row>
    <row r="113" spans="1:13" s="190" customFormat="1" ht="15.6">
      <c r="A113" s="58">
        <v>105</v>
      </c>
      <c r="B113" s="185" t="s">
        <v>236</v>
      </c>
      <c r="C113" s="59" t="s">
        <v>88</v>
      </c>
      <c r="D113" s="60">
        <v>22</v>
      </c>
      <c r="E113" s="186">
        <v>79</v>
      </c>
      <c r="F113" s="61">
        <f>D113*E113</f>
        <v>1738</v>
      </c>
      <c r="G113" s="187"/>
      <c r="H113" s="102"/>
      <c r="I113" s="61"/>
      <c r="J113" s="188"/>
      <c r="K113" s="189"/>
    </row>
    <row r="114" spans="1:13" s="190" customFormat="1" ht="15.6">
      <c r="A114" s="58">
        <v>106</v>
      </c>
      <c r="B114" s="185"/>
      <c r="C114" s="59"/>
      <c r="D114" s="60"/>
      <c r="E114" s="186"/>
      <c r="F114" s="61"/>
      <c r="G114" s="187" t="s">
        <v>242</v>
      </c>
      <c r="H114" s="102" t="s">
        <v>80</v>
      </c>
      <c r="I114" s="61">
        <v>11</v>
      </c>
      <c r="J114" s="188">
        <v>324.17</v>
      </c>
      <c r="K114" s="189">
        <f t="shared" si="40"/>
        <v>3565.8700000000003</v>
      </c>
    </row>
    <row r="115" spans="1:13" s="190" customFormat="1" ht="15.6">
      <c r="A115" s="58">
        <v>107</v>
      </c>
      <c r="B115" s="56"/>
      <c r="C115" s="59"/>
      <c r="D115" s="60"/>
      <c r="E115" s="186"/>
      <c r="F115" s="61"/>
      <c r="G115" s="191" t="s">
        <v>237</v>
      </c>
      <c r="H115" s="192" t="s">
        <v>80</v>
      </c>
      <c r="I115" s="61">
        <v>4</v>
      </c>
      <c r="J115" s="188">
        <v>45.83</v>
      </c>
      <c r="K115" s="189">
        <f t="shared" si="40"/>
        <v>183.32</v>
      </c>
    </row>
    <row r="116" spans="1:13" s="190" customFormat="1" ht="15.6">
      <c r="A116" s="58">
        <v>108</v>
      </c>
      <c r="B116" s="56"/>
      <c r="C116" s="59"/>
      <c r="D116" s="60"/>
      <c r="E116" s="186"/>
      <c r="F116" s="61"/>
      <c r="G116" s="191" t="s">
        <v>238</v>
      </c>
      <c r="H116" s="192" t="s">
        <v>239</v>
      </c>
      <c r="I116" s="61">
        <v>15</v>
      </c>
      <c r="J116" s="188">
        <v>136.66999999999999</v>
      </c>
      <c r="K116" s="189">
        <f t="shared" si="40"/>
        <v>2050.0499999999997</v>
      </c>
    </row>
    <row r="117" spans="1:13" s="193" customFormat="1" ht="27.6">
      <c r="A117" s="58">
        <v>109</v>
      </c>
      <c r="B117" s="185" t="s">
        <v>240</v>
      </c>
      <c r="C117" s="59" t="s">
        <v>80</v>
      </c>
      <c r="D117" s="60">
        <v>36</v>
      </c>
      <c r="E117" s="186">
        <v>76</v>
      </c>
      <c r="F117" s="186">
        <f>D117*E117</f>
        <v>2736</v>
      </c>
      <c r="G117" s="122" t="s">
        <v>241</v>
      </c>
      <c r="H117" s="102" t="s">
        <v>80</v>
      </c>
      <c r="I117" s="61">
        <f>D117</f>
        <v>36</v>
      </c>
      <c r="J117" s="188">
        <v>763.34</v>
      </c>
      <c r="K117" s="189">
        <f t="shared" si="40"/>
        <v>27480.240000000002</v>
      </c>
    </row>
    <row r="118" spans="1:13" s="195" customFormat="1" ht="27.6">
      <c r="A118" s="58">
        <v>110</v>
      </c>
      <c r="B118" s="185" t="s">
        <v>243</v>
      </c>
      <c r="C118" s="185" t="s">
        <v>80</v>
      </c>
      <c r="D118" s="185">
        <v>10</v>
      </c>
      <c r="E118" s="186">
        <v>111</v>
      </c>
      <c r="F118" s="186">
        <f t="shared" ref="F118:F121" si="41">E118*D118</f>
        <v>1110</v>
      </c>
      <c r="G118" s="185" t="s">
        <v>163</v>
      </c>
      <c r="H118" s="185" t="s">
        <v>80</v>
      </c>
      <c r="I118" s="185">
        <v>30</v>
      </c>
      <c r="J118" s="185">
        <v>12.17</v>
      </c>
      <c r="K118" s="185">
        <f t="shared" si="40"/>
        <v>365.1</v>
      </c>
      <c r="L118" s="194"/>
      <c r="M118" s="194"/>
    </row>
    <row r="119" spans="1:13" s="195" customFormat="1" ht="27.6">
      <c r="A119" s="58">
        <v>111</v>
      </c>
      <c r="B119" s="185"/>
      <c r="C119" s="185"/>
      <c r="D119" s="185"/>
      <c r="E119" s="186"/>
      <c r="F119" s="186"/>
      <c r="G119" s="185" t="s">
        <v>244</v>
      </c>
      <c r="H119" s="185" t="s">
        <v>80</v>
      </c>
      <c r="I119" s="185" t="s">
        <v>245</v>
      </c>
      <c r="J119" s="185" t="s">
        <v>102</v>
      </c>
      <c r="K119" s="185"/>
      <c r="L119" s="194"/>
      <c r="M119" s="194"/>
    </row>
    <row r="120" spans="1:13" s="195" customFormat="1" ht="15.6">
      <c r="A120" s="58">
        <v>112</v>
      </c>
      <c r="B120" s="185" t="s">
        <v>254</v>
      </c>
      <c r="C120" s="185" t="s">
        <v>255</v>
      </c>
      <c r="D120" s="185">
        <v>1</v>
      </c>
      <c r="E120" s="186">
        <v>3000</v>
      </c>
      <c r="F120" s="186">
        <f t="shared" si="41"/>
        <v>3000</v>
      </c>
      <c r="G120" s="185"/>
      <c r="H120" s="185"/>
      <c r="I120" s="185"/>
      <c r="J120" s="185"/>
      <c r="K120" s="185"/>
      <c r="L120" s="194"/>
      <c r="M120" s="194"/>
    </row>
    <row r="121" spans="1:13" ht="27.6">
      <c r="A121" s="58">
        <v>113</v>
      </c>
      <c r="B121" s="185" t="s">
        <v>256</v>
      </c>
      <c r="C121" s="185" t="s">
        <v>255</v>
      </c>
      <c r="D121" s="185">
        <v>1</v>
      </c>
      <c r="E121" s="186">
        <v>1200</v>
      </c>
      <c r="F121" s="186">
        <f t="shared" si="41"/>
        <v>1200</v>
      </c>
      <c r="G121" s="185"/>
      <c r="H121" s="185"/>
      <c r="I121" s="185"/>
      <c r="J121" s="185"/>
      <c r="K121" s="185"/>
    </row>
    <row r="122" spans="1:13" s="135" customFormat="1" ht="15.6">
      <c r="A122" s="58">
        <v>114</v>
      </c>
      <c r="B122" s="30"/>
      <c r="C122" s="23"/>
      <c r="D122" s="28"/>
      <c r="E122" s="28"/>
      <c r="F122" s="28"/>
      <c r="G122" s="30"/>
      <c r="H122" s="23"/>
      <c r="I122" s="28"/>
      <c r="J122" s="106"/>
      <c r="K122" s="106"/>
    </row>
    <row r="123" spans="1:13" s="135" customFormat="1" ht="46.8">
      <c r="A123" s="58">
        <v>115</v>
      </c>
      <c r="B123" s="136" t="s">
        <v>92</v>
      </c>
      <c r="C123" s="136"/>
      <c r="D123" s="136"/>
      <c r="E123" s="137"/>
      <c r="F123" s="138">
        <f>SUM(F82:F122)</f>
        <v>14521.2</v>
      </c>
      <c r="G123" s="136" t="s">
        <v>93</v>
      </c>
      <c r="H123" s="136"/>
      <c r="I123" s="136"/>
      <c r="J123" s="136"/>
      <c r="K123" s="138">
        <f>SUM(K82:K122)</f>
        <v>44531.560000000005</v>
      </c>
    </row>
    <row r="124" spans="1:13" s="135" customFormat="1" ht="15.6">
      <c r="A124" s="58">
        <v>116</v>
      </c>
      <c r="B124" s="40"/>
      <c r="C124" s="40"/>
      <c r="D124" s="40"/>
      <c r="E124" s="52"/>
      <c r="F124" s="139"/>
      <c r="G124" s="40"/>
      <c r="H124" s="40"/>
      <c r="I124" s="40"/>
      <c r="J124" s="40"/>
      <c r="K124" s="140"/>
    </row>
    <row r="125" spans="1:13" s="90" customFormat="1" ht="15.6">
      <c r="A125" s="58">
        <v>117</v>
      </c>
      <c r="B125" s="52" t="s">
        <v>84</v>
      </c>
      <c r="C125" s="46"/>
      <c r="D125" s="47"/>
      <c r="E125" s="52"/>
      <c r="F125" s="40"/>
      <c r="G125" s="41"/>
      <c r="H125" s="46"/>
      <c r="I125" s="48"/>
      <c r="J125" s="48"/>
      <c r="K125" s="48"/>
    </row>
    <row r="126" spans="1:13" ht="27.6">
      <c r="A126" s="58">
        <v>118</v>
      </c>
      <c r="B126" s="141" t="s">
        <v>107</v>
      </c>
      <c r="C126" s="142" t="s">
        <v>80</v>
      </c>
      <c r="D126" s="28">
        <v>4</v>
      </c>
      <c r="E126" s="28">
        <v>52</v>
      </c>
      <c r="F126" s="28">
        <f t="shared" si="29"/>
        <v>208</v>
      </c>
      <c r="G126" s="34" t="s">
        <v>108</v>
      </c>
      <c r="H126" s="27" t="s">
        <v>80</v>
      </c>
      <c r="I126" s="24">
        <f>D126</f>
        <v>4</v>
      </c>
      <c r="J126" s="28">
        <v>270.75</v>
      </c>
      <c r="K126" s="24">
        <f t="shared" ref="K126:K127" si="42">J126*I126</f>
        <v>1083</v>
      </c>
    </row>
    <row r="127" spans="1:13" s="90" customFormat="1" ht="27.6">
      <c r="A127" s="58">
        <v>119</v>
      </c>
      <c r="B127" s="141"/>
      <c r="C127" s="142"/>
      <c r="D127" s="28"/>
      <c r="E127" s="28"/>
      <c r="F127" s="28"/>
      <c r="G127" s="34" t="s">
        <v>122</v>
      </c>
      <c r="H127" s="27" t="s">
        <v>80</v>
      </c>
      <c r="I127" s="24">
        <f>D126</f>
        <v>4</v>
      </c>
      <c r="J127" s="28">
        <v>99.9</v>
      </c>
      <c r="K127" s="24">
        <f t="shared" si="42"/>
        <v>399.6</v>
      </c>
    </row>
    <row r="128" spans="1:13" s="90" customFormat="1" ht="28.2">
      <c r="A128" s="58">
        <v>120</v>
      </c>
      <c r="B128" s="63" t="s">
        <v>94</v>
      </c>
      <c r="C128" s="64"/>
      <c r="D128" s="65"/>
      <c r="E128" s="99"/>
      <c r="F128" s="138">
        <f>SUM(F126:F127)</f>
        <v>208</v>
      </c>
      <c r="G128" s="66" t="s">
        <v>95</v>
      </c>
      <c r="H128" s="67"/>
      <c r="I128" s="68"/>
      <c r="J128" s="100"/>
      <c r="K128" s="138">
        <f>SUM(K126:K127)</f>
        <v>1482.6</v>
      </c>
    </row>
    <row r="129" spans="1:13" s="90" customFormat="1" ht="15.6">
      <c r="A129" s="58">
        <v>121</v>
      </c>
      <c r="B129" s="40" t="s">
        <v>85</v>
      </c>
      <c r="C129" s="46"/>
      <c r="D129" s="47"/>
      <c r="E129" s="47"/>
      <c r="F129" s="47"/>
      <c r="G129" s="49"/>
      <c r="H129" s="50"/>
      <c r="I129" s="48"/>
      <c r="J129" s="48"/>
      <c r="K129" s="48"/>
    </row>
    <row r="130" spans="1:13" s="90" customFormat="1" ht="27.6">
      <c r="A130" s="58">
        <v>122</v>
      </c>
      <c r="B130" s="44" t="s">
        <v>229</v>
      </c>
      <c r="C130" s="23" t="s">
        <v>87</v>
      </c>
      <c r="D130" s="51">
        <v>66</v>
      </c>
      <c r="E130" s="28">
        <v>37</v>
      </c>
      <c r="F130" s="28">
        <f t="shared" si="29"/>
        <v>2442</v>
      </c>
      <c r="G130" s="26"/>
      <c r="H130" s="27"/>
      <c r="I130" s="24"/>
      <c r="J130" s="24"/>
      <c r="K130" s="24"/>
    </row>
    <row r="131" spans="1:13" s="90" customFormat="1" ht="15.6">
      <c r="A131" s="58">
        <v>123</v>
      </c>
      <c r="B131" s="44" t="s">
        <v>149</v>
      </c>
      <c r="C131" s="23" t="s">
        <v>86</v>
      </c>
      <c r="D131" s="51">
        <v>16.5</v>
      </c>
      <c r="E131" s="28">
        <v>22</v>
      </c>
      <c r="F131" s="28">
        <f t="shared" si="29"/>
        <v>363</v>
      </c>
      <c r="G131" s="26" t="s">
        <v>164</v>
      </c>
      <c r="H131" s="27" t="s">
        <v>137</v>
      </c>
      <c r="I131" s="24">
        <v>25</v>
      </c>
      <c r="J131" s="24">
        <v>7.2</v>
      </c>
      <c r="K131" s="24">
        <f>I131*J131</f>
        <v>180</v>
      </c>
    </row>
    <row r="132" spans="1:13" s="90" customFormat="1" ht="27.6">
      <c r="A132" s="58">
        <v>124</v>
      </c>
      <c r="B132" s="30" t="s">
        <v>226</v>
      </c>
      <c r="C132" s="143" t="s">
        <v>227</v>
      </c>
      <c r="D132" s="24">
        <v>148</v>
      </c>
      <c r="E132" s="28">
        <v>10.63</v>
      </c>
      <c r="F132" s="28">
        <f t="shared" si="29"/>
        <v>1573.24</v>
      </c>
      <c r="G132" s="26"/>
      <c r="H132" s="27"/>
      <c r="I132" s="29"/>
      <c r="J132" s="24"/>
      <c r="K132" s="24"/>
    </row>
    <row r="133" spans="1:13" s="90" customFormat="1" ht="27.6">
      <c r="A133" s="58">
        <v>125</v>
      </c>
      <c r="B133" s="30" t="s">
        <v>228</v>
      </c>
      <c r="C133" s="143" t="s">
        <v>227</v>
      </c>
      <c r="D133" s="24">
        <v>148</v>
      </c>
      <c r="E133" s="28">
        <v>10.63</v>
      </c>
      <c r="F133" s="28">
        <f t="shared" ref="F133" si="43">D133*E133</f>
        <v>1573.24</v>
      </c>
      <c r="G133" s="26"/>
      <c r="H133" s="27"/>
      <c r="I133" s="29"/>
      <c r="J133" s="24"/>
      <c r="K133" s="24"/>
    </row>
    <row r="134" spans="1:13" ht="27.6">
      <c r="A134" s="22"/>
      <c r="B134" s="63" t="s">
        <v>116</v>
      </c>
      <c r="C134" s="64"/>
      <c r="D134" s="65"/>
      <c r="E134" s="65"/>
      <c r="F134" s="65">
        <f>SUM(F130:F133)</f>
        <v>5951.48</v>
      </c>
      <c r="G134" s="75" t="s">
        <v>127</v>
      </c>
      <c r="H134" s="67"/>
      <c r="I134" s="68"/>
      <c r="J134" s="144"/>
      <c r="K134" s="138">
        <f>SUM(K130:K132)</f>
        <v>180</v>
      </c>
    </row>
    <row r="135" spans="1:13" ht="14.4">
      <c r="A135" s="22"/>
      <c r="B135" s="145"/>
      <c r="C135" s="146"/>
      <c r="D135" s="147"/>
      <c r="E135" s="148"/>
      <c r="F135" s="149"/>
      <c r="G135" s="150" t="s">
        <v>123</v>
      </c>
      <c r="H135" s="151"/>
      <c r="I135" s="152"/>
      <c r="J135" s="152"/>
      <c r="K135" s="153">
        <f>K11+K57+K134+K128+K123+K80</f>
        <v>51947.251998857151</v>
      </c>
    </row>
    <row r="136" spans="1:13" ht="14.4">
      <c r="A136" s="22"/>
      <c r="B136" s="150" t="s">
        <v>124</v>
      </c>
      <c r="C136" s="151"/>
      <c r="D136" s="154"/>
      <c r="E136" s="155"/>
      <c r="F136" s="156">
        <f>F11+F57+F134+F128+F123+F80</f>
        <v>31549.379999999997</v>
      </c>
      <c r="G136" s="157" t="s">
        <v>125</v>
      </c>
      <c r="H136" s="158">
        <v>0.03</v>
      </c>
      <c r="I136" s="152"/>
      <c r="J136" s="152"/>
      <c r="K136" s="153">
        <f>K135*H136</f>
        <v>1558.4175599657144</v>
      </c>
    </row>
    <row r="137" spans="1:13" ht="14.4">
      <c r="A137" s="159"/>
      <c r="B137" s="157"/>
      <c r="C137" s="160"/>
      <c r="D137" s="161"/>
      <c r="E137" s="162"/>
      <c r="F137" s="156"/>
      <c r="G137" s="163" t="s">
        <v>115</v>
      </c>
      <c r="H137" s="151"/>
      <c r="I137" s="152"/>
      <c r="J137" s="152"/>
      <c r="K137" s="153">
        <f>K135+K136</f>
        <v>53505.669558822869</v>
      </c>
      <c r="M137" s="164"/>
    </row>
    <row r="138" spans="1:13" ht="14.4">
      <c r="A138" s="159"/>
      <c r="B138" s="163" t="s">
        <v>114</v>
      </c>
      <c r="C138" s="165"/>
      <c r="D138" s="154"/>
      <c r="E138" s="155"/>
      <c r="F138" s="156">
        <f>F136</f>
        <v>31549.379999999997</v>
      </c>
      <c r="G138" s="163" t="s">
        <v>128</v>
      </c>
      <c r="H138" s="165"/>
      <c r="I138" s="152"/>
      <c r="J138" s="152"/>
      <c r="K138" s="153">
        <f>F138+K137</f>
        <v>85055.049558822866</v>
      </c>
      <c r="M138" s="164"/>
    </row>
    <row r="139" spans="1:13" ht="14.4">
      <c r="A139" s="159"/>
      <c r="B139" s="166"/>
      <c r="C139" s="165"/>
      <c r="D139" s="166"/>
      <c r="E139" s="167"/>
      <c r="F139" s="166"/>
      <c r="G139" s="163" t="s">
        <v>126</v>
      </c>
      <c r="H139" s="165"/>
      <c r="I139" s="152"/>
      <c r="J139" s="152"/>
      <c r="K139" s="153">
        <f>K138*0.2</f>
        <v>17011.009911764573</v>
      </c>
    </row>
    <row r="140" spans="1:13" ht="14.4">
      <c r="A140" s="159"/>
      <c r="B140" s="166"/>
      <c r="C140" s="165"/>
      <c r="D140" s="166"/>
      <c r="E140" s="167"/>
      <c r="F140" s="166"/>
      <c r="G140" s="163" t="s">
        <v>129</v>
      </c>
      <c r="H140" s="165"/>
      <c r="I140" s="152"/>
      <c r="J140" s="152"/>
      <c r="K140" s="153">
        <f>K139+K138</f>
        <v>102066.05947058744</v>
      </c>
    </row>
    <row r="143" spans="1:13" ht="15.6">
      <c r="B143" s="170" t="s">
        <v>194</v>
      </c>
    </row>
    <row r="145" spans="1:2" ht="15.6">
      <c r="A145" s="171"/>
      <c r="B145" s="170" t="s">
        <v>195</v>
      </c>
    </row>
    <row r="146" spans="1:2" ht="15.6">
      <c r="A146" s="171"/>
      <c r="B146" s="172" t="s">
        <v>196</v>
      </c>
    </row>
  </sheetData>
  <protectedRanges>
    <protectedRange sqref="J64" name="Range1_3_3_1_2_1"/>
    <protectedRange sqref="J65" name="Range1_4_1_1_1_2_1_2_2"/>
  </protectedRanges>
  <autoFilter ref="A7:I140"/>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2022-11-07T08:53:10Z</cp:lastPrinted>
  <dcterms:created xsi:type="dcterms:W3CDTF">1996-10-08T23:32:00Z</dcterms:created>
  <dcterms:modified xsi:type="dcterms:W3CDTF">2023-04-27T11:36:10Z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