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нова тт скай парк\"/>
    </mc:Choice>
  </mc:AlternateContent>
  <bookViews>
    <workbookView xWindow="0" yWindow="0" windowWidth="23040" windowHeight="8685"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Лист1!$A$7:$I$193</definedName>
    <definedName name="Виконується">#REF!</definedName>
  </definedNames>
  <calcPr calcId="162913" refMode="R1C1"/>
</workbook>
</file>

<file path=xl/calcChain.xml><?xml version="1.0" encoding="utf-8"?>
<calcChain xmlns="http://schemas.openxmlformats.org/spreadsheetml/2006/main">
  <c r="F156" i="51" l="1"/>
  <c r="K168" i="51" l="1"/>
  <c r="F168" i="51"/>
  <c r="K167" i="51"/>
  <c r="K166" i="51"/>
  <c r="F166" i="51"/>
  <c r="K165" i="51"/>
  <c r="F165" i="51"/>
  <c r="K164" i="51"/>
  <c r="F164" i="51"/>
  <c r="K163" i="51"/>
  <c r="F163" i="51"/>
  <c r="K162" i="51"/>
  <c r="K161" i="51"/>
  <c r="K160" i="51"/>
  <c r="K159" i="51"/>
  <c r="K170" i="51" s="1"/>
  <c r="F159" i="51"/>
  <c r="F170" i="51" s="1"/>
  <c r="K156" i="51" l="1"/>
  <c r="F35" i="51" l="1"/>
  <c r="K180" i="51"/>
  <c r="F180" i="51"/>
  <c r="F183" i="51"/>
  <c r="K92" i="51" l="1"/>
  <c r="K149" i="51"/>
  <c r="K148" i="51"/>
  <c r="K147" i="51"/>
  <c r="F13" i="51"/>
  <c r="K59" i="51"/>
  <c r="I62" i="51"/>
  <c r="I61" i="51"/>
  <c r="K66" i="51"/>
  <c r="K107" i="51"/>
  <c r="K129" i="51"/>
  <c r="K138" i="51"/>
  <c r="K137" i="51"/>
  <c r="K136" i="51"/>
  <c r="K135" i="51"/>
  <c r="I176" i="51" l="1"/>
  <c r="K145" i="51"/>
  <c r="F145" i="51"/>
  <c r="I117" i="51"/>
  <c r="I116" i="51"/>
  <c r="I120" i="51"/>
  <c r="K120" i="51"/>
  <c r="I112" i="51"/>
  <c r="I75" i="51"/>
  <c r="D60" i="51"/>
  <c r="K75" i="51"/>
  <c r="I74" i="51"/>
  <c r="K74" i="51" s="1"/>
  <c r="F74" i="51"/>
  <c r="F59" i="51"/>
  <c r="I68" i="51"/>
  <c r="I63" i="51"/>
  <c r="K63" i="51"/>
  <c r="K62" i="51"/>
  <c r="F62" i="51"/>
  <c r="K50" i="51"/>
  <c r="I57" i="51"/>
  <c r="I51" i="51"/>
  <c r="I44" i="51"/>
  <c r="K124" i="51" l="1"/>
  <c r="K144" i="51"/>
  <c r="F144" i="51"/>
  <c r="K143" i="51"/>
  <c r="K142" i="51"/>
  <c r="K141" i="51"/>
  <c r="F140" i="51"/>
  <c r="K112" i="51" l="1"/>
  <c r="I60" i="51" l="1"/>
  <c r="I65" i="51"/>
  <c r="K65" i="51" s="1"/>
  <c r="F65" i="51"/>
  <c r="K64" i="51"/>
  <c r="F64" i="51"/>
  <c r="I25" i="51"/>
  <c r="K25" i="51" s="1"/>
  <c r="F25" i="51"/>
  <c r="K133" i="51"/>
  <c r="I132" i="51"/>
  <c r="K132" i="51" s="1"/>
  <c r="I131" i="51"/>
  <c r="K131" i="51" s="1"/>
  <c r="F131" i="51"/>
  <c r="K130" i="51"/>
  <c r="K128" i="51"/>
  <c r="F128" i="51"/>
  <c r="K127" i="51"/>
  <c r="K126" i="51"/>
  <c r="F126" i="51"/>
  <c r="K125" i="51"/>
  <c r="F125" i="51"/>
  <c r="K44" i="51" l="1"/>
  <c r="K45" i="51"/>
  <c r="K46" i="51"/>
  <c r="K49" i="51"/>
  <c r="I48" i="51"/>
  <c r="K48" i="51" s="1"/>
  <c r="K47" i="51"/>
  <c r="F51" i="51"/>
  <c r="K51" i="51"/>
  <c r="K52" i="51"/>
  <c r="K53" i="51"/>
  <c r="K54" i="51"/>
  <c r="K55" i="51"/>
  <c r="K56" i="51"/>
  <c r="K57" i="51"/>
  <c r="K58" i="51"/>
  <c r="F44" i="51" l="1"/>
  <c r="I72" i="51"/>
  <c r="I111" i="51"/>
  <c r="I110" i="51"/>
  <c r="K110" i="51" s="1"/>
  <c r="F110" i="51"/>
  <c r="K117" i="51"/>
  <c r="I119" i="51"/>
  <c r="F119" i="51"/>
  <c r="K69" i="51"/>
  <c r="F12" i="51"/>
  <c r="F14" i="51"/>
  <c r="I37" i="51"/>
  <c r="K15" i="51"/>
  <c r="I24" i="51"/>
  <c r="K24" i="51" s="1"/>
  <c r="I21" i="51"/>
  <c r="K21" i="51" s="1"/>
  <c r="I22" i="51"/>
  <c r="K22" i="51" s="1"/>
  <c r="I23" i="51"/>
  <c r="K23" i="51" s="1"/>
  <c r="I33" i="51"/>
  <c r="K33" i="51" s="1"/>
  <c r="I32" i="51"/>
  <c r="F32" i="51"/>
  <c r="K30" i="51"/>
  <c r="I29" i="51"/>
  <c r="K29" i="51" s="1"/>
  <c r="I28" i="51"/>
  <c r="F31" i="51"/>
  <c r="F30" i="51"/>
  <c r="F11" i="51"/>
  <c r="F10" i="51"/>
  <c r="F9" i="51"/>
  <c r="F15" i="51" l="1"/>
  <c r="K35" i="51"/>
  <c r="K184" i="51"/>
  <c r="K115" i="51"/>
  <c r="K118" i="51"/>
  <c r="K121" i="51"/>
  <c r="K122" i="51"/>
  <c r="K108" i="51"/>
  <c r="K91" i="51"/>
  <c r="K93" i="51"/>
  <c r="K94" i="51"/>
  <c r="K95" i="51"/>
  <c r="K96" i="51"/>
  <c r="K97" i="51"/>
  <c r="K98" i="51"/>
  <c r="K78" i="51"/>
  <c r="K79" i="51"/>
  <c r="K80" i="51"/>
  <c r="K81" i="51"/>
  <c r="K82" i="51"/>
  <c r="K83" i="51"/>
  <c r="K85" i="51"/>
  <c r="K42" i="51"/>
  <c r="K43" i="51"/>
  <c r="K67" i="51"/>
  <c r="F184" i="51"/>
  <c r="F185" i="51"/>
  <c r="F186" i="51"/>
  <c r="F175" i="51"/>
  <c r="F176" i="51"/>
  <c r="F177" i="51"/>
  <c r="F178" i="51"/>
  <c r="F154" i="51"/>
  <c r="F155" i="51"/>
  <c r="F139" i="51"/>
  <c r="F151" i="51"/>
  <c r="F102" i="51"/>
  <c r="F103" i="51"/>
  <c r="F104" i="51"/>
  <c r="F27" i="51"/>
  <c r="F28" i="51"/>
  <c r="F19" i="51"/>
  <c r="F20" i="51"/>
  <c r="F21" i="51"/>
  <c r="F22" i="51"/>
  <c r="F23" i="51"/>
  <c r="F24" i="51"/>
  <c r="F85" i="51"/>
  <c r="F69" i="51"/>
  <c r="F70" i="51"/>
  <c r="F72" i="51"/>
  <c r="F73" i="51"/>
  <c r="F76" i="51"/>
  <c r="F78" i="51"/>
  <c r="F61" i="51"/>
  <c r="F37" i="51"/>
  <c r="K104" i="51" l="1"/>
  <c r="K111" i="51"/>
  <c r="I39" i="51"/>
  <c r="K39" i="51" s="1"/>
  <c r="F134" i="51"/>
  <c r="K139" i="51" l="1"/>
  <c r="K116" i="51"/>
  <c r="K109" i="51"/>
  <c r="K153" i="51" l="1"/>
  <c r="K152" i="51"/>
  <c r="K68" i="51" l="1"/>
  <c r="I71" i="51"/>
  <c r="K71" i="51" s="1"/>
  <c r="I70" i="51"/>
  <c r="K70" i="51" s="1"/>
  <c r="K88" i="51" s="1"/>
  <c r="F68" i="51"/>
  <c r="F42" i="51"/>
  <c r="K37" i="51"/>
  <c r="F26" i="51"/>
  <c r="F18" i="51"/>
  <c r="F66" i="51" l="1"/>
  <c r="F90" i="51"/>
  <c r="F96" i="51"/>
  <c r="F99" i="51"/>
  <c r="F101" i="51"/>
  <c r="F111" i="51"/>
  <c r="F114" i="51"/>
  <c r="F116" i="51"/>
  <c r="F121" i="51"/>
  <c r="F173" i="51"/>
  <c r="F182" i="51"/>
  <c r="F38" i="51"/>
  <c r="K183" i="51"/>
  <c r="F60" i="51"/>
  <c r="F88" i="51" s="1"/>
  <c r="K119" i="51"/>
  <c r="F187" i="51" l="1"/>
  <c r="F189" i="51" s="1"/>
  <c r="I179" i="51"/>
  <c r="I178" i="51"/>
  <c r="I177" i="51"/>
  <c r="I77" i="51"/>
  <c r="K77" i="51" s="1"/>
  <c r="K60" i="51" l="1"/>
  <c r="K61" i="51"/>
  <c r="K72" i="51" l="1"/>
  <c r="F191" i="51" l="1"/>
  <c r="I73" i="51"/>
  <c r="K73" i="51" s="1"/>
  <c r="I76" i="51"/>
  <c r="K76" i="51" s="1"/>
  <c r="I41" i="51" l="1"/>
  <c r="K41" i="51" s="1"/>
  <c r="I40" i="51"/>
  <c r="K40" i="51" s="1"/>
  <c r="I38" i="51"/>
  <c r="I99" i="51"/>
  <c r="K99" i="51" s="1"/>
  <c r="I101" i="51" l="1"/>
  <c r="I114" i="51"/>
  <c r="I123" i="51"/>
  <c r="K123" i="51" s="1"/>
  <c r="K151" i="51" l="1"/>
  <c r="K38" i="51" l="1"/>
  <c r="K90" i="51" l="1"/>
  <c r="K187" i="51" l="1"/>
  <c r="K188" i="51" s="1"/>
  <c r="K114" i="51" l="1"/>
  <c r="K179" i="51" l="1"/>
  <c r="K178" i="51"/>
  <c r="K177" i="51"/>
  <c r="K176" i="51"/>
  <c r="K189" i="51" l="1"/>
  <c r="K190" i="51" s="1"/>
  <c r="K191" i="51" l="1"/>
  <c r="K192" i="51" l="1"/>
  <c r="K193" i="51" s="1"/>
</calcChain>
</file>

<file path=xl/sharedStrings.xml><?xml version="1.0" encoding="utf-8"?>
<sst xmlns="http://schemas.openxmlformats.org/spreadsheetml/2006/main" count="567" uniqueCount="329">
  <si>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</si>
  <si>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</si>
  <si>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</si>
  <si>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</si>
  <si>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</si>
  <si>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</si>
  <si>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</si>
  <si>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</si>
  <si>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</si>
  <si>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</si>
  <si>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</si>
  <si>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</si>
  <si>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</si>
  <si>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</si>
  <si>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</si>
  <si>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</si>
  <si>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</si>
  <si>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</si>
  <si>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</si>
  <si>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</si>
  <si>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</si>
  <si>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</si>
  <si>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</si>
  <si>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</si>
  <si>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</si>
  <si>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</si>
  <si>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</si>
  <si>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</si>
  <si>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</si>
  <si>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</si>
  <si>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</si>
  <si>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</si>
  <si>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</si>
  <si>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</si>
  <si>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</si>
  <si>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</si>
  <si>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</si>
  <si>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</si>
  <si>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</si>
  <si>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</si>
  <si>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</si>
  <si>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</si>
  <si>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</si>
  <si>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</si>
  <si>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</si>
  <si>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</si>
  <si>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</si>
  <si>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</si>
  <si>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</si>
  <si>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</si>
  <si>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</si>
  <si>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</si>
  <si>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</si>
  <si>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</si>
  <si>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</si>
  <si>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</si>
  <si>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</si>
  <si>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</si>
  <si>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</si>
  <si>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</si>
  <si>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</si>
  <si>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</si>
  <si>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</si>
  <si>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</si>
  <si>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</si>
  <si>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</si>
  <si>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</si>
  <si>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</si>
  <si>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</si>
  <si>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</si>
  <si>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</si>
  <si>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</si>
  <si>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</si>
  <si>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</si>
  <si>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</si>
  <si>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</si>
  <si>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</si>
  <si>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</si>
  <si>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</si>
  <si>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</si>
  <si>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</si>
  <si>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</si>
  <si>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</si>
  <si>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</si>
  <si>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</si>
  <si>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</si>
  <si>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</si>
  <si>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</si>
  <si>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</si>
  <si>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</si>
  <si>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</si>
  <si>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</si>
  <si>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</si>
  <si>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</si>
  <si>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</si>
  <si>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</si>
  <si>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</si>
  <si>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</si>
  <si>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</si>
  <si>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</si>
  <si>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</si>
  <si>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</si>
  <si>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</si>
  <si>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</si>
  <si>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</si>
  <si>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</si>
  <si>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</si>
  <si>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</si>
  <si>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</si>
  <si>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</si>
  <si>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</si>
  <si>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</si>
  <si>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</si>
  <si>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</si>
  <si>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</si>
  <si>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</si>
  <si>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</si>
  <si>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</si>
  <si>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</si>
  <si>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</si>
  <si>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</si>
  <si>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</si>
  <si>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Розетка комп’ютерна подвійна Schneider Electric Asfora RJ45+RJ45 білий</t>
  </si>
  <si>
    <t xml:space="preserve">Дюбель для гіпсокартону MOLLY 5x65 мм 4 шт. Expert Fix </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</si>
  <si>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</si>
  <si>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</si>
  <si>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</si>
  <si>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</si>
  <si>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</si>
  <si>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</si>
  <si>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</si>
  <si>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</si>
  <si>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</si>
  <si>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</si>
  <si>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</si>
  <si>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</si>
  <si>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</si>
  <si>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</si>
  <si>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</si>
  <si>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</si>
  <si>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</si>
  <si>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</si>
  <si>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</si>
  <si>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</si>
  <si>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</si>
  <si>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</si>
  <si>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</si>
  <si>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</si>
  <si>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Штукатурка Ферозіт 220 25 кг</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</si>
  <si>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</si>
  <si>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</si>
  <si>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</si>
  <si>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</si>
  <si>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</si>
  <si>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</si>
  <si>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</si>
  <si>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</si>
  <si>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</si>
  <si>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</si>
  <si>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</si>
  <si>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</si>
  <si>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</si>
  <si>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</si>
  <si>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</si>
  <si>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</si>
  <si>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Дюбель ударний потай 6x60 мм 100 шт.</t>
  </si>
  <si>
    <t xml:space="preserve">Шпаклівка Knauf FUGENFULLER 25 кг
</t>
  </si>
  <si>
    <t>Склострічка самоклейка BauGut 50мм х 20м</t>
  </si>
  <si>
    <t>Фарбування стін (за 2 рази + грунт)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</si>
  <si>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</si>
  <si>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</si>
  <si>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</si>
  <si>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</si>
  <si>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</si>
  <si>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Піна монтажна SOUDAL PRO 750 мл</t>
  </si>
  <si>
    <t>Ізострічка EMT 0,13x15 мм 10 м чорна ПВХ 12-0403 BK</t>
  </si>
  <si>
    <t>Розетка із заземленням Schneider Electric Asfora 16 А 250 В без шторок білий</t>
  </si>
  <si>
    <t xml:space="preserve">Автоматичний вимикач </t>
  </si>
  <si>
    <t xml:space="preserve">Встановлення дерев'яних дверних блоків  </t>
  </si>
  <si>
    <t>Пристрій перегородки з ГКЛ в 1 слої (каркас+обшивка)</t>
  </si>
  <si>
    <t>Вимикач одноклавішний Schneider Electric Asfora самозажиммаючий 10 А 220В IP20 білий EPH0300121</t>
  </si>
  <si>
    <t>Монтаж лінійних освітлених приборів</t>
  </si>
  <si>
    <t>Кабель силовой монолит ЗЗЦМ ВВГнгд 3х2,5 медь</t>
  </si>
  <si>
    <t xml:space="preserve">Закриття плівкою </t>
  </si>
  <si>
    <t>Фарбування дверей в комплекті</t>
  </si>
  <si>
    <t xml:space="preserve">Монтаж розеток накладних  </t>
  </si>
  <si>
    <t xml:space="preserve">Монтаж профіля амстронг </t>
  </si>
  <si>
    <t>Саморез со сверлом по металу 3.5x9 мм 250 шт</t>
  </si>
  <si>
    <t>Саморез по металу 3.5x25 мм 1000 шт</t>
  </si>
  <si>
    <t>Демонтаж керамічної плитки</t>
  </si>
  <si>
    <t>Загально будівельні роботи</t>
  </si>
  <si>
    <t>демонтаж г/к перегородки</t>
  </si>
  <si>
    <t>Плитка Cersanit Henley  Grey 30x60</t>
  </si>
  <si>
    <t>посл</t>
  </si>
  <si>
    <t>Вимикач двоклавішний Schneider Electric Asfora самозажиммаючий 10 А 220В IP20 білий EPH0300122</t>
  </si>
  <si>
    <t xml:space="preserve">Світильник діодний  Evrolight WL2-18 18W OP WH LC IP65 6400K </t>
  </si>
  <si>
    <t xml:space="preserve">Світильник діодний  Evrolight WL2-36 36W OP WH LC IP65 6400K </t>
  </si>
  <si>
    <t>Лед стрічка (поставка замовника)</t>
  </si>
  <si>
    <t>Перетворювач напруги Светкомплект 12 В 60 Вт IP20 SL-60-12</t>
  </si>
  <si>
    <t>щиток (існуючий)</t>
  </si>
  <si>
    <t>Кабель акустичний Одескабель Loudspeaker Cable Hi-Fi, 2х1,5 кв.мм</t>
  </si>
  <si>
    <t>Встановлення дверних обмежувачів</t>
  </si>
  <si>
    <t>Монтаж ЩР до 6 місць</t>
  </si>
  <si>
    <t>Гіпсокартон Knauf 3000x1200х12,5 мм</t>
  </si>
  <si>
    <t>Клей для плитки Ceresit СМ11</t>
  </si>
  <si>
    <t>серцевина замка</t>
  </si>
  <si>
    <t>Колодка клемна E.NEXT e.lc.pro.pl.3 з натискним важелем 5 шт. сірий</t>
  </si>
  <si>
    <t>Плівка поліетиленова будівельна рукав 1,5 м 100 мкм Чорний</t>
  </si>
  <si>
    <t>Щиток пластиковий Luxray ЩРН-П-6 на 6 модулів зовнішній 731-2000-006</t>
  </si>
  <si>
    <t>тт</t>
  </si>
  <si>
    <t>Демонтаж електрофурнітури (вимикачі, розетки, датчики)</t>
  </si>
  <si>
    <t>Монтаж круглого топ 10 столу 1000мм</t>
  </si>
  <si>
    <t xml:space="preserve">Монтаж  подвійного столу для телефонів 1250мм </t>
  </si>
  <si>
    <t xml:space="preserve">Монтаж модуля настінного для аксесуарів 1200мм </t>
  </si>
  <si>
    <t xml:space="preserve">Монтаж модуля настінного для аксесуарів 600мм </t>
  </si>
  <si>
    <t xml:space="preserve">Монтаж настінної панелі 600 </t>
  </si>
  <si>
    <t xml:space="preserve">Монатаж куточка споживача </t>
  </si>
  <si>
    <t>Монтаж шафи 600</t>
  </si>
  <si>
    <t xml:space="preserve">Монтаж столу 500*1000 </t>
  </si>
  <si>
    <t>закріплення касового ящика</t>
  </si>
  <si>
    <t>Збирання та монтаж стілажів</t>
  </si>
  <si>
    <t xml:space="preserve">Монтаж великого столу для тех зони з подвійним EPOS  2400 мм </t>
  </si>
  <si>
    <t>Демонтажні роботи</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</si>
  <si>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</si>
  <si>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</si>
  <si>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</si>
  <si>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</si>
  <si>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 xml:space="preserve">Обмежувач дверний </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</si>
  <si>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</si>
  <si>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</si>
  <si>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 xml:space="preserve">Фарбування відкосів (за 2 рази + грунт) </t>
  </si>
  <si>
    <t>Облицювання стін г/к в один шар</t>
  </si>
  <si>
    <t>Гіпсокартон 12,5 1200*3000</t>
  </si>
  <si>
    <t xml:space="preserve">Профіль BauGut ARMOSTEEL UD/4м </t>
  </si>
  <si>
    <t xml:space="preserve">Профіль BauGut ARMOSTEEL CD/4м </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</si>
  <si>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</si>
  <si>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</si>
  <si>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</si>
  <si>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 (5м.п.)</t>
  </si>
  <si>
    <t>шт.</t>
  </si>
  <si>
    <t>Коннектор IEK IP20 LSCON8-MONO-213-03 3 шт./уп. 8 мм (15см-разъем)</t>
  </si>
  <si>
    <t>Прокладання кабеля до 4 мм2</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</si>
  <si>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</si>
  <si>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</si>
  <si>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</si>
  <si>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</si>
  <si>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заглушка меблева DC бук</t>
  </si>
  <si>
    <t>Прорізанн отворів в панелях для аксесуарів</t>
  </si>
  <si>
    <t>монтаж перфорованого кутника</t>
  </si>
  <si>
    <t>Кутник перфорований алюмінієвий ШТУКАТУР 30x30 мм 3,0 м</t>
  </si>
  <si>
    <t>зароблення отворів в гк до 300мм</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</si>
  <si>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</si>
  <si>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</si>
  <si>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</si>
  <si>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</si>
  <si>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</si>
  <si>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Демонтаж електропроводки до 100м2 ( прибрати кабель по стелі,знеструмити, обризати кабель в стінах,прибрати кабель)</t>
  </si>
  <si>
    <t>Монтаж шафи металевої 1000*500*2000 з перенесенням</t>
  </si>
  <si>
    <t>Укладання плитки с прирізкою (підготвка, грунтування, укладання,затирання швів)</t>
  </si>
  <si>
    <t>Монтаж та збірка ЩР більше 24 місць</t>
  </si>
  <si>
    <t>Післябудівельне прибирання,враховуючи мийку скляних вітрин (вартість моючих входить в вартість)</t>
  </si>
  <si>
    <t>Кабель спиральный OLFLEX SPIRAL 400 P 3G1/1000</t>
  </si>
  <si>
    <r>
      <t>Меблі та обладнання (</t>
    </r>
    <r>
      <rPr>
        <b/>
        <sz val="12"/>
        <rFont val="Times New Roman"/>
        <family val="1"/>
        <charset val="204"/>
      </rPr>
      <t>з розвантаженням та занесенням)</t>
    </r>
  </si>
  <si>
    <t>Монтаж шинопроводу</t>
  </si>
  <si>
    <t>Шинопровід 1-фазний LightMaster CAB2000 200 см білий</t>
  </si>
  <si>
    <t xml:space="preserve">Зєднувач лінійний, </t>
  </si>
  <si>
    <t>Тросовий підвіс для шинопроводу LD 2002 150 см</t>
  </si>
  <si>
    <t>копм</t>
  </si>
  <si>
    <t>LED світильник LightMaster LLT201, потужність 30Вт,  4000K</t>
  </si>
  <si>
    <t>демонтаж дверних блоків</t>
  </si>
  <si>
    <t>Профіль BauGut ARMOSTEEL CW 75/4 м</t>
  </si>
  <si>
    <t xml:space="preserve"> Профіль BauGut ARMOSTEEL UW 75/4 м </t>
  </si>
  <si>
    <t>Шпаклювання стін і перегородок   (1-но разова шпаклівка  грунтовка і шліфування)</t>
  </si>
  <si>
    <t xml:space="preserve">Шпаклювання відкосів  (шпаклівка старт + фініш, 2-х разова шпаклівка  грунтовка і шліфування) </t>
  </si>
  <si>
    <t xml:space="preserve">Шпаклювання стін (шпаклівка старт + фініш, 2-х разова шпаклівка  грунтовка і шліфування) </t>
  </si>
  <si>
    <t>Посилення дверного пройому</t>
  </si>
  <si>
    <t>брус деревяний 50*40</t>
  </si>
  <si>
    <t>Фарбування стін (за 1 рази + грунт) ral 7047 - підсобне приміщення</t>
  </si>
  <si>
    <t>Перемикач введення резерву Hager I-0-II трьохпозиційний для генератора 2+ 25 А (Sft240)</t>
  </si>
  <si>
    <t>Стяжка для кабелю нейлоновий 3.6x370 (100 шт./уп.)чорний</t>
  </si>
  <si>
    <t>Труба гофрированная с протяжкой UP! (Underprice) ПВХ 20 мм / 50 м - чорна</t>
  </si>
  <si>
    <t>Стяжка для кабелю нейлоновий 3.6x370 (100 шт./уп.) чорна</t>
  </si>
  <si>
    <t>Монтаж ЛЕД стрічки (аварійне освітленнчя)</t>
  </si>
  <si>
    <t>Світильник адміністративний LED Jazzway PPL 595/U Opal 40 Вт IP40 білий</t>
  </si>
  <si>
    <t>Кабель комп'ютерний моноліт Одескабель UTP КПВ-ВП cat.5E 4x2х0,51 мідь</t>
  </si>
  <si>
    <t>Вилка электрическая угловая LXL с заземлением 220В 16А IP20 пластик белый</t>
  </si>
  <si>
    <t>Монтаж блоку живлення ЛЕД стрічки (аварійне освітленнчя)</t>
  </si>
  <si>
    <t>Профіль Javelin 1200 мм 24/30 мм</t>
  </si>
  <si>
    <t>Трос 2мм</t>
  </si>
  <si>
    <t>Затискач для троса подвійний 2 мм</t>
  </si>
  <si>
    <t>Анкер розпірний з O-гаком 8x60 мм EXPERT FIX</t>
  </si>
  <si>
    <t>Кабель силовий багатожильний ЗЗКМ ПВС 2х1 мідь</t>
  </si>
  <si>
    <t>Кабель силовий багатожильний ЗЗКМ ПВС 2х1,5 мідь</t>
  </si>
  <si>
    <t>Коробка розподільча з кришкою HausMark пластик IB005</t>
  </si>
  <si>
    <t>Світлозвуковий сигналізатор AD16-22SM</t>
  </si>
  <si>
    <t>Контактор Hager 25 A 2НВ 230 В (ESC225)</t>
  </si>
  <si>
    <t>Дверний блок (полотно біле-гладке,глухе; коробка; лиштва; фурнітура: ручка, замок (ключ-ключ), петлі дверні)</t>
  </si>
  <si>
    <t>Шпаклівка Knauf НР FINISH 25 кг</t>
  </si>
  <si>
    <t>демонтаж електричного щита (зі збереженням)</t>
  </si>
  <si>
    <t>Монтаж  світильників 600*600</t>
  </si>
  <si>
    <t>LED світильник 600ч600 Horoz Electric
CAPELLA-48 врізна рамка</t>
  </si>
  <si>
    <t xml:space="preserve">шт </t>
  </si>
  <si>
    <t>Кабель силовой монолит ЗЗЦМ ВВГнгд 4х1,5 медь</t>
  </si>
  <si>
    <t>Фарба інтер'єрна акрилова  RAL 3020(в акті указати маркування)</t>
  </si>
  <si>
    <t>Фарба інтер'єрна акрилова  (колір - ГРАФІТ)(в акті указати маркування)</t>
  </si>
  <si>
    <t>Фарба інтер'єрна акрилова  RAL 7047(в акті указати маркування)</t>
  </si>
  <si>
    <t>Профиль армстронг (в акті розписати)</t>
  </si>
  <si>
    <t>елементи кріплення(в акті розписати)</t>
  </si>
  <si>
    <t>Монтаж прожектора</t>
  </si>
  <si>
    <t>вентиляція та кондиціювання</t>
  </si>
  <si>
    <t>Канальный фанкойл Neoclima FDN FDN 551</t>
  </si>
  <si>
    <t>Шпильки 10 + анкер</t>
  </si>
  <si>
    <t>Адаптер для канального кондиціонера</t>
  </si>
  <si>
    <t>витратні матеріали (розписати в акті)</t>
  </si>
  <si>
    <t>компл</t>
  </si>
  <si>
    <t>монтаж гофрованої труби</t>
  </si>
  <si>
    <t>Ізольований повітропровід ВЕНТС Ізовент Н 200/7,6</t>
  </si>
  <si>
    <t>Монтаж дифузора</t>
  </si>
  <si>
    <t>вентиляційні грати</t>
  </si>
  <si>
    <t>адаптер для дифузора</t>
  </si>
  <si>
    <t>Шпильки 6 + анкер</t>
  </si>
  <si>
    <t>монтаж пульта управління фанкойлом</t>
  </si>
  <si>
    <t>Пульт управління фанкойлами NeoClima</t>
  </si>
  <si>
    <t>ВСЬОГО ВАРТІСТЬ МОНТАЖНИХ РОБІТ ПО кондиціюванню, грн.( без ПДВ):</t>
  </si>
  <si>
    <t>ВСЬОГО ВАРТІСТЬ МАТЕРІАЛІВ ПО кондиціюванню грн. ( без ПДВ):</t>
  </si>
  <si>
    <t>Фарбування стін+балок+труб комунікацій (К=1,3 до обєму)</t>
  </si>
  <si>
    <t>Монтаж канального кондиціонера з обв'язкою</t>
  </si>
  <si>
    <t>Найменування будови та її адреса : Збільшення площі  ТТ  за адресою: м.Вінниця,вул.Оводова 51</t>
  </si>
  <si>
    <t>дефектний акт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</si>
</sst>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5">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0"/>
      <color theme="1"/>
      <name val="Calibri"/>
      <family val="2"/>
      <charset val="204"/>
      <scheme val="minor"/>
    </font>
    <font>
      <b/>
      <sz val="12"/>
      <color theme="1"/>
      <name val="Times New Roman"/>
      <family val="1"/>
      <charset val="204"/>
    </font>
    <font>
      <sz val="10"/>
      <color theme="1"/>
      <name val="Calibri"/>
      <family val="2"/>
      <scheme val="minor"/>
    </font>
    <font>
      <sz val="10"/>
      <name val="Arial Cyr"/>
      <family val="2"/>
      <charset val="204"/>
    </font>
    <font>
      <sz val="12"/>
      <color theme="1"/>
      <name val="Times New Roman"/>
      <family val="1"/>
      <charset val="204"/>
    </font>
    <font>
      <sz val="12"/>
      <color theme="1"/>
      <name val="Calibri"/>
      <family val="2"/>
      <charset val="204"/>
      <scheme val="minor"/>
    </font>
    <font>
      <sz val="10"/>
      <color theme="1"/>
      <name val="Times New Roman"/>
      <family val="1"/>
      <charset val="204"/>
    </font>
    <font>
      <b/>
      <sz val="11"/>
      <color theme="1"/>
      <name val="Calibri"/>
      <family val="2"/>
      <charset val="204"/>
      <scheme val="minor"/>
    </font>
    <font>
      <b/>
      <sz val="11"/>
      <color theme="1"/>
      <name val="Arial"/>
      <family val="2"/>
      <charset val="204"/>
    </font>
    <font>
      <sz val="10"/>
      <color theme="1"/>
      <name val="Arial"/>
      <family val="2"/>
    </font>
    <font>
      <u/>
      <sz val="10"/>
      <color theme="1"/>
      <name val="Arial"/>
      <family val="2"/>
      <charset val="204"/>
    </font>
    <font>
      <sz val="10"/>
      <color theme="1"/>
      <name val="Arial"/>
      <charset val="134"/>
    </font>
    <font>
      <sz val="10"/>
      <color theme="1"/>
      <name val="Arial"/>
      <family val="2"/>
      <charset val="204"/>
    </font>
    <font>
      <b/>
      <u/>
      <sz val="12"/>
      <color theme="1"/>
      <name val="Calibri"/>
      <family val="2"/>
      <charset val="204"/>
      <scheme val="minor"/>
    </font>
    <font>
      <b/>
      <sz val="12"/>
      <name val="Times New Roman"/>
      <family val="1"/>
      <charset val="204"/>
    </font>
    <font>
      <sz val="10"/>
      <name val="Calibri"/>
      <family val="2"/>
      <charset val="204"/>
      <scheme val="minor"/>
    </font>
    <font>
      <sz val="10"/>
      <color indexed="8"/>
      <name val="Calibri"/>
      <family val="2"/>
      <charset val="204"/>
      <scheme val="minor"/>
    </font>
    <font>
      <sz val="1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4" fillId="0" borderId="0">
      <protection locked="0"/>
    </xf>
    <xf numFmtId="0" fontId="44" fillId="0" borderId="0"/>
    <xf numFmtId="0" fontId="50" fillId="0" borderId="0"/>
  </cellStyleXfs>
  <cellXfs count="259">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1" fontId="46" fillId="0" borderId="1" xfId="49" applyNumberFormat="1" applyFont="1" applyFill="1" applyBorder="1" applyAlignment="1">
      <alignment horizontal="center" vertical="center"/>
    </xf>
    <xf numFmtId="0" fontId="46" fillId="4" borderId="1" xfId="49" applyFont="1" applyFill="1" applyBorder="1" applyAlignment="1">
      <alignment horizontal="center" vertical="center" wrapText="1"/>
    </xf>
    <xf numFmtId="166" fontId="46" fillId="4" borderId="1" xfId="49"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49" fontId="46" fillId="4" borderId="1" xfId="49" applyNumberFormat="1" applyFont="1" applyFill="1" applyBorder="1" applyAlignment="1" applyProtection="1">
      <alignment horizontal="left" wrapText="1"/>
      <protection locked="0"/>
    </xf>
    <xf numFmtId="49" fontId="46" fillId="4" borderId="1" xfId="49" applyNumberFormat="1" applyFont="1" applyFill="1" applyBorder="1" applyAlignment="1" applyProtection="1">
      <alignment horizontal="center" vertical="center" wrapText="1"/>
      <protection locked="0"/>
    </xf>
    <xf numFmtId="0" fontId="46" fillId="4" borderId="1" xfId="0" applyFont="1" applyFill="1" applyBorder="1" applyAlignment="1">
      <alignment horizontal="left" wrapText="1"/>
    </xf>
    <xf numFmtId="166" fontId="46" fillId="4" borderId="1" xfId="49" applyNumberFormat="1" applyFont="1" applyFill="1" applyBorder="1" applyAlignment="1">
      <alignment horizontal="center" vertical="center" wrapText="1"/>
    </xf>
    <xf numFmtId="4" fontId="46" fillId="4" borderId="1" xfId="49" applyNumberFormat="1" applyFont="1" applyFill="1" applyBorder="1" applyAlignment="1">
      <alignment horizontal="center" vertical="center"/>
    </xf>
    <xf numFmtId="0" fontId="46" fillId="4" borderId="1" xfId="49" applyFont="1" applyFill="1" applyBorder="1" applyAlignment="1">
      <alignment horizontal="left" wrapText="1"/>
    </xf>
    <xf numFmtId="0" fontId="46" fillId="4" borderId="1" xfId="20" applyFont="1" applyFill="1" applyBorder="1" applyAlignment="1" applyProtection="1">
      <alignment horizontal="left" vertical="center" wrapText="1"/>
    </xf>
    <xf numFmtId="0" fontId="46" fillId="4" borderId="1" xfId="29" applyFont="1" applyFill="1" applyBorder="1" applyAlignment="1" applyProtection="1">
      <alignment horizontal="center" vertical="center" wrapText="1"/>
    </xf>
    <xf numFmtId="0" fontId="46" fillId="4" borderId="1" xfId="49" applyFont="1" applyFill="1" applyBorder="1" applyAlignment="1">
      <alignment horizontal="left" vertical="center" wrapText="1"/>
    </xf>
    <xf numFmtId="49" fontId="46" fillId="4" borderId="1" xfId="49" applyNumberFormat="1" applyFont="1" applyFill="1" applyBorder="1" applyAlignment="1" applyProtection="1">
      <alignment horizontal="left" vertical="center" wrapText="1"/>
      <protection locked="0"/>
    </xf>
    <xf numFmtId="166" fontId="46" fillId="4" borderId="1" xfId="0" applyNumberFormat="1" applyFont="1" applyFill="1" applyBorder="1" applyAlignment="1">
      <alignment horizontal="left" vertical="center"/>
    </xf>
    <xf numFmtId="0" fontId="46" fillId="4" borderId="1" xfId="0" applyFont="1" applyFill="1" applyBorder="1" applyAlignment="1">
      <alignment vertical="center" wrapText="1"/>
    </xf>
    <xf numFmtId="166" fontId="46" fillId="4" borderId="1" xfId="0" applyNumberFormat="1" applyFont="1" applyFill="1" applyBorder="1" applyAlignment="1">
      <alignment horizontal="left" vertical="center" wrapText="1"/>
    </xf>
    <xf numFmtId="0" fontId="46" fillId="4" borderId="1" xfId="0" applyFont="1" applyFill="1" applyBorder="1" applyAlignment="1">
      <alignment horizontal="center" vertical="center"/>
    </xf>
    <xf numFmtId="166" fontId="46" fillId="4" borderId="1" xfId="49" applyNumberFormat="1" applyFont="1" applyFill="1" applyBorder="1" applyAlignment="1" applyProtection="1">
      <alignment horizontal="center" vertical="center" wrapText="1"/>
      <protection locked="0"/>
    </xf>
    <xf numFmtId="0" fontId="48" fillId="4" borderId="1" xfId="49" applyFont="1" applyFill="1" applyBorder="1" applyAlignment="1">
      <alignment horizontal="left" wrapText="1"/>
    </xf>
    <xf numFmtId="0" fontId="43" fillId="4" borderId="1" xfId="49" applyFont="1" applyFill="1" applyBorder="1" applyAlignment="1">
      <alignment horizontal="left" wrapText="1"/>
    </xf>
    <xf numFmtId="4" fontId="43" fillId="4" borderId="1" xfId="49" applyNumberFormat="1" applyFont="1" applyFill="1" applyBorder="1" applyAlignment="1">
      <alignment horizontal="left" wrapText="1"/>
    </xf>
    <xf numFmtId="4" fontId="43" fillId="4" borderId="1" xfId="49" applyNumberFormat="1" applyFont="1" applyFill="1" applyBorder="1" applyAlignment="1">
      <alignment horizontal="left"/>
    </xf>
    <xf numFmtId="0" fontId="46" fillId="4" borderId="1" xfId="0" applyFont="1" applyFill="1" applyBorder="1" applyAlignment="1">
      <alignment horizontal="left" vertical="center" wrapText="1"/>
    </xf>
    <xf numFmtId="4" fontId="46" fillId="4" borderId="1" xfId="49" applyNumberFormat="1" applyFont="1" applyFill="1" applyBorder="1" applyAlignment="1">
      <alignment horizontal="center" vertical="center" wrapText="1"/>
    </xf>
    <xf numFmtId="0" fontId="43" fillId="4" borderId="1" xfId="49" applyFont="1" applyFill="1" applyBorder="1" applyAlignment="1">
      <alignment horizontal="center" vertical="center" wrapText="1"/>
    </xf>
    <xf numFmtId="4" fontId="43" fillId="4" borderId="1" xfId="49" applyNumberFormat="1" applyFont="1" applyFill="1" applyBorder="1" applyAlignment="1">
      <alignment horizontal="center" vertical="center" wrapText="1"/>
    </xf>
    <xf numFmtId="4" fontId="43" fillId="4" borderId="1" xfId="49" applyNumberFormat="1" applyFont="1" applyFill="1" applyBorder="1" applyAlignment="1">
      <alignment horizontal="center" vertical="center"/>
    </xf>
    <xf numFmtId="49" fontId="43" fillId="4" borderId="1" xfId="49" applyNumberFormat="1" applyFont="1" applyFill="1" applyBorder="1" applyAlignment="1" applyProtection="1">
      <alignment horizontal="left" wrapText="1"/>
      <protection locked="0"/>
    </xf>
    <xf numFmtId="49" fontId="43" fillId="4" borderId="1" xfId="49" applyNumberFormat="1" applyFont="1" applyFill="1" applyBorder="1" applyAlignment="1" applyProtection="1">
      <alignment horizontal="center" vertical="center" wrapText="1"/>
      <protection locked="0"/>
    </xf>
    <xf numFmtId="166" fontId="46" fillId="4" borderId="1" xfId="3" applyNumberFormat="1" applyFont="1" applyFill="1" applyBorder="1" applyAlignment="1">
      <alignment horizontal="center" vertical="center" wrapText="1"/>
    </xf>
    <xf numFmtId="0" fontId="48" fillId="4" borderId="1" xfId="49" applyFont="1" applyFill="1" applyBorder="1" applyAlignment="1">
      <alignment horizontal="center" wrapText="1"/>
    </xf>
    <xf numFmtId="0" fontId="46" fillId="0" borderId="1" xfId="0" applyFont="1" applyFill="1" applyBorder="1" applyAlignment="1">
      <alignment vertical="center" wrapText="1"/>
    </xf>
    <xf numFmtId="0" fontId="46" fillId="0" borderId="1" xfId="0" applyFont="1" applyFill="1" applyBorder="1" applyAlignment="1">
      <alignment horizontal="center" vertical="center"/>
    </xf>
    <xf numFmtId="0" fontId="46" fillId="0" borderId="1" xfId="0" applyFont="1" applyFill="1" applyBorder="1" applyAlignment="1">
      <alignment wrapText="1"/>
    </xf>
    <xf numFmtId="166" fontId="46" fillId="0" borderId="1" xfId="0" applyNumberFormat="1" applyFont="1" applyFill="1" applyBorder="1" applyAlignment="1">
      <alignment horizontal="center" vertical="center"/>
    </xf>
    <xf numFmtId="0" fontId="46" fillId="0" borderId="1" xfId="49" applyFont="1" applyFill="1" applyBorder="1" applyAlignment="1">
      <alignment horizontal="left" wrapText="1"/>
    </xf>
    <xf numFmtId="166" fontId="46" fillId="0" borderId="1" xfId="0" applyNumberFormat="1" applyFont="1" applyFill="1" applyBorder="1" applyAlignment="1">
      <alignment horizontal="left" vertical="center" wrapText="1"/>
    </xf>
    <xf numFmtId="0" fontId="52" fillId="4" borderId="1" xfId="49" applyFont="1" applyFill="1" applyBorder="1" applyAlignment="1">
      <alignment horizontal="left" wrapText="1"/>
    </xf>
    <xf numFmtId="0" fontId="46" fillId="0" borderId="1" xfId="49" applyFont="1" applyFill="1" applyBorder="1" applyAlignment="1">
      <alignment horizontal="center" vertical="center" wrapText="1"/>
    </xf>
    <xf numFmtId="166" fontId="46" fillId="0" borderId="1" xfId="49" applyNumberFormat="1" applyFont="1" applyFill="1" applyBorder="1" applyAlignment="1">
      <alignment horizontal="center" vertical="center" wrapText="1"/>
    </xf>
    <xf numFmtId="166" fontId="46" fillId="0" borderId="1" xfId="49" applyNumberFormat="1" applyFont="1" applyFill="1" applyBorder="1" applyAlignment="1">
      <alignment horizontal="center" vertical="center"/>
    </xf>
    <xf numFmtId="0" fontId="51" fillId="4" borderId="0" xfId="49" applyFont="1" applyFill="1" applyBorder="1" applyAlignment="1">
      <alignment horizontal="left" wrapText="1"/>
    </xf>
    <xf numFmtId="0" fontId="45" fillId="9" borderId="1" xfId="20" applyFont="1" applyFill="1" applyBorder="1" applyAlignment="1" applyProtection="1">
      <alignment horizontal="left" wrapText="1"/>
    </xf>
    <xf numFmtId="0" fontId="45" fillId="9" borderId="1" xfId="29" applyFont="1" applyFill="1" applyBorder="1" applyAlignment="1" applyProtection="1">
      <alignment horizontal="center" vertical="center" wrapText="1"/>
    </xf>
    <xf numFmtId="4" fontId="45" fillId="9" borderId="1" xfId="49" applyNumberFormat="1" applyFont="1" applyFill="1" applyBorder="1" applyAlignment="1">
      <alignment horizontal="center" vertical="center" wrapText="1"/>
    </xf>
    <xf numFmtId="0" fontId="45" fillId="9" borderId="1" xfId="20" applyFont="1" applyFill="1" applyBorder="1" applyAlignment="1" applyProtection="1">
      <alignment horizontal="left" vertical="center" wrapText="1"/>
    </xf>
    <xf numFmtId="49" fontId="45" fillId="9" borderId="1" xfId="49" applyNumberFormat="1" applyFont="1" applyFill="1" applyBorder="1" applyAlignment="1" applyProtection="1">
      <alignment horizontal="center" vertical="center" wrapText="1"/>
      <protection locked="0"/>
    </xf>
    <xf numFmtId="4" fontId="45" fillId="9" borderId="1" xfId="49" applyNumberFormat="1" applyFont="1" applyFill="1" applyBorder="1" applyAlignment="1">
      <alignment horizontal="center" vertical="center"/>
    </xf>
    <xf numFmtId="0" fontId="47" fillId="9" borderId="1" xfId="20" applyFont="1" applyFill="1" applyBorder="1" applyAlignment="1" applyProtection="1">
      <alignment horizontal="left" wrapText="1"/>
    </xf>
    <xf numFmtId="0" fontId="47" fillId="9" borderId="1" xfId="29" applyFont="1" applyFill="1" applyBorder="1" applyAlignment="1" applyProtection="1">
      <alignment horizontal="center" vertical="center" wrapText="1"/>
    </xf>
    <xf numFmtId="4" fontId="47" fillId="9" borderId="1" xfId="49" applyNumberFormat="1" applyFont="1" applyFill="1" applyBorder="1" applyAlignment="1">
      <alignment horizontal="center" vertical="center" wrapText="1"/>
    </xf>
    <xf numFmtId="49" fontId="47" fillId="9" borderId="1" xfId="49" applyNumberFormat="1" applyFont="1" applyFill="1" applyBorder="1" applyAlignment="1" applyProtection="1">
      <alignment horizontal="center" vertical="center" wrapText="1"/>
      <protection locked="0"/>
    </xf>
    <xf numFmtId="4" fontId="47" fillId="9" borderId="1" xfId="49" applyNumberFormat="1" applyFont="1" applyFill="1" applyBorder="1" applyAlignment="1">
      <alignment horizontal="center" vertical="center"/>
    </xf>
    <xf numFmtId="2" fontId="46" fillId="4" borderId="1" xfId="49" applyNumberFormat="1" applyFont="1" applyFill="1" applyBorder="1" applyAlignment="1">
      <alignment horizontal="center" wrapText="1"/>
    </xf>
    <xf numFmtId="0" fontId="45" fillId="9" borderId="1" xfId="49" applyFont="1" applyFill="1" applyBorder="1" applyAlignment="1">
      <alignment horizontal="left" wrapText="1"/>
    </xf>
    <xf numFmtId="0" fontId="53" fillId="0" borderId="16" xfId="0" applyFont="1" applyFill="1" applyBorder="1" applyAlignment="1">
      <alignment horizontal="center" vertical="center"/>
    </xf>
    <xf numFmtId="166" fontId="53" fillId="4" borderId="16" xfId="0" applyNumberFormat="1" applyFont="1" applyFill="1" applyBorder="1" applyAlignment="1">
      <alignment horizontal="center" vertical="center"/>
    </xf>
    <xf numFmtId="166" fontId="49" fillId="0" borderId="1" xfId="0" applyNumberFormat="1" applyFont="1" applyFill="1" applyBorder="1" applyAlignment="1">
      <alignment horizontal="left" vertical="center" wrapText="1"/>
    </xf>
    <xf numFmtId="0" fontId="56" fillId="0" borderId="0" xfId="49" applyFont="1" applyAlignment="1">
      <alignment horizontal="left" vertical="top"/>
    </xf>
    <xf numFmtId="0" fontId="56" fillId="0" borderId="0" xfId="49" applyFont="1" applyAlignment="1">
      <alignment horizontal="center" vertical="top"/>
    </xf>
    <xf numFmtId="0" fontId="56" fillId="0" borderId="0" xfId="49" applyFont="1" applyAlignment="1">
      <alignment vertical="top"/>
    </xf>
    <xf numFmtId="166" fontId="56" fillId="0" borderId="0" xfId="49" applyNumberFormat="1" applyFont="1" applyAlignment="1">
      <alignment horizontal="center" vertical="center"/>
    </xf>
    <xf numFmtId="0" fontId="43" fillId="0" borderId="0" xfId="0" applyFont="1"/>
    <xf numFmtId="166" fontId="55" fillId="4" borderId="0" xfId="0" applyNumberFormat="1" applyFont="1" applyFill="1" applyAlignment="1">
      <alignment horizontal="center" vertical="center" wrapText="1"/>
    </xf>
    <xf numFmtId="0" fontId="45" fillId="3" borderId="1" xfId="49" applyFont="1" applyFill="1" applyBorder="1" applyAlignment="1">
      <alignment horizontal="center" wrapText="1"/>
    </xf>
    <xf numFmtId="0" fontId="45" fillId="3" borderId="1" xfId="49" applyFont="1" applyFill="1" applyBorder="1" applyAlignment="1">
      <alignment horizontal="left"/>
    </xf>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4" fontId="45" fillId="3" borderId="1" xfId="49" applyNumberFormat="1" applyFont="1" applyFill="1" applyBorder="1" applyAlignment="1">
      <alignment horizontal="center" wrapText="1"/>
    </xf>
    <xf numFmtId="0" fontId="43" fillId="0" borderId="0" xfId="0" applyFont="1" applyFill="1"/>
    <xf numFmtId="4" fontId="43" fillId="4" borderId="1" xfId="49" applyNumberFormat="1" applyFont="1" applyFill="1" applyBorder="1" applyAlignment="1">
      <alignment horizontal="center" wrapText="1"/>
    </xf>
    <xf numFmtId="0" fontId="46" fillId="4" borderId="1" xfId="0" applyFont="1" applyFill="1" applyBorder="1" applyAlignment="1">
      <alignment horizontal="left" vertical="top"/>
    </xf>
    <xf numFmtId="2" fontId="46" fillId="4" borderId="1" xfId="0" applyNumberFormat="1" applyFont="1" applyFill="1" applyBorder="1" applyAlignment="1">
      <alignment horizontal="center" vertical="top"/>
    </xf>
    <xf numFmtId="0" fontId="46" fillId="4" borderId="1" xfId="0" applyFont="1" applyFill="1" applyBorder="1" applyAlignment="1">
      <alignment horizontal="center" vertical="top"/>
    </xf>
    <xf numFmtId="0" fontId="46" fillId="4" borderId="1" xfId="9" applyFont="1" applyFill="1" applyBorder="1" applyAlignment="1">
      <alignment horizontal="left" wrapText="1"/>
    </xf>
    <xf numFmtId="0" fontId="46" fillId="4" borderId="1" xfId="9" applyFont="1" applyFill="1" applyBorder="1" applyAlignment="1">
      <alignment horizontal="center" vertical="center" wrapText="1"/>
    </xf>
    <xf numFmtId="166" fontId="46" fillId="4" borderId="1" xfId="9" applyNumberFormat="1" applyFont="1" applyFill="1" applyBorder="1" applyAlignment="1">
      <alignment horizontal="center" vertical="center"/>
    </xf>
    <xf numFmtId="0" fontId="46" fillId="4" borderId="1" xfId="0" applyFont="1" applyFill="1" applyBorder="1" applyAlignment="1">
      <alignment horizontal="left" vertical="top" wrapText="1"/>
    </xf>
    <xf numFmtId="166" fontId="46" fillId="9" borderId="1" xfId="49" applyNumberFormat="1" applyFont="1" applyFill="1" applyBorder="1" applyAlignment="1">
      <alignment horizontal="center" vertical="center" wrapText="1"/>
    </xf>
    <xf numFmtId="166" fontId="46" fillId="9" borderId="1" xfId="9" applyNumberFormat="1" applyFont="1" applyFill="1" applyBorder="1" applyAlignment="1" applyProtection="1">
      <alignment horizontal="center" vertical="center" wrapText="1"/>
      <protection locked="0"/>
    </xf>
    <xf numFmtId="166" fontId="47" fillId="9" borderId="1" xfId="9" applyNumberFormat="1" applyFont="1" applyFill="1" applyBorder="1" applyAlignment="1" applyProtection="1">
      <alignment horizontal="center" vertical="center" wrapText="1"/>
      <protection locked="0"/>
    </xf>
    <xf numFmtId="49" fontId="46" fillId="0" borderId="1" xfId="49" applyNumberFormat="1" applyFont="1" applyFill="1" applyBorder="1" applyAlignment="1" applyProtection="1">
      <alignment horizontal="center" vertical="center" wrapText="1"/>
      <protection locked="0"/>
    </xf>
    <xf numFmtId="4" fontId="46" fillId="0" borderId="1" xfId="49" applyNumberFormat="1" applyFont="1" applyFill="1" applyBorder="1" applyAlignment="1">
      <alignment horizontal="center" vertical="center"/>
    </xf>
    <xf numFmtId="49" fontId="46" fillId="0" borderId="1" xfId="49" applyNumberFormat="1" applyFont="1" applyFill="1" applyBorder="1" applyAlignment="1" applyProtection="1">
      <alignment horizontal="left" vertical="top" wrapText="1"/>
      <protection locked="0"/>
    </xf>
    <xf numFmtId="0" fontId="46" fillId="0" borderId="1" xfId="0" applyFont="1" applyFill="1" applyBorder="1" applyAlignment="1">
      <alignment vertical="top" wrapText="1"/>
    </xf>
    <xf numFmtId="166" fontId="46" fillId="4" borderId="1" xfId="9" applyNumberFormat="1" applyFont="1" applyFill="1" applyBorder="1" applyAlignment="1" applyProtection="1">
      <alignment horizontal="center" vertical="center" wrapText="1"/>
      <protection locked="0"/>
    </xf>
    <xf numFmtId="0" fontId="53" fillId="0" borderId="1" xfId="0" applyFont="1" applyFill="1" applyBorder="1" applyAlignment="1">
      <alignment vertical="center" wrapText="1"/>
    </xf>
    <xf numFmtId="166" fontId="53" fillId="4" borderId="1" xfId="9" applyNumberFormat="1" applyFont="1" applyFill="1" applyBorder="1" applyAlignment="1">
      <alignment horizontal="center" vertical="center"/>
    </xf>
    <xf numFmtId="166" fontId="46" fillId="0" borderId="1" xfId="9" applyNumberFormat="1" applyFont="1" applyFill="1" applyBorder="1" applyAlignment="1" applyProtection="1">
      <alignment horizontal="center" vertical="center" wrapText="1"/>
      <protection locked="0"/>
    </xf>
    <xf numFmtId="49" fontId="46" fillId="4" borderId="1" xfId="49" applyNumberFormat="1" applyFont="1" applyFill="1" applyBorder="1" applyAlignment="1" applyProtection="1">
      <alignment horizontal="left" vertical="top" wrapText="1"/>
      <protection locked="0"/>
    </xf>
    <xf numFmtId="0" fontId="46" fillId="4" borderId="1" xfId="49" applyFont="1" applyFill="1" applyBorder="1" applyAlignment="1">
      <alignment horizontal="left" vertical="center"/>
    </xf>
    <xf numFmtId="0" fontId="46" fillId="4" borderId="1" xfId="49" applyFont="1" applyFill="1" applyBorder="1" applyAlignment="1">
      <alignment horizontal="center" vertical="center"/>
    </xf>
    <xf numFmtId="0" fontId="57" fillId="0" borderId="0" xfId="6" applyFont="1"/>
    <xf numFmtId="4" fontId="46" fillId="4" borderId="1" xfId="60" applyNumberFormat="1" applyFont="1" applyFill="1" applyBorder="1" applyAlignment="1">
      <alignment horizontal="center" vertical="center"/>
    </xf>
    <xf numFmtId="0" fontId="46" fillId="4" borderId="1" xfId="0" applyFont="1" applyFill="1" applyBorder="1"/>
    <xf numFmtId="166" fontId="46" fillId="4" borderId="16" xfId="0" applyNumberFormat="1" applyFont="1" applyFill="1" applyBorder="1" applyAlignment="1">
      <alignment horizontal="center" vertical="center"/>
    </xf>
    <xf numFmtId="166" fontId="46" fillId="4" borderId="16" xfId="49" applyNumberFormat="1" applyFont="1" applyFill="1" applyBorder="1" applyAlignment="1">
      <alignment horizontal="center" vertical="center"/>
    </xf>
    <xf numFmtId="0" fontId="43" fillId="4" borderId="0" xfId="0" applyFont="1" applyFill="1"/>
    <xf numFmtId="2" fontId="46" fillId="4" borderId="1" xfId="49" applyNumberFormat="1" applyFont="1" applyFill="1" applyBorder="1" applyAlignment="1" applyProtection="1">
      <alignment horizontal="center" vertical="center" wrapText="1"/>
      <protection locked="0"/>
    </xf>
    <xf numFmtId="2" fontId="46" fillId="4" borderId="1" xfId="0" applyNumberFormat="1" applyFont="1" applyFill="1" applyBorder="1" applyAlignment="1">
      <alignment horizontal="center"/>
    </xf>
    <xf numFmtId="0" fontId="46" fillId="4" borderId="1" xfId="0" applyFont="1" applyFill="1" applyBorder="1" applyAlignment="1">
      <alignment vertical="center"/>
    </xf>
    <xf numFmtId="0" fontId="59" fillId="4" borderId="0" xfId="0" applyFont="1" applyFill="1"/>
    <xf numFmtId="0" fontId="46" fillId="4" borderId="1" xfId="0" applyFont="1" applyFill="1" applyBorder="1" applyAlignment="1">
      <alignment wrapText="1"/>
    </xf>
    <xf numFmtId="0" fontId="43" fillId="2" borderId="16" xfId="20" applyFont="1" applyFill="1" applyBorder="1" applyAlignment="1" applyProtection="1">
      <alignment horizontal="left" vertical="top" wrapText="1"/>
    </xf>
    <xf numFmtId="0" fontId="43" fillId="2" borderId="16" xfId="29" applyFont="1" applyFill="1" applyBorder="1" applyAlignment="1" applyProtection="1">
      <alignment horizontal="left" vertical="top" wrapText="1"/>
    </xf>
    <xf numFmtId="0" fontId="46" fillId="0" borderId="1" xfId="0" applyFont="1" applyFill="1" applyBorder="1" applyAlignment="1">
      <alignment horizontal="left" vertical="center" wrapText="1"/>
    </xf>
    <xf numFmtId="0" fontId="43" fillId="4" borderId="1" xfId="0" applyFont="1" applyFill="1" applyBorder="1" applyAlignment="1">
      <alignment horizontal="left" vertical="top"/>
    </xf>
    <xf numFmtId="0" fontId="43" fillId="4" borderId="1" xfId="60" applyFont="1" applyFill="1" applyBorder="1" applyAlignment="1">
      <alignment horizontal="left" vertical="top"/>
    </xf>
    <xf numFmtId="0" fontId="43" fillId="4" borderId="1" xfId="60" applyFont="1" applyFill="1" applyBorder="1" applyAlignment="1">
      <alignment horizontal="left" vertical="top" wrapText="1"/>
    </xf>
    <xf numFmtId="49" fontId="43" fillId="4" borderId="1" xfId="60" applyNumberFormat="1" applyFont="1" applyFill="1" applyBorder="1" applyAlignment="1" applyProtection="1">
      <alignment horizontal="left" vertical="top" wrapText="1"/>
      <protection locked="0"/>
    </xf>
    <xf numFmtId="0" fontId="43" fillId="4" borderId="1" xfId="6" applyFont="1" applyFill="1" applyBorder="1" applyAlignment="1" applyProtection="1">
      <alignment horizontal="left" vertical="top" wrapText="1"/>
    </xf>
    <xf numFmtId="0" fontId="43" fillId="2" borderId="1" xfId="20" applyFont="1" applyFill="1" applyBorder="1" applyAlignment="1" applyProtection="1">
      <alignment horizontal="left" vertical="top" wrapText="1"/>
    </xf>
    <xf numFmtId="0" fontId="43" fillId="4" borderId="1" xfId="29" applyFont="1" applyFill="1" applyBorder="1" applyAlignment="1" applyProtection="1">
      <alignment horizontal="left" vertical="top" wrapText="1"/>
    </xf>
    <xf numFmtId="0" fontId="43" fillId="4" borderId="16" xfId="29" applyFont="1" applyFill="1" applyBorder="1" applyAlignment="1" applyProtection="1">
      <alignment horizontal="left" vertical="top" wrapText="1"/>
    </xf>
    <xf numFmtId="0" fontId="43" fillId="4" borderId="1" xfId="60" applyNumberFormat="1" applyFont="1" applyFill="1" applyBorder="1" applyAlignment="1">
      <alignment horizontal="left" vertical="top" wrapText="1"/>
    </xf>
    <xf numFmtId="4" fontId="43" fillId="4" borderId="1" xfId="60" applyNumberFormat="1" applyFont="1" applyFill="1" applyBorder="1" applyAlignment="1">
      <alignment horizontal="left" vertical="top"/>
    </xf>
    <xf numFmtId="0" fontId="43" fillId="2" borderId="1" xfId="60" applyNumberFormat="1" applyFont="1" applyFill="1" applyBorder="1" applyAlignment="1">
      <alignment horizontal="left" vertical="top" wrapText="1"/>
    </xf>
    <xf numFmtId="0" fontId="46" fillId="4" borderId="1" xfId="0" applyFont="1" applyFill="1" applyBorder="1" applyAlignment="1">
      <alignment horizontal="center" vertical="center" wrapText="1"/>
    </xf>
    <xf numFmtId="2" fontId="46" fillId="4" borderId="1" xfId="0" applyNumberFormat="1" applyFont="1" applyFill="1" applyBorder="1" applyAlignment="1">
      <alignment horizontal="center" vertical="center" wrapText="1"/>
    </xf>
    <xf numFmtId="0" fontId="43" fillId="2" borderId="0" xfId="60" applyFont="1" applyFill="1" applyAlignment="1">
      <alignment horizontal="left" vertical="top"/>
    </xf>
    <xf numFmtId="0" fontId="46" fillId="0" borderId="0" xfId="0" applyFont="1" applyFill="1" applyAlignment="1">
      <alignment horizontal="left" vertical="center"/>
    </xf>
    <xf numFmtId="0" fontId="48" fillId="9" borderId="1" xfId="49" applyFont="1" applyFill="1" applyBorder="1" applyAlignment="1">
      <alignment horizontal="left" wrapText="1"/>
    </xf>
    <xf numFmtId="0" fontId="48" fillId="9" borderId="1" xfId="49" applyFont="1" applyFill="1" applyBorder="1" applyAlignment="1">
      <alignment horizontal="center" wrapText="1"/>
    </xf>
    <xf numFmtId="166" fontId="48" fillId="9"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wrapText="1"/>
    </xf>
    <xf numFmtId="166" fontId="48" fillId="4" borderId="1" xfId="49" applyNumberFormat="1" applyFont="1" applyFill="1" applyBorder="1" applyAlignment="1">
      <alignment horizontal="left" wrapText="1"/>
    </xf>
    <xf numFmtId="0" fontId="58" fillId="0" borderId="0" xfId="0" applyFont="1" applyFill="1"/>
    <xf numFmtId="0" fontId="46" fillId="4" borderId="1" xfId="58" applyFont="1" applyFill="1" applyBorder="1" applyAlignment="1" applyProtection="1">
      <alignment horizontal="left" vertical="center" wrapText="1"/>
    </xf>
    <xf numFmtId="0" fontId="46" fillId="4" borderId="1" xfId="59" applyFont="1" applyFill="1" applyBorder="1" applyAlignment="1" applyProtection="1">
      <alignment horizontal="center" vertical="center" wrapText="1"/>
    </xf>
    <xf numFmtId="9" fontId="46" fillId="4" borderId="1" xfId="49" applyNumberFormat="1" applyFont="1" applyFill="1" applyBorder="1" applyAlignment="1">
      <alignment horizontal="center" vertical="center" wrapText="1"/>
    </xf>
    <xf numFmtId="166" fontId="46" fillId="9" borderId="1" xfId="49" applyNumberFormat="1"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center"/>
    </xf>
    <xf numFmtId="4" fontId="1" fillId="2" borderId="1" xfId="49" applyNumberFormat="1" applyFont="1" applyFill="1" applyBorder="1" applyAlignment="1">
      <alignment horizontal="center" vertical="center"/>
    </xf>
    <xf numFmtId="0" fontId="54" fillId="2" borderId="1" xfId="49" applyFont="1" applyFill="1" applyBorder="1" applyAlignment="1">
      <alignment horizontal="left" wrapText="1"/>
    </xf>
    <xf numFmtId="0" fontId="54" fillId="2" borderId="1" xfId="49" applyFont="1" applyFill="1" applyBorder="1" applyAlignment="1">
      <alignment horizontal="center" vertical="center" wrapText="1"/>
    </xf>
    <xf numFmtId="166" fontId="1" fillId="2" borderId="1" xfId="49" applyNumberFormat="1" applyFont="1" applyFill="1" applyBorder="1" applyAlignment="1">
      <alignment horizontal="center" vertical="center"/>
    </xf>
    <xf numFmtId="166" fontId="54" fillId="2" borderId="1" xfId="49" applyNumberFormat="1" applyFont="1" applyFill="1" applyBorder="1" applyAlignment="1">
      <alignment horizontal="center" vertical="center"/>
    </xf>
    <xf numFmtId="4" fontId="1" fillId="2" borderId="1" xfId="49" applyNumberFormat="1" applyFont="1" applyFill="1" applyBorder="1" applyAlignment="1">
      <alignment horizontal="left" wrapText="1"/>
    </xf>
    <xf numFmtId="4" fontId="1" fillId="2" borderId="1" xfId="49" applyNumberFormat="1" applyFont="1" applyFill="1" applyBorder="1" applyAlignment="1">
      <alignment horizontal="center" wrapText="1"/>
    </xf>
    <xf numFmtId="4" fontId="54" fillId="2" borderId="1" xfId="49" applyNumberFormat="1" applyFont="1" applyFill="1" applyBorder="1" applyAlignment="1">
      <alignment horizontal="center" vertical="center"/>
    </xf>
    <xf numFmtId="0" fontId="54" fillId="2" borderId="1" xfId="29" applyFont="1" applyFill="1" applyBorder="1" applyAlignment="1">
      <alignment horizontal="left" wrapText="1"/>
    </xf>
    <xf numFmtId="10" fontId="54" fillId="2" borderId="1" xfId="49" applyNumberFormat="1" applyFont="1" applyFill="1" applyBorder="1" applyAlignment="1">
      <alignment horizontal="center" vertical="center" wrapText="1"/>
    </xf>
    <xf numFmtId="1" fontId="43" fillId="0" borderId="1" xfId="60" applyNumberFormat="1" applyFont="1" applyFill="1" applyBorder="1" applyAlignment="1">
      <alignment horizontal="left" vertical="top"/>
    </xf>
    <xf numFmtId="9" fontId="54" fillId="2" borderId="1" xfId="49" applyNumberFormat="1" applyFont="1" applyFill="1" applyBorder="1" applyAlignment="1">
      <alignment horizontal="center" vertical="center" wrapText="1"/>
    </xf>
    <xf numFmtId="4" fontId="1" fillId="2" borderId="1" xfId="49" applyNumberFormat="1" applyFont="1" applyFill="1" applyBorder="1" applyAlignment="1">
      <alignment horizontal="left"/>
    </xf>
    <xf numFmtId="4" fontId="1" fillId="2" borderId="1" xfId="49" applyNumberFormat="1" applyFont="1" applyFill="1" applyBorder="1" applyAlignment="1">
      <alignment horizontal="center"/>
    </xf>
    <xf numFmtId="0" fontId="54" fillId="2" borderId="1" xfId="49" applyFont="1" applyFill="1" applyBorder="1" applyAlignment="1">
      <alignment horizontal="left"/>
    </xf>
    <xf numFmtId="4" fontId="43" fillId="0" borderId="0" xfId="0" applyNumberFormat="1" applyFont="1"/>
    <xf numFmtId="0" fontId="1" fillId="2" borderId="1" xfId="49" applyFont="1" applyFill="1" applyBorder="1" applyAlignment="1">
      <alignment horizontal="center" vertical="center"/>
    </xf>
    <xf numFmtId="0" fontId="1" fillId="2" borderId="1" xfId="49" applyFont="1" applyFill="1" applyBorder="1" applyAlignment="1">
      <alignment horizontal="left"/>
    </xf>
    <xf numFmtId="0" fontId="1" fillId="2" borderId="1" xfId="49" applyFont="1" applyFill="1" applyBorder="1" applyAlignment="1">
      <alignment horizontal="center"/>
    </xf>
    <xf numFmtId="0" fontId="43" fillId="0" borderId="0" xfId="0" applyFont="1" applyAlignment="1">
      <alignment horizontal="center" vertical="center"/>
    </xf>
    <xf numFmtId="0" fontId="43" fillId="0" borderId="0" xfId="0" applyFont="1" applyAlignment="1">
      <alignment horizontal="center"/>
    </xf>
    <xf numFmtId="0" fontId="60" fillId="2" borderId="0" xfId="49" applyFont="1" applyFill="1" applyBorder="1" applyAlignment="1">
      <alignment horizontal="left"/>
    </xf>
    <xf numFmtId="0" fontId="52" fillId="0" borderId="0" xfId="49" applyFont="1" applyAlignment="1">
      <alignment horizontal="left" vertical="top"/>
    </xf>
    <xf numFmtId="0" fontId="60" fillId="0" borderId="0" xfId="49" applyFont="1" applyFill="1" applyBorder="1" applyAlignment="1">
      <alignment horizontal="left" vertical="top" wrapText="1"/>
    </xf>
    <xf numFmtId="1" fontId="43" fillId="4" borderId="1" xfId="49" applyNumberFormat="1" applyFont="1" applyFill="1" applyBorder="1" applyAlignment="1">
      <alignment horizontal="center" vertical="center"/>
    </xf>
    <xf numFmtId="0" fontId="47" fillId="4" borderId="1" xfId="20" applyFont="1" applyFill="1" applyBorder="1" applyAlignment="1" applyProtection="1">
      <alignment horizontal="left" wrapText="1"/>
    </xf>
    <xf numFmtId="0" fontId="47" fillId="4" borderId="1" xfId="29" applyFont="1" applyFill="1" applyBorder="1" applyAlignment="1" applyProtection="1">
      <alignment horizontal="center" vertical="center" wrapText="1"/>
    </xf>
    <xf numFmtId="4" fontId="47" fillId="4" borderId="1" xfId="49" applyNumberFormat="1" applyFont="1" applyFill="1" applyBorder="1" applyAlignment="1">
      <alignment horizontal="center" vertical="center" wrapText="1"/>
    </xf>
    <xf numFmtId="49" fontId="47" fillId="4" borderId="1" xfId="49" applyNumberFormat="1" applyFont="1" applyFill="1" applyBorder="1" applyAlignment="1" applyProtection="1">
      <alignment horizontal="center" vertical="center" wrapText="1"/>
      <protection locked="0"/>
    </xf>
    <xf numFmtId="4" fontId="47" fillId="4" borderId="1" xfId="49" applyNumberFormat="1" applyFont="1" applyFill="1" applyBorder="1" applyAlignment="1">
      <alignment horizontal="center" vertical="center"/>
    </xf>
    <xf numFmtId="166" fontId="47" fillId="4" borderId="1" xfId="9" applyNumberFormat="1" applyFont="1" applyFill="1" applyBorder="1" applyAlignment="1" applyProtection="1">
      <alignment horizontal="center" vertical="center" wrapText="1"/>
      <protection locked="0"/>
    </xf>
    <xf numFmtId="0" fontId="46" fillId="0" borderId="1" xfId="49" applyFont="1" applyFill="1" applyBorder="1" applyAlignment="1">
      <alignment horizontal="left" vertical="center" wrapText="1"/>
    </xf>
    <xf numFmtId="166" fontId="62" fillId="0" borderId="1" xfId="49" applyNumberFormat="1" applyFont="1" applyFill="1" applyBorder="1" applyAlignment="1">
      <alignment horizontal="center" vertical="center"/>
    </xf>
    <xf numFmtId="49" fontId="46" fillId="0" borderId="1" xfId="49" applyNumberFormat="1" applyFont="1" applyFill="1" applyBorder="1" applyAlignment="1" applyProtection="1">
      <alignment horizontal="left" vertical="center" wrapText="1"/>
      <protection locked="0"/>
    </xf>
    <xf numFmtId="166" fontId="62" fillId="0" borderId="1" xfId="49" applyNumberFormat="1" applyFont="1" applyFill="1" applyBorder="1" applyAlignment="1">
      <alignment horizontal="center" vertical="center" wrapText="1"/>
    </xf>
    <xf numFmtId="166" fontId="63" fillId="4" borderId="1" xfId="49" applyNumberFormat="1" applyFont="1" applyFill="1" applyBorder="1" applyAlignment="1">
      <alignment horizontal="center" vertical="center" wrapText="1"/>
    </xf>
    <xf numFmtId="0" fontId="64" fillId="4" borderId="0" xfId="0" applyFont="1" applyFill="1"/>
    <xf numFmtId="0" fontId="62" fillId="0" borderId="1" xfId="0" applyFont="1" applyFill="1" applyBorder="1" applyAlignment="1">
      <alignment horizontal="left" vertical="center" wrapText="1"/>
    </xf>
    <xf numFmtId="0" fontId="62" fillId="0" borderId="1" xfId="0" applyFont="1" applyFill="1" applyBorder="1" applyAlignment="1">
      <alignment horizontal="center" vertical="center"/>
    </xf>
    <xf numFmtId="0" fontId="64" fillId="0" borderId="0" xfId="0" applyFont="1"/>
    <xf numFmtId="166" fontId="62" fillId="4" borderId="1" xfId="49" applyNumberFormat="1" applyFont="1" applyFill="1" applyBorder="1" applyAlignment="1">
      <alignment horizontal="center" vertical="center" wrapText="1"/>
    </xf>
    <xf numFmtId="0" fontId="62" fillId="4" borderId="1" xfId="0" applyFont="1" applyFill="1" applyBorder="1" applyAlignment="1">
      <alignment wrapText="1"/>
    </xf>
    <xf numFmtId="0" fontId="62" fillId="4" borderId="1" xfId="49" applyFont="1" applyFill="1" applyBorder="1" applyAlignment="1">
      <alignment horizontal="center" vertical="center" wrapText="1"/>
    </xf>
    <xf numFmtId="0" fontId="64" fillId="0" borderId="0" xfId="0" applyFont="1" applyFill="1"/>
    <xf numFmtId="0" fontId="46" fillId="4" borderId="16" xfId="49" applyFont="1" applyFill="1" applyBorder="1" applyAlignment="1">
      <alignment horizontal="left" wrapText="1"/>
    </xf>
    <xf numFmtId="0" fontId="46" fillId="4" borderId="16" xfId="49" applyFont="1" applyFill="1" applyBorder="1" applyAlignment="1">
      <alignment horizontal="center" vertical="center" wrapText="1"/>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6" fillId="0" borderId="1" xfId="10" applyFont="1" applyBorder="1" applyAlignment="1">
      <alignment horizontal="center"/>
    </xf>
    <xf numFmtId="0" fontId="15" fillId="0" borderId="1" xfId="10" applyFont="1" applyBorder="1" applyAlignment="1">
      <alignment horizontal="left"/>
    </xf>
    <xf numFmtId="0" fontId="15" fillId="0" borderId="1" xfId="10" applyFont="1" applyBorder="1" applyAlignment="1">
      <alignment horizontal="left" wrapText="1"/>
    </xf>
    <xf numFmtId="0" fontId="5" fillId="0" borderId="1" xfId="10" applyFont="1" applyBorder="1" applyAlignment="1">
      <alignment horizontal="center"/>
    </xf>
    <xf numFmtId="0" fontId="15" fillId="0" borderId="1" xfId="10" applyFont="1" applyBorder="1" applyAlignment="1">
      <alignment horizont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5" fillId="0" borderId="1" xfId="10" applyFont="1" applyBorder="1" applyAlignment="1">
      <alignment horizontal="left" vertical="top" wrapText="1"/>
    </xf>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5" fillId="4" borderId="0" xfId="0" applyFont="1" applyFill="1" applyAlignment="1">
      <alignment horizontal="left" vertical="top" wrapText="1"/>
    </xf>
    <xf numFmtId="0" fontId="55" fillId="0" borderId="0" xfId="60" applyFont="1" applyAlignment="1">
      <alignment horizontal="left"/>
    </xf>
    <xf numFmtId="0" fontId="55"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204" t="s">
        <v>0</v>
      </c>
      <c r="B1" s="205"/>
      <c r="C1" s="205"/>
      <c r="D1" s="205"/>
      <c r="E1" s="205"/>
      <c r="F1" s="205"/>
      <c r="G1" s="205"/>
      <c r="H1" s="205"/>
      <c r="I1" s="205"/>
      <c r="J1" s="205"/>
      <c r="K1" s="205"/>
      <c r="L1" s="205"/>
      <c r="M1" s="205"/>
      <c r="N1" s="205"/>
      <c r="O1" s="205"/>
      <c r="P1" s="205"/>
      <c r="Q1" s="205"/>
    </row>
    <row r="2" spans="1:18" ht="30" customHeight="1">
      <c r="A2" s="206" t="s">
        <v>1</v>
      </c>
      <c r="B2" s="207"/>
      <c r="C2" s="207"/>
      <c r="D2" s="207"/>
      <c r="E2" s="207"/>
      <c r="F2" s="207"/>
      <c r="G2" s="207"/>
      <c r="H2" s="207"/>
      <c r="I2" s="207"/>
      <c r="J2" s="207"/>
      <c r="K2" s="207"/>
      <c r="L2" s="207"/>
      <c r="M2" s="207"/>
      <c r="N2" s="207"/>
      <c r="O2" s="207"/>
      <c r="P2" s="207"/>
      <c r="Q2" s="207"/>
    </row>
    <row r="3" spans="1:18" ht="20.25" customHeight="1">
      <c r="B3" s="11"/>
      <c r="C3" s="11"/>
      <c r="D3" s="11"/>
      <c r="E3" s="208" t="s">
        <v>2</v>
      </c>
      <c r="F3" s="209"/>
      <c r="G3" s="210"/>
      <c r="H3" s="210"/>
      <c r="I3" s="210"/>
      <c r="J3" s="210"/>
      <c r="K3" s="210"/>
      <c r="L3" s="210"/>
      <c r="M3" s="210"/>
      <c r="N3" s="210"/>
      <c r="O3" s="11"/>
      <c r="P3" s="11"/>
      <c r="Q3" s="11"/>
    </row>
    <row r="4" spans="1:18">
      <c r="B4" s="11"/>
      <c r="C4" s="11"/>
      <c r="D4" s="11"/>
      <c r="E4" s="12"/>
      <c r="F4" s="13"/>
      <c r="G4" s="14"/>
      <c r="H4" s="14"/>
      <c r="I4" s="14"/>
      <c r="J4" s="14"/>
      <c r="K4" s="14"/>
      <c r="L4" s="14"/>
      <c r="M4" s="14"/>
      <c r="N4" s="14"/>
      <c r="O4" s="11"/>
      <c r="P4" s="11"/>
      <c r="Q4" s="11"/>
    </row>
    <row r="5" spans="1:18" ht="59.25" customHeight="1">
      <c r="A5" s="15"/>
      <c r="B5" s="211" t="s">
        <v>3</v>
      </c>
      <c r="C5" s="212"/>
      <c r="D5" s="212"/>
      <c r="E5" s="212"/>
      <c r="F5" s="212"/>
      <c r="G5" s="212"/>
      <c r="H5" s="212"/>
      <c r="I5" s="212"/>
      <c r="J5" s="212"/>
      <c r="K5" s="212"/>
      <c r="L5" s="212"/>
      <c r="M5" s="212"/>
      <c r="N5" s="212"/>
      <c r="O5" s="212"/>
      <c r="P5" s="212"/>
      <c r="Q5" s="213"/>
    </row>
    <row r="6" spans="1:18" ht="64.5" customHeight="1">
      <c r="A6" s="16">
        <v>1</v>
      </c>
      <c r="B6" s="214" t="s">
        <v>4</v>
      </c>
      <c r="C6" s="215"/>
      <c r="D6" s="215"/>
      <c r="E6" s="215"/>
      <c r="F6" s="215"/>
      <c r="G6" s="215"/>
      <c r="H6" s="215"/>
      <c r="I6" s="215"/>
      <c r="J6" s="215"/>
      <c r="K6" s="215"/>
      <c r="L6" s="215"/>
      <c r="M6" s="215"/>
      <c r="N6" s="215"/>
      <c r="O6" s="215"/>
      <c r="P6" s="215"/>
      <c r="Q6" s="216"/>
    </row>
    <row r="7" spans="1:18" ht="18" customHeight="1">
      <c r="A7" s="16">
        <v>2</v>
      </c>
      <c r="B7" s="214" t="s">
        <v>5</v>
      </c>
      <c r="C7" s="215"/>
      <c r="D7" s="215"/>
      <c r="E7" s="215"/>
      <c r="F7" s="215"/>
      <c r="G7" s="215"/>
      <c r="H7" s="215"/>
      <c r="I7" s="215"/>
      <c r="J7" s="215"/>
      <c r="K7" s="215"/>
      <c r="L7" s="215"/>
      <c r="M7" s="215"/>
      <c r="N7" s="215"/>
      <c r="O7" s="215"/>
      <c r="P7" s="215"/>
      <c r="Q7" s="216"/>
    </row>
    <row r="8" spans="1:18" ht="45" customHeight="1">
      <c r="A8" s="16">
        <v>3</v>
      </c>
      <c r="B8" s="217" t="s">
        <v>6</v>
      </c>
      <c r="C8" s="218"/>
      <c r="D8" s="218"/>
      <c r="E8" s="218"/>
      <c r="F8" s="218"/>
      <c r="G8" s="218"/>
      <c r="H8" s="218"/>
      <c r="I8" s="218"/>
      <c r="J8" s="218"/>
      <c r="K8" s="218"/>
      <c r="L8" s="218"/>
      <c r="M8" s="218"/>
      <c r="N8" s="218"/>
      <c r="O8" s="218"/>
      <c r="P8" s="218"/>
      <c r="Q8" s="219"/>
    </row>
    <row r="9" spans="1:18" ht="24" customHeight="1">
      <c r="A9" s="16">
        <v>4</v>
      </c>
      <c r="B9" s="214" t="s">
        <v>7</v>
      </c>
      <c r="C9" s="215"/>
      <c r="D9" s="215"/>
      <c r="E9" s="215"/>
      <c r="F9" s="215"/>
      <c r="G9" s="215"/>
      <c r="H9" s="215"/>
      <c r="I9" s="215"/>
      <c r="J9" s="215"/>
      <c r="K9" s="215"/>
      <c r="L9" s="215"/>
      <c r="M9" s="215"/>
      <c r="N9" s="215"/>
      <c r="O9" s="215"/>
      <c r="P9" s="215"/>
      <c r="Q9" s="216"/>
    </row>
    <row r="10" spans="1:18" ht="19.5" customHeight="1">
      <c r="A10" s="16">
        <v>5</v>
      </c>
      <c r="B10" s="214" t="s">
        <v>8</v>
      </c>
      <c r="C10" s="215"/>
      <c r="D10" s="215"/>
      <c r="E10" s="215"/>
      <c r="F10" s="215"/>
      <c r="G10" s="215"/>
      <c r="H10" s="215"/>
      <c r="I10" s="215"/>
      <c r="J10" s="215"/>
      <c r="K10" s="215"/>
      <c r="L10" s="215"/>
      <c r="M10" s="215"/>
      <c r="N10" s="215"/>
      <c r="O10" s="215"/>
      <c r="P10" s="215"/>
      <c r="Q10" s="216"/>
    </row>
    <row r="11" spans="1:18" ht="21" customHeight="1">
      <c r="A11" s="17"/>
      <c r="B11" s="220" t="s">
        <v>9</v>
      </c>
      <c r="C11" s="221"/>
      <c r="D11" s="221"/>
      <c r="E11" s="221"/>
      <c r="F11" s="221"/>
      <c r="G11" s="221"/>
      <c r="H11" s="221"/>
      <c r="I11" s="221"/>
      <c r="J11" s="221"/>
      <c r="K11" s="221"/>
      <c r="L11" s="221"/>
      <c r="M11" s="221"/>
      <c r="N11" s="221"/>
      <c r="O11" s="221"/>
      <c r="P11" s="221"/>
      <c r="Q11" s="221"/>
      <c r="R11" s="21"/>
    </row>
    <row r="12" spans="1:18" ht="21" customHeight="1">
      <c r="A12" s="18"/>
      <c r="B12" s="19"/>
      <c r="C12" s="20"/>
      <c r="D12" s="20"/>
      <c r="E12" s="20"/>
      <c r="F12" s="20"/>
      <c r="G12" s="20"/>
      <c r="H12" s="20"/>
      <c r="I12" s="20"/>
      <c r="J12" s="20"/>
      <c r="K12" s="20"/>
      <c r="L12" s="20"/>
      <c r="M12" s="20"/>
      <c r="N12" s="20"/>
      <c r="O12" s="20"/>
      <c r="P12" s="20"/>
      <c r="Q12" s="20"/>
    </row>
    <row r="13" spans="1:18">
      <c r="A13" s="222" t="s">
        <v>10</v>
      </c>
      <c r="B13" s="222"/>
      <c r="C13" s="222"/>
      <c r="D13" s="222"/>
      <c r="E13" s="222"/>
      <c r="F13" s="222"/>
      <c r="G13" s="222"/>
      <c r="H13" s="222"/>
      <c r="I13" s="222"/>
      <c r="J13" s="222"/>
      <c r="K13" s="222"/>
      <c r="L13" s="222"/>
      <c r="M13" s="222"/>
      <c r="N13" s="222"/>
      <c r="O13" s="222"/>
      <c r="P13" s="222"/>
      <c r="Q13" s="222"/>
    </row>
    <row r="14" spans="1:18" ht="15.75" customHeight="1">
      <c r="A14" s="222" t="s">
        <v>11</v>
      </c>
      <c r="B14" s="222"/>
      <c r="C14" s="222"/>
      <c r="D14" s="222"/>
      <c r="E14" s="222" t="s">
        <v>12</v>
      </c>
      <c r="F14" s="222"/>
      <c r="G14" s="222"/>
      <c r="H14" s="222"/>
      <c r="I14" s="222"/>
      <c r="J14" s="222"/>
      <c r="K14" s="222"/>
      <c r="L14" s="222"/>
      <c r="M14" s="222"/>
      <c r="N14" s="222"/>
      <c r="O14" s="222"/>
      <c r="P14" s="222"/>
      <c r="Q14" s="222"/>
    </row>
    <row r="15" spans="1:18" ht="15.75" customHeight="1">
      <c r="A15" s="222" t="s">
        <v>13</v>
      </c>
      <c r="B15" s="222"/>
      <c r="C15" s="222"/>
      <c r="D15" s="222"/>
      <c r="E15" s="222"/>
      <c r="F15" s="222"/>
      <c r="G15" s="222"/>
      <c r="H15" s="222"/>
      <c r="I15" s="222"/>
      <c r="J15" s="222"/>
      <c r="K15" s="222"/>
      <c r="L15" s="222"/>
      <c r="M15" s="222"/>
      <c r="N15" s="222"/>
      <c r="O15" s="222"/>
      <c r="P15" s="222"/>
      <c r="Q15" s="222"/>
    </row>
    <row r="16" spans="1:18" ht="24" customHeight="1">
      <c r="A16" s="230" t="s">
        <v>14</v>
      </c>
      <c r="B16" s="230"/>
      <c r="C16" s="230"/>
      <c r="D16" s="230"/>
      <c r="E16" s="223" t="s">
        <v>15</v>
      </c>
      <c r="F16" s="223"/>
      <c r="G16" s="223"/>
      <c r="H16" s="223"/>
      <c r="I16" s="223"/>
      <c r="J16" s="223"/>
      <c r="K16" s="223"/>
      <c r="L16" s="223"/>
      <c r="M16" s="223"/>
      <c r="N16" s="223"/>
      <c r="O16" s="223"/>
      <c r="P16" s="223"/>
      <c r="Q16" s="223"/>
    </row>
    <row r="17" spans="1:17" ht="47.25" customHeight="1">
      <c r="A17" s="230"/>
      <c r="B17" s="230"/>
      <c r="C17" s="230"/>
      <c r="D17" s="230"/>
      <c r="E17" s="224" t="s">
        <v>16</v>
      </c>
      <c r="F17" s="224"/>
      <c r="G17" s="224"/>
      <c r="H17" s="224"/>
      <c r="I17" s="224"/>
      <c r="J17" s="224"/>
      <c r="K17" s="224"/>
      <c r="L17" s="224"/>
      <c r="M17" s="224"/>
      <c r="N17" s="224"/>
      <c r="O17" s="224"/>
      <c r="P17" s="224"/>
      <c r="Q17" s="224"/>
    </row>
    <row r="18" spans="1:17" ht="39.75" customHeight="1">
      <c r="A18" s="230"/>
      <c r="B18" s="230"/>
      <c r="C18" s="230"/>
      <c r="D18" s="230"/>
      <c r="E18" s="224" t="s">
        <v>17</v>
      </c>
      <c r="F18" s="224"/>
      <c r="G18" s="224"/>
      <c r="H18" s="224"/>
      <c r="I18" s="224"/>
      <c r="J18" s="224"/>
      <c r="K18" s="224"/>
      <c r="L18" s="224"/>
      <c r="M18" s="224"/>
      <c r="N18" s="224"/>
      <c r="O18" s="224"/>
      <c r="P18" s="224"/>
      <c r="Q18" s="224"/>
    </row>
    <row r="19" spans="1:17" ht="38.25" customHeight="1">
      <c r="A19" s="230"/>
      <c r="B19" s="230"/>
      <c r="C19" s="230"/>
      <c r="D19" s="230"/>
      <c r="E19" s="224" t="s">
        <v>18</v>
      </c>
      <c r="F19" s="224"/>
      <c r="G19" s="224"/>
      <c r="H19" s="224"/>
      <c r="I19" s="224"/>
      <c r="J19" s="224"/>
      <c r="K19" s="224"/>
      <c r="L19" s="224"/>
      <c r="M19" s="224"/>
      <c r="N19" s="224"/>
      <c r="O19" s="224"/>
      <c r="P19" s="224"/>
      <c r="Q19" s="224"/>
    </row>
    <row r="20" spans="1:17" ht="30" customHeight="1">
      <c r="A20" s="230"/>
      <c r="B20" s="230"/>
      <c r="C20" s="230"/>
      <c r="D20" s="230"/>
      <c r="E20" s="224" t="s">
        <v>19</v>
      </c>
      <c r="F20" s="224"/>
      <c r="G20" s="224"/>
      <c r="H20" s="224"/>
      <c r="I20" s="224"/>
      <c r="J20" s="224"/>
      <c r="K20" s="224"/>
      <c r="L20" s="224"/>
      <c r="M20" s="224"/>
      <c r="N20" s="224"/>
      <c r="O20" s="224"/>
      <c r="P20" s="224"/>
      <c r="Q20" s="224"/>
    </row>
    <row r="21" spans="1:17" ht="53.25" customHeight="1">
      <c r="A21" s="230"/>
      <c r="B21" s="230"/>
      <c r="C21" s="230"/>
      <c r="D21" s="230"/>
      <c r="E21" s="224" t="s">
        <v>20</v>
      </c>
      <c r="F21" s="224"/>
      <c r="G21" s="224"/>
      <c r="H21" s="224"/>
      <c r="I21" s="224"/>
      <c r="J21" s="224"/>
      <c r="K21" s="224"/>
      <c r="L21" s="224"/>
      <c r="M21" s="224"/>
      <c r="N21" s="224"/>
      <c r="O21" s="224"/>
      <c r="P21" s="224"/>
      <c r="Q21" s="224"/>
    </row>
    <row r="22" spans="1:17">
      <c r="A22" s="225" t="s">
        <v>21</v>
      </c>
      <c r="B22" s="226"/>
      <c r="C22" s="226"/>
      <c r="D22" s="226"/>
      <c r="E22" s="226"/>
      <c r="F22" s="226"/>
      <c r="G22" s="226"/>
      <c r="H22" s="226"/>
      <c r="I22" s="226"/>
      <c r="J22" s="226"/>
      <c r="K22" s="226"/>
      <c r="L22" s="226"/>
      <c r="M22" s="226"/>
      <c r="N22" s="226"/>
      <c r="O22" s="226"/>
      <c r="P22" s="226"/>
      <c r="Q22" s="226"/>
    </row>
    <row r="23" spans="1:17" ht="48" customHeight="1">
      <c r="A23" s="230" t="s">
        <v>22</v>
      </c>
      <c r="B23" s="231"/>
      <c r="C23" s="231"/>
      <c r="D23" s="231"/>
      <c r="E23" s="224" t="s">
        <v>23</v>
      </c>
      <c r="F23" s="224"/>
      <c r="G23" s="224"/>
      <c r="H23" s="224"/>
      <c r="I23" s="224"/>
      <c r="J23" s="224"/>
      <c r="K23" s="224"/>
      <c r="L23" s="224"/>
      <c r="M23" s="224"/>
      <c r="N23" s="224"/>
      <c r="O23" s="224"/>
      <c r="P23" s="224"/>
      <c r="Q23" s="224"/>
    </row>
    <row r="24" spans="1:17" ht="46.5" customHeight="1">
      <c r="A24" s="231"/>
      <c r="B24" s="231"/>
      <c r="C24" s="231"/>
      <c r="D24" s="231"/>
      <c r="E24" s="224" t="s">
        <v>24</v>
      </c>
      <c r="F24" s="224"/>
      <c r="G24" s="224"/>
      <c r="H24" s="224"/>
      <c r="I24" s="224"/>
      <c r="J24" s="224"/>
      <c r="K24" s="224"/>
      <c r="L24" s="224"/>
      <c r="M24" s="224"/>
      <c r="N24" s="224"/>
      <c r="O24" s="224"/>
      <c r="P24" s="224"/>
      <c r="Q24" s="224"/>
    </row>
    <row r="25" spans="1:17" ht="46.5" customHeight="1">
      <c r="A25" s="231"/>
      <c r="B25" s="231"/>
      <c r="C25" s="231"/>
      <c r="D25" s="231"/>
      <c r="E25" s="224" t="s">
        <v>25</v>
      </c>
      <c r="F25" s="224"/>
      <c r="G25" s="224"/>
      <c r="H25" s="224"/>
      <c r="I25" s="224"/>
      <c r="J25" s="224"/>
      <c r="K25" s="224"/>
      <c r="L25" s="224"/>
      <c r="M25" s="224"/>
      <c r="N25" s="224"/>
      <c r="O25" s="224"/>
      <c r="P25" s="224"/>
      <c r="Q25" s="224"/>
    </row>
    <row r="26" spans="1:17">
      <c r="A26" s="231"/>
      <c r="B26" s="231"/>
      <c r="C26" s="231"/>
      <c r="D26" s="231"/>
      <c r="E26" s="224" t="s">
        <v>26</v>
      </c>
      <c r="F26" s="224"/>
      <c r="G26" s="224"/>
      <c r="H26" s="224"/>
      <c r="I26" s="224"/>
      <c r="J26" s="224"/>
      <c r="K26" s="224"/>
      <c r="L26" s="224"/>
      <c r="M26" s="224"/>
      <c r="N26" s="224"/>
      <c r="O26" s="224"/>
      <c r="P26" s="224"/>
      <c r="Q26" s="224"/>
    </row>
    <row r="27" spans="1:17">
      <c r="A27" s="225" t="s">
        <v>27</v>
      </c>
      <c r="B27" s="225"/>
      <c r="C27" s="225"/>
      <c r="D27" s="225"/>
      <c r="E27" s="225"/>
      <c r="F27" s="225"/>
      <c r="G27" s="225"/>
      <c r="H27" s="225"/>
      <c r="I27" s="225"/>
      <c r="J27" s="225"/>
      <c r="K27" s="225"/>
      <c r="L27" s="225"/>
      <c r="M27" s="225"/>
      <c r="N27" s="225"/>
      <c r="O27" s="225"/>
      <c r="P27" s="225"/>
      <c r="Q27" s="225"/>
    </row>
    <row r="28" spans="1:17" ht="58.5" customHeight="1">
      <c r="A28" s="230" t="s">
        <v>28</v>
      </c>
      <c r="B28" s="230"/>
      <c r="C28" s="230"/>
      <c r="D28" s="230"/>
      <c r="E28" s="224" t="s">
        <v>29</v>
      </c>
      <c r="F28" s="224"/>
      <c r="G28" s="224"/>
      <c r="H28" s="224"/>
      <c r="I28" s="224"/>
      <c r="J28" s="224"/>
      <c r="K28" s="224"/>
      <c r="L28" s="224"/>
      <c r="M28" s="224"/>
      <c r="N28" s="224"/>
      <c r="O28" s="224"/>
      <c r="P28" s="224"/>
      <c r="Q28" s="224"/>
    </row>
    <row r="29" spans="1:17" ht="24" customHeight="1">
      <c r="A29" s="225" t="s">
        <v>30</v>
      </c>
      <c r="B29" s="225"/>
      <c r="C29" s="225"/>
      <c r="D29" s="225"/>
      <c r="E29" s="225"/>
      <c r="F29" s="225"/>
      <c r="G29" s="225"/>
      <c r="H29" s="225"/>
      <c r="I29" s="225"/>
      <c r="J29" s="225"/>
      <c r="K29" s="225"/>
      <c r="L29" s="225"/>
      <c r="M29" s="225"/>
      <c r="N29" s="225"/>
      <c r="O29" s="225"/>
      <c r="P29" s="225"/>
      <c r="Q29" s="225"/>
    </row>
    <row r="30" spans="1:17" ht="50.25" customHeight="1">
      <c r="A30" s="231">
        <v>4</v>
      </c>
      <c r="B30" s="231"/>
      <c r="C30" s="231"/>
      <c r="D30" s="231"/>
      <c r="E30" s="224" t="s">
        <v>31</v>
      </c>
      <c r="F30" s="224"/>
      <c r="G30" s="224"/>
      <c r="H30" s="224"/>
      <c r="I30" s="224"/>
      <c r="J30" s="224"/>
      <c r="K30" s="224"/>
      <c r="L30" s="224"/>
      <c r="M30" s="224"/>
      <c r="N30" s="224"/>
      <c r="O30" s="224"/>
      <c r="P30" s="224"/>
      <c r="Q30" s="224"/>
    </row>
    <row r="31" spans="1:17" ht="45.75" customHeight="1">
      <c r="A31" s="231"/>
      <c r="B31" s="231"/>
      <c r="C31" s="231"/>
      <c r="D31" s="231"/>
      <c r="E31" s="224" t="s">
        <v>32</v>
      </c>
      <c r="F31" s="224"/>
      <c r="G31" s="224"/>
      <c r="H31" s="224"/>
      <c r="I31" s="224"/>
      <c r="J31" s="224"/>
      <c r="K31" s="224"/>
      <c r="L31" s="224"/>
      <c r="M31" s="224"/>
      <c r="N31" s="224"/>
      <c r="O31" s="224"/>
      <c r="P31" s="224"/>
      <c r="Q31" s="224"/>
    </row>
    <row r="32" spans="1:17" ht="30" customHeight="1">
      <c r="A32" s="225" t="s">
        <v>33</v>
      </c>
      <c r="B32" s="225"/>
      <c r="C32" s="225"/>
      <c r="D32" s="225"/>
      <c r="E32" s="225"/>
      <c r="F32" s="225"/>
      <c r="G32" s="225"/>
      <c r="H32" s="225"/>
      <c r="I32" s="225"/>
      <c r="J32" s="225"/>
      <c r="K32" s="225"/>
      <c r="L32" s="225"/>
      <c r="M32" s="225"/>
      <c r="N32" s="225"/>
      <c r="O32" s="225"/>
      <c r="P32" s="225"/>
      <c r="Q32" s="225"/>
    </row>
    <row r="33" spans="1:17" ht="19.5" customHeight="1">
      <c r="A33" s="231">
        <v>5</v>
      </c>
      <c r="B33" s="231"/>
      <c r="C33" s="231"/>
      <c r="D33" s="231"/>
      <c r="E33" s="232" t="s">
        <v>34</v>
      </c>
      <c r="F33" s="232"/>
      <c r="G33" s="232"/>
      <c r="H33" s="232"/>
      <c r="I33" s="232"/>
      <c r="J33" s="232"/>
      <c r="K33" s="232"/>
      <c r="L33" s="232"/>
      <c r="M33" s="232"/>
      <c r="N33" s="232"/>
      <c r="O33" s="232"/>
      <c r="P33" s="232"/>
      <c r="Q33" s="232"/>
    </row>
    <row r="34" spans="1:17" ht="201.75" customHeight="1">
      <c r="A34" s="231"/>
      <c r="B34" s="231"/>
      <c r="C34" s="231"/>
      <c r="D34" s="231"/>
      <c r="E34" s="227" t="s">
        <v>35</v>
      </c>
      <c r="F34" s="227"/>
      <c r="G34" s="227"/>
      <c r="H34" s="227"/>
      <c r="I34" s="227"/>
      <c r="J34" s="227"/>
      <c r="K34" s="227"/>
      <c r="L34" s="227"/>
      <c r="M34" s="227"/>
      <c r="N34" s="227"/>
      <c r="O34" s="227"/>
      <c r="P34" s="227"/>
      <c r="Q34" s="227"/>
    </row>
    <row r="35" spans="1:17" ht="18.75" customHeight="1">
      <c r="A35" s="231"/>
      <c r="B35" s="231"/>
      <c r="C35" s="231"/>
      <c r="D35" s="231"/>
      <c r="E35" s="232" t="s">
        <v>36</v>
      </c>
      <c r="F35" s="232"/>
      <c r="G35" s="232"/>
      <c r="H35" s="232"/>
      <c r="I35" s="232"/>
      <c r="J35" s="232"/>
      <c r="K35" s="232"/>
      <c r="L35" s="232"/>
      <c r="M35" s="232"/>
      <c r="N35" s="232"/>
      <c r="O35" s="232"/>
      <c r="P35" s="232"/>
      <c r="Q35" s="232"/>
    </row>
    <row r="36" spans="1:17" ht="186.75" customHeight="1">
      <c r="A36" s="231"/>
      <c r="B36" s="231"/>
      <c r="C36" s="231"/>
      <c r="D36" s="231"/>
      <c r="E36" s="227" t="s">
        <v>37</v>
      </c>
      <c r="F36" s="228"/>
      <c r="G36" s="228"/>
      <c r="H36" s="228"/>
      <c r="I36" s="228"/>
      <c r="J36" s="228"/>
      <c r="K36" s="228"/>
      <c r="L36" s="228"/>
      <c r="M36" s="228"/>
      <c r="N36" s="228"/>
      <c r="O36" s="228"/>
      <c r="P36" s="228"/>
      <c r="Q36" s="228"/>
    </row>
    <row r="37" spans="1:17" ht="115.5" customHeight="1">
      <c r="A37" s="231"/>
      <c r="B37" s="231"/>
      <c r="C37" s="231"/>
      <c r="D37" s="231"/>
      <c r="E37" s="229" t="s">
        <v>38</v>
      </c>
      <c r="F37" s="229"/>
      <c r="G37" s="229"/>
      <c r="H37" s="229"/>
      <c r="I37" s="229"/>
      <c r="J37" s="229"/>
      <c r="K37" s="229"/>
      <c r="L37" s="229"/>
      <c r="M37" s="229"/>
      <c r="N37" s="229"/>
      <c r="O37" s="229"/>
      <c r="P37" s="229"/>
      <c r="Q37" s="229"/>
    </row>
    <row r="38" spans="1:17" ht="66.75" customHeight="1">
      <c r="A38" s="231"/>
      <c r="B38" s="231"/>
      <c r="C38" s="231"/>
      <c r="D38" s="231"/>
      <c r="E38" s="227" t="s">
        <v>39</v>
      </c>
      <c r="F38" s="228"/>
      <c r="G38" s="228"/>
      <c r="H38" s="228"/>
      <c r="I38" s="228"/>
      <c r="J38" s="228"/>
      <c r="K38" s="228"/>
      <c r="L38" s="228"/>
      <c r="M38" s="228"/>
      <c r="N38" s="228"/>
      <c r="O38" s="228"/>
      <c r="P38" s="228"/>
      <c r="Q38" s="22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33" t="s">
        <v>41</v>
      </c>
      <c r="B2" s="234"/>
      <c r="C2" s="234"/>
      <c r="D2" s="234"/>
      <c r="E2" s="234"/>
      <c r="F2" s="234"/>
      <c r="G2" s="234"/>
      <c r="H2" s="234"/>
      <c r="I2" s="234"/>
      <c r="J2" s="234"/>
      <c r="K2" s="234"/>
      <c r="L2" s="234"/>
      <c r="M2" s="234"/>
      <c r="N2" s="235"/>
    </row>
    <row r="3" spans="1:14">
      <c r="A3" s="236" t="s">
        <v>42</v>
      </c>
      <c r="B3" s="237"/>
      <c r="C3" s="237"/>
      <c r="D3" s="237"/>
      <c r="E3" s="237"/>
      <c r="F3" s="237"/>
      <c r="G3" s="237"/>
      <c r="H3" s="237"/>
      <c r="I3" s="237"/>
      <c r="J3" s="237"/>
      <c r="K3" s="237"/>
      <c r="L3" s="237"/>
      <c r="M3" s="237"/>
      <c r="N3" s="238"/>
    </row>
    <row r="4" spans="1:14" ht="46.5" customHeight="1">
      <c r="A4" s="4" t="s">
        <v>43</v>
      </c>
      <c r="B4" s="239" t="s">
        <v>44</v>
      </c>
      <c r="C4" s="239"/>
      <c r="D4" s="239"/>
      <c r="E4" s="239"/>
      <c r="F4" s="239"/>
      <c r="G4" s="239"/>
      <c r="H4" s="239"/>
      <c r="I4" s="239"/>
      <c r="J4" s="239"/>
      <c r="K4" s="239"/>
      <c r="L4" s="239"/>
      <c r="M4" s="239"/>
      <c r="N4" s="240"/>
    </row>
    <row r="5" spans="1:14" ht="45.75" customHeight="1">
      <c r="A5" s="241" t="s">
        <v>45</v>
      </c>
      <c r="B5" s="242"/>
      <c r="C5" s="242"/>
      <c r="D5" s="242"/>
      <c r="E5" s="242"/>
      <c r="F5" s="242"/>
      <c r="G5" s="242"/>
      <c r="H5" s="242"/>
      <c r="I5" s="242"/>
      <c r="J5" s="242"/>
      <c r="K5" s="242"/>
      <c r="L5" s="242"/>
      <c r="M5" s="242"/>
      <c r="N5" s="243"/>
    </row>
    <row r="6" spans="1:14" ht="29.25" customHeight="1">
      <c r="A6" s="241" t="s">
        <v>46</v>
      </c>
      <c r="B6" s="242"/>
      <c r="C6" s="242"/>
      <c r="D6" s="242"/>
      <c r="E6" s="242"/>
      <c r="F6" s="242"/>
      <c r="G6" s="242"/>
      <c r="H6" s="242"/>
      <c r="I6" s="242"/>
      <c r="J6" s="242"/>
      <c r="K6" s="242"/>
      <c r="L6" s="242"/>
      <c r="M6" s="242"/>
      <c r="N6" s="243"/>
    </row>
    <row r="7" spans="1:14" ht="17.25" customHeight="1">
      <c r="A7" s="5" t="s">
        <v>47</v>
      </c>
      <c r="B7" s="6"/>
      <c r="C7" s="6"/>
      <c r="D7" s="6"/>
      <c r="E7" s="6"/>
      <c r="F7" s="6"/>
      <c r="G7" s="6"/>
      <c r="H7" s="6"/>
      <c r="I7" s="6"/>
      <c r="J7" s="6"/>
      <c r="K7" s="6"/>
      <c r="L7" s="6"/>
      <c r="M7" s="6"/>
      <c r="N7" s="8"/>
    </row>
    <row r="8" spans="1:14" ht="51" customHeight="1">
      <c r="A8" s="241" t="s">
        <v>48</v>
      </c>
      <c r="B8" s="242"/>
      <c r="C8" s="242"/>
      <c r="D8" s="242"/>
      <c r="E8" s="242"/>
      <c r="F8" s="242"/>
      <c r="G8" s="242"/>
      <c r="H8" s="242"/>
      <c r="I8" s="242"/>
      <c r="J8" s="242"/>
      <c r="K8" s="242"/>
      <c r="L8" s="242"/>
      <c r="M8" s="242"/>
      <c r="N8" s="243"/>
    </row>
    <row r="9" spans="1:14" ht="36" customHeight="1">
      <c r="A9" s="241" t="s">
        <v>49</v>
      </c>
      <c r="B9" s="242"/>
      <c r="C9" s="242"/>
      <c r="D9" s="242"/>
      <c r="E9" s="242"/>
      <c r="F9" s="242"/>
      <c r="G9" s="242"/>
      <c r="H9" s="242"/>
      <c r="I9" s="242"/>
      <c r="J9" s="242"/>
      <c r="K9" s="242"/>
      <c r="L9" s="242"/>
      <c r="M9" s="242"/>
      <c r="N9" s="243"/>
    </row>
    <row r="10" spans="1:14" ht="30" customHeight="1">
      <c r="A10" s="241" t="s">
        <v>50</v>
      </c>
      <c r="B10" s="242"/>
      <c r="C10" s="242"/>
      <c r="D10" s="242"/>
      <c r="E10" s="242"/>
      <c r="F10" s="242"/>
      <c r="G10" s="242"/>
      <c r="H10" s="242"/>
      <c r="I10" s="242"/>
      <c r="J10" s="242"/>
      <c r="K10" s="242"/>
      <c r="L10" s="242"/>
      <c r="M10" s="242"/>
      <c r="N10" s="243"/>
    </row>
    <row r="11" spans="1:14" ht="18.75" customHeight="1">
      <c r="A11" s="241" t="s">
        <v>51</v>
      </c>
      <c r="B11" s="242"/>
      <c r="C11" s="242"/>
      <c r="D11" s="242"/>
      <c r="E11" s="242"/>
      <c r="F11" s="242"/>
      <c r="G11" s="242"/>
      <c r="H11" s="242"/>
      <c r="I11" s="242"/>
      <c r="J11" s="242"/>
      <c r="K11" s="242"/>
      <c r="L11" s="242"/>
      <c r="M11" s="242"/>
      <c r="N11" s="243"/>
    </row>
    <row r="12" spans="1:14">
      <c r="A12" s="236" t="s">
        <v>52</v>
      </c>
      <c r="B12" s="237"/>
      <c r="C12" s="237"/>
      <c r="D12" s="237"/>
      <c r="E12" s="237"/>
      <c r="F12" s="237"/>
      <c r="G12" s="237"/>
      <c r="H12" s="237"/>
      <c r="I12" s="237"/>
      <c r="J12" s="237"/>
      <c r="K12" s="237"/>
      <c r="L12" s="237"/>
      <c r="M12" s="237"/>
      <c r="N12" s="238"/>
    </row>
    <row r="13" spans="1:14">
      <c r="A13" s="7" t="s">
        <v>53</v>
      </c>
      <c r="N13" s="9"/>
    </row>
    <row r="14" spans="1:14" ht="117" customHeight="1">
      <c r="A14" s="244" t="s">
        <v>54</v>
      </c>
      <c r="B14" s="245"/>
      <c r="C14" s="245"/>
      <c r="D14" s="245"/>
      <c r="E14" s="245"/>
      <c r="F14" s="245"/>
      <c r="G14" s="245"/>
      <c r="H14" s="245"/>
      <c r="I14" s="245"/>
      <c r="J14" s="245"/>
      <c r="K14" s="245"/>
      <c r="L14" s="245"/>
      <c r="M14" s="245"/>
      <c r="N14" s="246"/>
    </row>
    <row r="15" spans="1:14" ht="28.5" customHeight="1">
      <c r="A15" s="247" t="s">
        <v>55</v>
      </c>
      <c r="B15" s="248"/>
      <c r="C15" s="248"/>
      <c r="D15" s="248"/>
      <c r="E15" s="248"/>
      <c r="F15" s="248"/>
      <c r="G15" s="248"/>
      <c r="H15" s="248"/>
      <c r="I15" s="248"/>
      <c r="J15" s="248"/>
      <c r="K15" s="248"/>
      <c r="L15" s="248"/>
      <c r="M15" s="248"/>
      <c r="N15" s="249"/>
    </row>
    <row r="16" spans="1:14" ht="120" customHeight="1">
      <c r="A16" s="250" t="s">
        <v>56</v>
      </c>
      <c r="B16" s="251"/>
      <c r="C16" s="251"/>
      <c r="D16" s="251"/>
      <c r="E16" s="251"/>
      <c r="F16" s="251"/>
      <c r="G16" s="251"/>
      <c r="H16" s="251"/>
      <c r="I16" s="251"/>
      <c r="J16" s="251"/>
      <c r="K16" s="251"/>
      <c r="L16" s="251"/>
      <c r="M16" s="251"/>
      <c r="N16" s="252"/>
    </row>
    <row r="17" spans="1:14" ht="13.5" customHeight="1">
      <c r="A17" s="241" t="s">
        <v>57</v>
      </c>
      <c r="B17" s="242"/>
      <c r="C17" s="242"/>
      <c r="D17" s="242"/>
      <c r="E17" s="242"/>
      <c r="F17" s="242"/>
      <c r="G17" s="242"/>
      <c r="H17" s="242"/>
      <c r="I17" s="242"/>
      <c r="J17" s="242"/>
      <c r="K17" s="242"/>
      <c r="L17" s="242"/>
      <c r="M17" s="242"/>
      <c r="N17" s="243"/>
    </row>
    <row r="18" spans="1:14" ht="15" customHeight="1">
      <c r="A18" s="241" t="s">
        <v>58</v>
      </c>
      <c r="B18" s="242"/>
      <c r="C18" s="242"/>
      <c r="D18" s="242"/>
      <c r="E18" s="242"/>
      <c r="F18" s="242"/>
      <c r="G18" s="242"/>
      <c r="H18" s="242"/>
      <c r="I18" s="242"/>
      <c r="J18" s="242"/>
      <c r="K18" s="242"/>
      <c r="L18" s="242"/>
      <c r="M18" s="242"/>
      <c r="N18" s="243"/>
    </row>
    <row r="19" spans="1:14" ht="49.5" customHeight="1">
      <c r="A19" s="241" t="s">
        <v>59</v>
      </c>
      <c r="B19" s="242"/>
      <c r="C19" s="242"/>
      <c r="D19" s="242"/>
      <c r="E19" s="242"/>
      <c r="F19" s="242"/>
      <c r="G19" s="242"/>
      <c r="H19" s="242"/>
      <c r="I19" s="242"/>
      <c r="J19" s="242"/>
      <c r="K19" s="242"/>
      <c r="L19" s="242"/>
      <c r="M19" s="242"/>
      <c r="N19" s="243"/>
    </row>
    <row r="20" spans="1:14">
      <c r="A20" s="236" t="s">
        <v>60</v>
      </c>
      <c r="B20" s="237"/>
      <c r="C20" s="237"/>
      <c r="D20" s="237"/>
      <c r="E20" s="237"/>
      <c r="F20" s="237"/>
      <c r="G20" s="237"/>
      <c r="H20" s="237"/>
      <c r="I20" s="237"/>
      <c r="J20" s="237"/>
      <c r="K20" s="237"/>
      <c r="L20" s="237"/>
      <c r="M20" s="237"/>
      <c r="N20" s="238"/>
    </row>
    <row r="21" spans="1:14" ht="77.25" customHeight="1">
      <c r="A21" s="253" t="s">
        <v>61</v>
      </c>
      <c r="B21" s="254"/>
      <c r="C21" s="254"/>
      <c r="D21" s="254"/>
      <c r="E21" s="254"/>
      <c r="F21" s="254"/>
      <c r="G21" s="254"/>
      <c r="H21" s="254"/>
      <c r="I21" s="254"/>
      <c r="J21" s="254"/>
      <c r="K21" s="254"/>
      <c r="L21" s="254"/>
      <c r="M21" s="254"/>
      <c r="N21" s="255"/>
    </row>
    <row r="22" spans="1:14">
      <c r="A22" s="236" t="s">
        <v>62</v>
      </c>
      <c r="B22" s="237"/>
      <c r="C22" s="237"/>
      <c r="D22" s="237"/>
      <c r="E22" s="237"/>
      <c r="F22" s="237"/>
      <c r="G22" s="237"/>
      <c r="H22" s="237"/>
      <c r="I22" s="237"/>
      <c r="J22" s="237"/>
      <c r="K22" s="237"/>
      <c r="L22" s="237"/>
      <c r="M22" s="237"/>
      <c r="N22" s="238"/>
    </row>
    <row r="23" spans="1:14" ht="51.75" customHeight="1">
      <c r="A23" s="253" t="s">
        <v>63</v>
      </c>
      <c r="B23" s="254"/>
      <c r="C23" s="254"/>
      <c r="D23" s="254"/>
      <c r="E23" s="254"/>
      <c r="F23" s="254"/>
      <c r="G23" s="254"/>
      <c r="H23" s="254"/>
      <c r="I23" s="254"/>
      <c r="J23" s="254"/>
      <c r="K23" s="254"/>
      <c r="L23" s="254"/>
      <c r="M23" s="254"/>
      <c r="N23" s="255"/>
    </row>
    <row r="24" spans="1:14">
      <c r="A24" s="236" t="s">
        <v>64</v>
      </c>
      <c r="B24" s="237"/>
      <c r="C24" s="237"/>
      <c r="D24" s="237"/>
      <c r="E24" s="237"/>
      <c r="F24" s="237"/>
      <c r="G24" s="237"/>
      <c r="H24" s="237"/>
      <c r="I24" s="237"/>
      <c r="J24" s="237"/>
      <c r="K24" s="237"/>
      <c r="L24" s="237"/>
      <c r="M24" s="237"/>
      <c r="N24" s="238"/>
    </row>
    <row r="25" spans="1:14" ht="14.25" customHeight="1">
      <c r="A25" s="253" t="s">
        <v>65</v>
      </c>
      <c r="B25" s="254"/>
      <c r="C25" s="254"/>
      <c r="D25" s="254"/>
      <c r="E25" s="254"/>
      <c r="F25" s="254"/>
      <c r="G25" s="254"/>
      <c r="H25" s="254"/>
      <c r="I25" s="254"/>
      <c r="J25" s="254"/>
      <c r="K25" s="254"/>
      <c r="L25" s="254"/>
      <c r="M25" s="254"/>
      <c r="N25" s="255"/>
    </row>
    <row r="26" spans="1:14">
      <c r="A26" s="236" t="s">
        <v>66</v>
      </c>
      <c r="B26" s="237"/>
      <c r="C26" s="237"/>
      <c r="D26" s="237"/>
      <c r="E26" s="237"/>
      <c r="F26" s="237"/>
      <c r="G26" s="237"/>
      <c r="H26" s="237"/>
      <c r="I26" s="237"/>
      <c r="J26" s="237"/>
      <c r="K26" s="237"/>
      <c r="L26" s="237"/>
      <c r="M26" s="237"/>
      <c r="N26" s="238"/>
    </row>
    <row r="27" spans="1:14" ht="63" customHeight="1">
      <c r="A27" s="253" t="s">
        <v>67</v>
      </c>
      <c r="B27" s="254"/>
      <c r="C27" s="254"/>
      <c r="D27" s="254"/>
      <c r="E27" s="254"/>
      <c r="F27" s="254"/>
      <c r="G27" s="254"/>
      <c r="H27" s="254"/>
      <c r="I27" s="254"/>
      <c r="J27" s="254"/>
      <c r="K27" s="254"/>
      <c r="L27" s="254"/>
      <c r="M27" s="254"/>
      <c r="N27" s="255"/>
    </row>
    <row r="28" spans="1:14">
      <c r="A28" s="236" t="s">
        <v>68</v>
      </c>
      <c r="B28" s="237"/>
      <c r="C28" s="237"/>
      <c r="D28" s="237"/>
      <c r="E28" s="237"/>
      <c r="F28" s="237"/>
      <c r="G28" s="237"/>
      <c r="H28" s="237"/>
      <c r="I28" s="237"/>
      <c r="J28" s="237"/>
      <c r="K28" s="237"/>
      <c r="L28" s="237"/>
      <c r="M28" s="237"/>
      <c r="N28" s="238"/>
    </row>
    <row r="29" spans="1:14" ht="17.25" customHeight="1">
      <c r="A29" s="253" t="s">
        <v>69</v>
      </c>
      <c r="B29" s="254"/>
      <c r="C29" s="254"/>
      <c r="D29" s="254"/>
      <c r="E29" s="254"/>
      <c r="F29" s="254"/>
      <c r="G29" s="254"/>
      <c r="H29" s="254"/>
      <c r="I29" s="254"/>
      <c r="J29" s="254"/>
      <c r="K29" s="254"/>
      <c r="L29" s="254"/>
      <c r="M29" s="254"/>
      <c r="N29" s="255"/>
    </row>
    <row r="30" spans="1:14" ht="36" customHeight="1">
      <c r="A30" s="253" t="s">
        <v>70</v>
      </c>
      <c r="B30" s="254"/>
      <c r="C30" s="254"/>
      <c r="D30" s="254"/>
      <c r="E30" s="254"/>
      <c r="F30" s="254"/>
      <c r="G30" s="254"/>
      <c r="H30" s="254"/>
      <c r="I30" s="254"/>
      <c r="J30" s="254"/>
      <c r="K30" s="254"/>
      <c r="L30" s="254"/>
      <c r="M30" s="254"/>
      <c r="N30" s="255"/>
    </row>
    <row r="31" spans="1:14">
      <c r="A31" s="236" t="s">
        <v>71</v>
      </c>
      <c r="B31" s="237"/>
      <c r="C31" s="237"/>
      <c r="D31" s="237"/>
      <c r="E31" s="237"/>
      <c r="F31" s="237"/>
      <c r="G31" s="237"/>
      <c r="H31" s="237"/>
      <c r="I31" s="237"/>
      <c r="J31" s="237"/>
      <c r="K31" s="237"/>
      <c r="L31" s="237"/>
      <c r="M31" s="237"/>
      <c r="N31" s="238"/>
    </row>
    <row r="32" spans="1:14">
      <c r="A32" s="236" t="s">
        <v>72</v>
      </c>
      <c r="B32" s="237"/>
      <c r="C32" s="237"/>
      <c r="D32" s="237"/>
      <c r="E32" s="237"/>
      <c r="F32" s="237"/>
      <c r="G32" s="237"/>
      <c r="H32" s="237"/>
      <c r="I32" s="237"/>
      <c r="J32" s="237"/>
      <c r="K32" s="237"/>
      <c r="L32" s="237"/>
      <c r="M32" s="237"/>
      <c r="N32" s="238"/>
    </row>
    <row r="33" spans="1:14" ht="34.5" customHeight="1">
      <c r="A33" s="253" t="s">
        <v>73</v>
      </c>
      <c r="B33" s="254"/>
      <c r="C33" s="254"/>
      <c r="D33" s="254"/>
      <c r="E33" s="254"/>
      <c r="F33" s="254"/>
      <c r="G33" s="254"/>
      <c r="H33" s="254"/>
      <c r="I33" s="254"/>
      <c r="J33" s="254"/>
      <c r="K33" s="254"/>
      <c r="L33" s="254"/>
      <c r="M33" s="254"/>
      <c r="N33" s="25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9"/>
  <sheetViews>
    <sheetView tabSelected="1" topLeftCell="A4" zoomScale="90" zoomScaleNormal="90" workbookViewId="0">
      <selection activeCell="G11" sqref="G11"/>
    </sheetView>
  </sheetViews>
  <sheetFormatPr defaultColWidth="9.140625" defaultRowHeight="15"/>
  <cols>
    <col min="1" max="1" width="6.28515625" style="177" customWidth="1"/>
    <col min="2" max="2" width="45.5703125" style="85" customWidth="1"/>
    <col min="3" max="3" width="9.28515625" style="85" customWidth="1"/>
    <col min="4" max="4" width="9.85546875" style="85" customWidth="1"/>
    <col min="5" max="5" width="9.85546875" style="178" customWidth="1"/>
    <col min="6" max="6" width="12.42578125" style="85" customWidth="1"/>
    <col min="7" max="7" width="57.28515625" style="85" customWidth="1"/>
    <col min="8" max="8" width="9.140625" style="85" customWidth="1"/>
    <col min="9" max="9" width="9.5703125" style="85" customWidth="1"/>
    <col min="10" max="10" width="10.7109375" style="85" customWidth="1"/>
    <col min="11" max="11" width="13.140625" style="85" customWidth="1"/>
    <col min="12" max="12" width="9.140625" style="85"/>
    <col min="13" max="13" width="10" style="85" bestFit="1" customWidth="1"/>
    <col min="14" max="16384" width="9.140625" style="85"/>
  </cols>
  <sheetData>
    <row r="1" spans="1:11">
      <c r="A1" s="257"/>
      <c r="B1" s="257"/>
      <c r="C1" s="81"/>
      <c r="D1" s="81"/>
      <c r="E1" s="82"/>
      <c r="F1" s="81"/>
      <c r="G1" s="83"/>
      <c r="H1" s="83"/>
      <c r="I1" s="83"/>
      <c r="J1" s="84"/>
      <c r="K1" s="84"/>
    </row>
    <row r="2" spans="1:11">
      <c r="A2" s="257"/>
      <c r="B2" s="257"/>
      <c r="C2" s="81"/>
      <c r="D2" s="81"/>
      <c r="E2" s="82"/>
      <c r="F2" s="81"/>
      <c r="G2" s="81"/>
      <c r="H2" s="81"/>
      <c r="I2" s="84"/>
      <c r="J2" s="84"/>
      <c r="K2" s="84"/>
    </row>
    <row r="3" spans="1:11">
      <c r="A3" s="256"/>
      <c r="B3" s="256"/>
      <c r="C3" s="256"/>
      <c r="D3" s="256"/>
      <c r="E3" s="256"/>
      <c r="F3" s="256"/>
      <c r="G3" s="256"/>
      <c r="H3" s="256"/>
      <c r="I3" s="256"/>
      <c r="J3" s="256"/>
      <c r="K3" s="86"/>
    </row>
    <row r="4" spans="1:11">
      <c r="A4" s="256" t="s">
        <v>327</v>
      </c>
      <c r="B4" s="256"/>
      <c r="C4" s="256"/>
      <c r="D4" s="256"/>
      <c r="E4" s="256"/>
      <c r="F4" s="256"/>
      <c r="G4" s="256"/>
      <c r="H4" s="256"/>
      <c r="I4" s="256"/>
    </row>
    <row r="5" spans="1:11">
      <c r="A5" s="258" t="s">
        <v>328</v>
      </c>
      <c r="B5" s="258"/>
      <c r="C5" s="258"/>
      <c r="D5" s="258"/>
      <c r="E5" s="258"/>
      <c r="F5" s="258"/>
      <c r="G5" s="258"/>
      <c r="H5" s="258"/>
      <c r="I5" s="258"/>
      <c r="J5" s="258"/>
      <c r="K5" s="258"/>
    </row>
    <row r="6" spans="1:11">
      <c r="A6" s="258"/>
      <c r="B6" s="258"/>
      <c r="C6" s="258"/>
      <c r="D6" s="258"/>
      <c r="E6" s="258"/>
      <c r="F6" s="258"/>
      <c r="G6" s="258"/>
      <c r="H6" s="258"/>
      <c r="I6" s="258"/>
      <c r="J6" s="258"/>
      <c r="K6" s="258"/>
    </row>
    <row r="7" spans="1:11" s="92" customFormat="1" ht="86.25">
      <c r="A7" s="87" t="s">
        <v>74</v>
      </c>
      <c r="B7" s="88" t="s">
        <v>75</v>
      </c>
      <c r="C7" s="89" t="s">
        <v>76</v>
      </c>
      <c r="D7" s="90" t="s">
        <v>126</v>
      </c>
      <c r="E7" s="91" t="s">
        <v>130</v>
      </c>
      <c r="F7" s="90" t="s">
        <v>131</v>
      </c>
      <c r="G7" s="89" t="s">
        <v>77</v>
      </c>
      <c r="H7" s="89" t="s">
        <v>78</v>
      </c>
      <c r="I7" s="90" t="s">
        <v>79</v>
      </c>
      <c r="J7" s="90" t="s">
        <v>132</v>
      </c>
      <c r="K7" s="90" t="s">
        <v>133</v>
      </c>
    </row>
    <row r="8" spans="1:11" s="92" customFormat="1" ht="15.75">
      <c r="A8" s="182"/>
      <c r="B8" s="53" t="s">
        <v>222</v>
      </c>
      <c r="C8" s="42"/>
      <c r="D8" s="43"/>
      <c r="E8" s="93"/>
      <c r="F8" s="43"/>
      <c r="G8" s="42"/>
      <c r="H8" s="42"/>
      <c r="I8" s="44"/>
      <c r="J8" s="44"/>
      <c r="K8" s="44"/>
    </row>
    <row r="9" spans="1:11" s="92" customFormat="1" ht="36" customHeight="1">
      <c r="A9" s="60">
        <v>1</v>
      </c>
      <c r="B9" s="31" t="s">
        <v>191</v>
      </c>
      <c r="C9" s="23" t="s">
        <v>87</v>
      </c>
      <c r="D9" s="46">
        <v>20.76</v>
      </c>
      <c r="E9" s="46">
        <v>60</v>
      </c>
      <c r="F9" s="62">
        <f t="shared" ref="F9:F14" si="0">E9*D9</f>
        <v>1245.6000000000001</v>
      </c>
      <c r="G9" s="94"/>
      <c r="H9" s="94"/>
      <c r="I9" s="95"/>
      <c r="J9" s="96"/>
      <c r="K9" s="95"/>
    </row>
    <row r="10" spans="1:11" s="92" customFormat="1" ht="15.75">
      <c r="A10" s="60">
        <v>2</v>
      </c>
      <c r="B10" s="31" t="s">
        <v>269</v>
      </c>
      <c r="C10" s="23" t="s">
        <v>80</v>
      </c>
      <c r="D10" s="46">
        <v>3</v>
      </c>
      <c r="E10" s="46">
        <v>160</v>
      </c>
      <c r="F10" s="62">
        <f t="shared" si="0"/>
        <v>480</v>
      </c>
      <c r="G10" s="94"/>
      <c r="H10" s="94"/>
      <c r="I10" s="95"/>
      <c r="J10" s="96"/>
      <c r="K10" s="95"/>
    </row>
    <row r="11" spans="1:11" s="92" customFormat="1" ht="15.75">
      <c r="A11" s="60">
        <v>3</v>
      </c>
      <c r="B11" s="31" t="s">
        <v>189</v>
      </c>
      <c r="C11" s="23" t="s">
        <v>163</v>
      </c>
      <c r="D11" s="46">
        <v>51.45</v>
      </c>
      <c r="E11" s="46">
        <v>40</v>
      </c>
      <c r="F11" s="62">
        <f t="shared" si="0"/>
        <v>2058</v>
      </c>
      <c r="G11" s="94"/>
      <c r="H11" s="94"/>
      <c r="I11" s="95"/>
      <c r="J11" s="96"/>
      <c r="K11" s="95"/>
    </row>
    <row r="12" spans="1:11" s="92" customFormat="1" ht="53.45" customHeight="1">
      <c r="A12" s="60">
        <v>8</v>
      </c>
      <c r="B12" s="97" t="s">
        <v>256</v>
      </c>
      <c r="C12" s="98" t="s">
        <v>209</v>
      </c>
      <c r="D12" s="99">
        <v>1</v>
      </c>
      <c r="E12" s="29">
        <v>1200</v>
      </c>
      <c r="F12" s="29">
        <f t="shared" si="0"/>
        <v>1200</v>
      </c>
      <c r="G12" s="100"/>
      <c r="H12" s="94"/>
      <c r="I12" s="95"/>
      <c r="J12" s="96"/>
      <c r="K12" s="95"/>
    </row>
    <row r="13" spans="1:11" s="92" customFormat="1" ht="15.75">
      <c r="A13" s="60"/>
      <c r="B13" s="97" t="s">
        <v>298</v>
      </c>
      <c r="C13" s="98" t="s">
        <v>80</v>
      </c>
      <c r="D13" s="99">
        <v>1</v>
      </c>
      <c r="E13" s="29">
        <v>127</v>
      </c>
      <c r="F13" s="29">
        <f t="shared" si="0"/>
        <v>127</v>
      </c>
      <c r="G13" s="100"/>
      <c r="H13" s="94"/>
      <c r="I13" s="95"/>
      <c r="J13" s="96"/>
      <c r="K13" s="95"/>
    </row>
    <row r="14" spans="1:11" s="92" customFormat="1" ht="27.6" customHeight="1">
      <c r="A14" s="60">
        <v>9</v>
      </c>
      <c r="B14" s="97" t="s">
        <v>210</v>
      </c>
      <c r="C14" s="98" t="s">
        <v>80</v>
      </c>
      <c r="D14" s="99">
        <v>10</v>
      </c>
      <c r="E14" s="29">
        <v>17</v>
      </c>
      <c r="F14" s="29">
        <f t="shared" si="0"/>
        <v>170</v>
      </c>
      <c r="G14" s="100"/>
      <c r="H14" s="94"/>
      <c r="I14" s="95"/>
      <c r="J14" s="96"/>
      <c r="K14" s="95"/>
    </row>
    <row r="15" spans="1:11" s="92" customFormat="1" ht="26.25">
      <c r="A15" s="60">
        <v>12</v>
      </c>
      <c r="B15" s="71" t="s">
        <v>223</v>
      </c>
      <c r="C15" s="72"/>
      <c r="D15" s="73"/>
      <c r="E15" s="101"/>
      <c r="F15" s="73">
        <f>SUM(F9:F14)</f>
        <v>5280.6</v>
      </c>
      <c r="G15" s="71" t="s">
        <v>224</v>
      </c>
      <c r="H15" s="74"/>
      <c r="I15" s="75"/>
      <c r="J15" s="102"/>
      <c r="K15" s="103">
        <f>SUM(K9:K14)</f>
        <v>0</v>
      </c>
    </row>
    <row r="16" spans="1:11" s="92" customFormat="1" ht="15.75">
      <c r="A16" s="60">
        <v>13</v>
      </c>
      <c r="B16" s="183"/>
      <c r="C16" s="184"/>
      <c r="D16" s="185"/>
      <c r="E16" s="29"/>
      <c r="F16" s="185"/>
      <c r="G16" s="183"/>
      <c r="H16" s="186"/>
      <c r="I16" s="187"/>
      <c r="J16" s="108"/>
      <c r="K16" s="188"/>
    </row>
    <row r="17" spans="1:11" s="92" customFormat="1" ht="31.5">
      <c r="A17" s="60">
        <v>14</v>
      </c>
      <c r="B17" s="41" t="s">
        <v>262</v>
      </c>
      <c r="C17" s="42"/>
      <c r="D17" s="43"/>
      <c r="E17" s="93"/>
      <c r="F17" s="43"/>
      <c r="G17" s="42"/>
      <c r="H17" s="42"/>
      <c r="I17" s="44"/>
      <c r="J17" s="44"/>
      <c r="K17" s="46"/>
    </row>
    <row r="18" spans="1:11" s="92" customFormat="1" ht="25.5">
      <c r="A18" s="60">
        <v>15</v>
      </c>
      <c r="B18" s="54" t="s">
        <v>221</v>
      </c>
      <c r="C18" s="104" t="s">
        <v>80</v>
      </c>
      <c r="D18" s="25">
        <v>1</v>
      </c>
      <c r="E18" s="57">
        <v>425</v>
      </c>
      <c r="F18" s="62">
        <f>E18*D18</f>
        <v>425</v>
      </c>
      <c r="G18" s="58"/>
      <c r="H18" s="104"/>
      <c r="I18" s="105"/>
      <c r="J18" s="105"/>
      <c r="K18" s="57"/>
    </row>
    <row r="19" spans="1:11" s="92" customFormat="1" ht="15.75">
      <c r="A19" s="60">
        <v>16</v>
      </c>
      <c r="B19" s="54" t="s">
        <v>211</v>
      </c>
      <c r="C19" s="104" t="s">
        <v>80</v>
      </c>
      <c r="D19" s="24">
        <v>1</v>
      </c>
      <c r="E19" s="62">
        <v>127.5</v>
      </c>
      <c r="F19" s="62">
        <f t="shared" ref="F19:F24" si="1">E19*D19</f>
        <v>127.5</v>
      </c>
      <c r="G19" s="59"/>
      <c r="H19" s="57"/>
      <c r="I19" s="57"/>
      <c r="J19" s="57"/>
      <c r="K19" s="57"/>
    </row>
    <row r="20" spans="1:11" s="92" customFormat="1" ht="15.75">
      <c r="A20" s="60">
        <v>17</v>
      </c>
      <c r="B20" s="54" t="s">
        <v>212</v>
      </c>
      <c r="C20" s="55" t="s">
        <v>80</v>
      </c>
      <c r="D20" s="25">
        <v>13</v>
      </c>
      <c r="E20" s="57">
        <v>127.5</v>
      </c>
      <c r="F20" s="62">
        <f t="shared" si="1"/>
        <v>1657.5</v>
      </c>
      <c r="G20" s="106"/>
      <c r="H20" s="104"/>
      <c r="I20" s="63"/>
      <c r="J20" s="57"/>
      <c r="K20" s="57"/>
    </row>
    <row r="21" spans="1:11" s="92" customFormat="1" ht="15.75">
      <c r="A21" s="60">
        <v>18</v>
      </c>
      <c r="B21" s="107" t="s">
        <v>213</v>
      </c>
      <c r="C21" s="55" t="s">
        <v>80</v>
      </c>
      <c r="D21" s="25">
        <v>15</v>
      </c>
      <c r="E21" s="57">
        <v>127.5</v>
      </c>
      <c r="F21" s="62">
        <f t="shared" si="1"/>
        <v>1912.5</v>
      </c>
      <c r="G21" s="38" t="s">
        <v>123</v>
      </c>
      <c r="H21" s="25" t="s">
        <v>80</v>
      </c>
      <c r="I21" s="25">
        <f>D21*3</f>
        <v>45</v>
      </c>
      <c r="J21" s="108">
        <v>10.119999999999999</v>
      </c>
      <c r="K21" s="46">
        <f t="shared" ref="K21" si="2">J21*I21</f>
        <v>455.4</v>
      </c>
    </row>
    <row r="22" spans="1:11" s="92" customFormat="1" ht="15.75">
      <c r="A22" s="60">
        <v>19</v>
      </c>
      <c r="B22" s="107" t="s">
        <v>214</v>
      </c>
      <c r="C22" s="55" t="s">
        <v>80</v>
      </c>
      <c r="D22" s="25">
        <v>1</v>
      </c>
      <c r="E22" s="57">
        <v>127.5</v>
      </c>
      <c r="F22" s="62">
        <f t="shared" si="1"/>
        <v>127.5</v>
      </c>
      <c r="G22" s="38" t="s">
        <v>123</v>
      </c>
      <c r="H22" s="25" t="s">
        <v>80</v>
      </c>
      <c r="I22" s="25">
        <f>D22*2</f>
        <v>2</v>
      </c>
      <c r="J22" s="108">
        <v>10.119999999999999</v>
      </c>
      <c r="K22" s="46">
        <f t="shared" ref="K22:K23" si="3">J22*I22</f>
        <v>20.239999999999998</v>
      </c>
    </row>
    <row r="23" spans="1:11" s="92" customFormat="1" ht="15.75">
      <c r="A23" s="60">
        <v>20</v>
      </c>
      <c r="B23" s="107" t="s">
        <v>215</v>
      </c>
      <c r="C23" s="55" t="s">
        <v>80</v>
      </c>
      <c r="D23" s="25">
        <v>3</v>
      </c>
      <c r="E23" s="57">
        <v>127.5</v>
      </c>
      <c r="F23" s="62">
        <f t="shared" si="1"/>
        <v>382.5</v>
      </c>
      <c r="G23" s="38" t="s">
        <v>123</v>
      </c>
      <c r="H23" s="25" t="s">
        <v>80</v>
      </c>
      <c r="I23" s="25">
        <f>D23*2</f>
        <v>6</v>
      </c>
      <c r="J23" s="108">
        <v>10.119999999999999</v>
      </c>
      <c r="K23" s="46">
        <f t="shared" si="3"/>
        <v>60.72</v>
      </c>
    </row>
    <row r="24" spans="1:11" s="92" customFormat="1" ht="15.75">
      <c r="A24" s="60">
        <v>21</v>
      </c>
      <c r="B24" s="54" t="s">
        <v>216</v>
      </c>
      <c r="C24" s="55" t="s">
        <v>80</v>
      </c>
      <c r="D24" s="25">
        <v>1</v>
      </c>
      <c r="E24" s="57">
        <v>50</v>
      </c>
      <c r="F24" s="62">
        <f t="shared" si="1"/>
        <v>50</v>
      </c>
      <c r="G24" s="38" t="s">
        <v>123</v>
      </c>
      <c r="H24" s="25" t="s">
        <v>80</v>
      </c>
      <c r="I24" s="25">
        <f>D24*2</f>
        <v>2</v>
      </c>
      <c r="J24" s="108">
        <v>10.119999999999999</v>
      </c>
      <c r="K24" s="46">
        <f t="shared" ref="K24" si="4">J24*I24</f>
        <v>20.239999999999998</v>
      </c>
    </row>
    <row r="25" spans="1:11" s="92" customFormat="1" ht="15.75">
      <c r="A25" s="60">
        <v>23</v>
      </c>
      <c r="B25" s="109" t="s">
        <v>247</v>
      </c>
      <c r="C25" s="78" t="s">
        <v>80</v>
      </c>
      <c r="D25" s="79">
        <v>7</v>
      </c>
      <c r="E25" s="110">
        <v>50</v>
      </c>
      <c r="F25" s="110">
        <f t="shared" ref="F25" si="5">D25*E25</f>
        <v>350</v>
      </c>
      <c r="G25" s="80" t="s">
        <v>246</v>
      </c>
      <c r="H25" s="57" t="s">
        <v>80</v>
      </c>
      <c r="I25" s="57">
        <f>D25</f>
        <v>7</v>
      </c>
      <c r="J25" s="111">
        <v>10</v>
      </c>
      <c r="K25" s="108">
        <f t="shared" ref="K25" si="6">I25*J25</f>
        <v>70</v>
      </c>
    </row>
    <row r="26" spans="1:11" s="92" customFormat="1" ht="15.75">
      <c r="A26" s="60">
        <v>24</v>
      </c>
      <c r="B26" s="54" t="s">
        <v>217</v>
      </c>
      <c r="C26" s="55" t="s">
        <v>80</v>
      </c>
      <c r="D26" s="25">
        <v>1</v>
      </c>
      <c r="E26" s="57">
        <v>127.5</v>
      </c>
      <c r="F26" s="62">
        <f t="shared" ref="F26:F37" si="7">E26*D26</f>
        <v>127.5</v>
      </c>
      <c r="G26" s="42"/>
      <c r="H26" s="42"/>
      <c r="I26" s="44"/>
      <c r="J26" s="44"/>
      <c r="K26" s="46"/>
    </row>
    <row r="27" spans="1:11" s="92" customFormat="1" ht="15.75">
      <c r="A27" s="60">
        <v>25</v>
      </c>
      <c r="B27" s="56" t="s">
        <v>218</v>
      </c>
      <c r="C27" s="57" t="s">
        <v>80</v>
      </c>
      <c r="D27" s="25">
        <v>1</v>
      </c>
      <c r="E27" s="57">
        <v>50</v>
      </c>
      <c r="F27" s="62">
        <f t="shared" si="7"/>
        <v>50</v>
      </c>
      <c r="G27" s="42"/>
      <c r="H27" s="42"/>
      <c r="I27" s="44"/>
      <c r="J27" s="44"/>
      <c r="K27" s="46"/>
    </row>
    <row r="28" spans="1:11" s="92" customFormat="1" ht="25.5">
      <c r="A28" s="60">
        <v>26</v>
      </c>
      <c r="B28" s="54" t="s">
        <v>257</v>
      </c>
      <c r="C28" s="55" t="s">
        <v>80</v>
      </c>
      <c r="D28" s="25">
        <v>1</v>
      </c>
      <c r="E28" s="57">
        <v>169</v>
      </c>
      <c r="F28" s="62">
        <f t="shared" si="7"/>
        <v>169</v>
      </c>
      <c r="G28" s="35" t="s">
        <v>156</v>
      </c>
      <c r="H28" s="27" t="s">
        <v>80</v>
      </c>
      <c r="I28" s="24">
        <f>D28</f>
        <v>1</v>
      </c>
      <c r="J28" s="40" t="s">
        <v>108</v>
      </c>
      <c r="K28" s="46"/>
    </row>
    <row r="29" spans="1:11" s="92" customFormat="1" ht="15.75">
      <c r="A29" s="60">
        <v>27</v>
      </c>
      <c r="B29" s="54"/>
      <c r="C29" s="55"/>
      <c r="D29" s="25"/>
      <c r="E29" s="57"/>
      <c r="F29" s="62"/>
      <c r="G29" s="35" t="s">
        <v>157</v>
      </c>
      <c r="H29" s="27" t="s">
        <v>80</v>
      </c>
      <c r="I29" s="24">
        <f>4*D28</f>
        <v>4</v>
      </c>
      <c r="J29" s="108">
        <v>25</v>
      </c>
      <c r="K29" s="46">
        <f t="shared" ref="K29" si="8">J29*I29</f>
        <v>100</v>
      </c>
    </row>
    <row r="30" spans="1:11" s="92" customFormat="1" ht="15.75">
      <c r="A30" s="60">
        <v>28</v>
      </c>
      <c r="B30" s="54" t="s">
        <v>219</v>
      </c>
      <c r="C30" s="55" t="s">
        <v>80</v>
      </c>
      <c r="D30" s="25">
        <v>1</v>
      </c>
      <c r="E30" s="57">
        <v>144</v>
      </c>
      <c r="F30" s="62">
        <f t="shared" si="7"/>
        <v>144</v>
      </c>
      <c r="G30" s="112" t="s">
        <v>161</v>
      </c>
      <c r="H30" s="27" t="s">
        <v>80</v>
      </c>
      <c r="I30" s="24">
        <v>8</v>
      </c>
      <c r="J30" s="24">
        <v>0.28999999999999998</v>
      </c>
      <c r="K30" s="46">
        <f t="shared" ref="K30" si="9">J30*I30</f>
        <v>2.3199999999999998</v>
      </c>
    </row>
    <row r="31" spans="1:11" s="92" customFormat="1" ht="15.75">
      <c r="A31" s="60">
        <v>29</v>
      </c>
      <c r="B31" s="54" t="s">
        <v>220</v>
      </c>
      <c r="C31" s="55" t="s">
        <v>80</v>
      </c>
      <c r="D31" s="25">
        <v>2</v>
      </c>
      <c r="E31" s="57">
        <v>278</v>
      </c>
      <c r="F31" s="62">
        <f t="shared" si="7"/>
        <v>556</v>
      </c>
      <c r="G31" s="42"/>
      <c r="H31" s="42"/>
      <c r="I31" s="44"/>
      <c r="J31" s="44"/>
      <c r="K31" s="46"/>
    </row>
    <row r="32" spans="1:11" s="92" customFormat="1" ht="12" customHeight="1">
      <c r="A32" s="60">
        <v>31</v>
      </c>
      <c r="B32" s="32" t="s">
        <v>107</v>
      </c>
      <c r="C32" s="33" t="s">
        <v>80</v>
      </c>
      <c r="D32" s="29">
        <v>3</v>
      </c>
      <c r="E32" s="29">
        <v>55</v>
      </c>
      <c r="F32" s="29">
        <f t="shared" ref="F32" si="10">D32*E32</f>
        <v>165</v>
      </c>
      <c r="G32" s="35" t="s">
        <v>109</v>
      </c>
      <c r="H32" s="27" t="s">
        <v>80</v>
      </c>
      <c r="I32" s="40">
        <f>D32</f>
        <v>3</v>
      </c>
      <c r="J32" s="40" t="s">
        <v>108</v>
      </c>
      <c r="K32" s="46"/>
    </row>
    <row r="33" spans="1:12" s="92" customFormat="1" ht="15.75">
      <c r="A33" s="60">
        <v>32</v>
      </c>
      <c r="B33" s="113"/>
      <c r="C33" s="114"/>
      <c r="D33" s="24"/>
      <c r="E33" s="29"/>
      <c r="F33" s="29"/>
      <c r="G33" s="38" t="s">
        <v>123</v>
      </c>
      <c r="H33" s="25" t="s">
        <v>80</v>
      </c>
      <c r="I33" s="25">
        <f>D32*2</f>
        <v>6</v>
      </c>
      <c r="J33" s="108">
        <v>10.119999999999999</v>
      </c>
      <c r="K33" s="46">
        <f t="shared" ref="K33" si="11">J33*I33</f>
        <v>60.72</v>
      </c>
    </row>
    <row r="34" spans="1:12" s="92" customFormat="1" ht="15.75">
      <c r="A34" s="60">
        <v>33</v>
      </c>
      <c r="B34" s="113"/>
      <c r="C34" s="114"/>
      <c r="D34" s="24"/>
      <c r="E34" s="29"/>
      <c r="F34" s="29"/>
      <c r="G34" s="38"/>
      <c r="H34" s="25"/>
      <c r="I34" s="25"/>
      <c r="J34" s="108"/>
      <c r="K34" s="46"/>
    </row>
    <row r="35" spans="1:12" s="92" customFormat="1" ht="26.25">
      <c r="A35" s="60">
        <v>34</v>
      </c>
      <c r="B35" s="71" t="s">
        <v>225</v>
      </c>
      <c r="C35" s="72"/>
      <c r="D35" s="73"/>
      <c r="E35" s="101"/>
      <c r="F35" s="73">
        <f>SUM(F18:F33)</f>
        <v>6244</v>
      </c>
      <c r="G35" s="71" t="s">
        <v>226</v>
      </c>
      <c r="H35" s="74"/>
      <c r="I35" s="75"/>
      <c r="J35" s="102"/>
      <c r="K35" s="103">
        <f>SUM(K18:K33)</f>
        <v>789.6400000000001</v>
      </c>
    </row>
    <row r="36" spans="1:12" s="92" customFormat="1" ht="15.75">
      <c r="A36" s="60">
        <v>35</v>
      </c>
      <c r="B36" s="41" t="s">
        <v>190</v>
      </c>
      <c r="C36" s="42"/>
      <c r="D36" s="43"/>
      <c r="E36" s="93"/>
      <c r="F36" s="62"/>
      <c r="G36" s="42"/>
      <c r="H36" s="42"/>
      <c r="I36" s="44"/>
      <c r="J36" s="44"/>
      <c r="K36" s="46"/>
    </row>
    <row r="37" spans="1:12" s="64" customFormat="1" ht="15.75">
      <c r="A37" s="60">
        <v>36</v>
      </c>
      <c r="B37" s="31" t="s">
        <v>124</v>
      </c>
      <c r="C37" s="31" t="s">
        <v>88</v>
      </c>
      <c r="D37" s="76">
        <v>1.5</v>
      </c>
      <c r="E37" s="76">
        <v>42</v>
      </c>
      <c r="F37" s="62">
        <f t="shared" si="7"/>
        <v>63</v>
      </c>
      <c r="G37" s="31" t="s">
        <v>204</v>
      </c>
      <c r="H37" s="31" t="s">
        <v>81</v>
      </c>
      <c r="I37" s="31">
        <f>D37*0.5</f>
        <v>0.75</v>
      </c>
      <c r="J37" s="31">
        <v>7.36</v>
      </c>
      <c r="K37" s="46">
        <f t="shared" ref="K37" si="12">J37*I37</f>
        <v>5.5200000000000005</v>
      </c>
    </row>
    <row r="38" spans="1:12" s="92" customFormat="1" ht="25.5">
      <c r="A38" s="60">
        <v>37</v>
      </c>
      <c r="B38" s="34" t="s">
        <v>258</v>
      </c>
      <c r="C38" s="33" t="s">
        <v>86</v>
      </c>
      <c r="D38" s="29">
        <v>51.45</v>
      </c>
      <c r="E38" s="29">
        <v>210</v>
      </c>
      <c r="F38" s="29">
        <f>D38*E38</f>
        <v>10804.5</v>
      </c>
      <c r="G38" s="36" t="s">
        <v>146</v>
      </c>
      <c r="H38" s="36" t="s">
        <v>82</v>
      </c>
      <c r="I38" s="25">
        <f>D38*0.1</f>
        <v>5.1450000000000005</v>
      </c>
      <c r="J38" s="25">
        <v>38.58</v>
      </c>
      <c r="K38" s="46">
        <f t="shared" ref="K38:K69" si="13">J38*I38</f>
        <v>198.4941</v>
      </c>
    </row>
    <row r="39" spans="1:12" s="92" customFormat="1" ht="15.75">
      <c r="A39" s="60">
        <v>38</v>
      </c>
      <c r="B39" s="34"/>
      <c r="C39" s="23"/>
      <c r="D39" s="29"/>
      <c r="E39" s="29"/>
      <c r="F39" s="29"/>
      <c r="G39" s="36" t="s">
        <v>192</v>
      </c>
      <c r="H39" s="36" t="s">
        <v>87</v>
      </c>
      <c r="I39" s="25">
        <f>D38*1.05</f>
        <v>54.022500000000008</v>
      </c>
      <c r="J39" s="25">
        <v>457.7</v>
      </c>
      <c r="K39" s="46">
        <f t="shared" si="13"/>
        <v>24726.098250000003</v>
      </c>
    </row>
    <row r="40" spans="1:12" s="92" customFormat="1" ht="15.75">
      <c r="A40" s="60">
        <v>39</v>
      </c>
      <c r="B40" s="34"/>
      <c r="C40" s="23"/>
      <c r="D40" s="29"/>
      <c r="E40" s="29"/>
      <c r="F40" s="29"/>
      <c r="G40" s="36" t="s">
        <v>204</v>
      </c>
      <c r="H40" s="36" t="s">
        <v>81</v>
      </c>
      <c r="I40" s="25">
        <f>D38*6</f>
        <v>308.70000000000005</v>
      </c>
      <c r="J40" s="25">
        <v>7.36</v>
      </c>
      <c r="K40" s="46">
        <f t="shared" si="13"/>
        <v>2272.0320000000006</v>
      </c>
      <c r="L40" s="115"/>
    </row>
    <row r="41" spans="1:12" s="92" customFormat="1" ht="15.75">
      <c r="A41" s="60">
        <v>40</v>
      </c>
      <c r="B41" s="34"/>
      <c r="C41" s="23"/>
      <c r="D41" s="29"/>
      <c r="E41" s="29"/>
      <c r="F41" s="29"/>
      <c r="G41" s="36" t="s">
        <v>164</v>
      </c>
      <c r="H41" s="36" t="s">
        <v>81</v>
      </c>
      <c r="I41" s="25">
        <f>D38*0.3</f>
        <v>15.435</v>
      </c>
      <c r="J41" s="25">
        <v>97.5</v>
      </c>
      <c r="K41" s="46">
        <f t="shared" si="13"/>
        <v>1504.9125000000001</v>
      </c>
    </row>
    <row r="42" spans="1:12" s="92" customFormat="1" ht="15.75">
      <c r="A42" s="60">
        <v>41</v>
      </c>
      <c r="B42" s="97" t="s">
        <v>186</v>
      </c>
      <c r="C42" s="98" t="s">
        <v>163</v>
      </c>
      <c r="D42" s="116">
        <v>51.45</v>
      </c>
      <c r="E42" s="29">
        <v>80</v>
      </c>
      <c r="F42" s="29">
        <f>D42*E42</f>
        <v>4116</v>
      </c>
      <c r="G42" s="117" t="s">
        <v>306</v>
      </c>
      <c r="H42" s="36" t="s">
        <v>160</v>
      </c>
      <c r="I42" s="118">
        <v>1</v>
      </c>
      <c r="J42" s="25">
        <v>6000</v>
      </c>
      <c r="K42" s="46">
        <f t="shared" si="13"/>
        <v>6000</v>
      </c>
    </row>
    <row r="43" spans="1:12" s="120" customFormat="1" ht="15.75" customHeight="1">
      <c r="A43" s="60">
        <v>42</v>
      </c>
      <c r="B43" s="97"/>
      <c r="C43" s="98"/>
      <c r="D43" s="116"/>
      <c r="E43" s="29"/>
      <c r="F43" s="29"/>
      <c r="G43" s="36" t="s">
        <v>307</v>
      </c>
      <c r="H43" s="35" t="s">
        <v>80</v>
      </c>
      <c r="I43" s="119">
        <v>1</v>
      </c>
      <c r="J43" s="29">
        <v>1000</v>
      </c>
      <c r="K43" s="46">
        <f t="shared" si="13"/>
        <v>1000</v>
      </c>
    </row>
    <row r="44" spans="1:12" s="120" customFormat="1" ht="15.75" customHeight="1">
      <c r="A44" s="60">
        <v>43</v>
      </c>
      <c r="B44" s="97" t="s">
        <v>231</v>
      </c>
      <c r="C44" s="98" t="s">
        <v>86</v>
      </c>
      <c r="D44" s="116">
        <v>27.84</v>
      </c>
      <c r="E44" s="29">
        <v>119</v>
      </c>
      <c r="F44" s="29">
        <f t="shared" ref="F44" si="14">D44*E44</f>
        <v>3312.96</v>
      </c>
      <c r="G44" s="36" t="s">
        <v>232</v>
      </c>
      <c r="H44" s="35" t="s">
        <v>86</v>
      </c>
      <c r="I44" s="119">
        <f>D44*1.1</f>
        <v>30.624000000000002</v>
      </c>
      <c r="J44" s="29">
        <v>113.45</v>
      </c>
      <c r="K44" s="95">
        <f t="shared" ref="K44:K46" si="15">J44*I44</f>
        <v>3474.2928000000002</v>
      </c>
    </row>
    <row r="45" spans="1:12" s="120" customFormat="1" ht="15.75" customHeight="1">
      <c r="A45" s="60">
        <v>44</v>
      </c>
      <c r="B45" s="97"/>
      <c r="C45" s="98"/>
      <c r="D45" s="116"/>
      <c r="E45" s="29"/>
      <c r="F45" s="29"/>
      <c r="G45" s="36" t="s">
        <v>234</v>
      </c>
      <c r="H45" s="35" t="s">
        <v>80</v>
      </c>
      <c r="I45" s="119">
        <v>13</v>
      </c>
      <c r="J45" s="29">
        <v>159.16999999999999</v>
      </c>
      <c r="K45" s="95">
        <f t="shared" si="15"/>
        <v>2069.21</v>
      </c>
    </row>
    <row r="46" spans="1:12" s="120" customFormat="1" ht="15.75" customHeight="1">
      <c r="A46" s="60">
        <v>45</v>
      </c>
      <c r="B46" s="97"/>
      <c r="C46" s="98"/>
      <c r="D46" s="116"/>
      <c r="E46" s="29"/>
      <c r="F46" s="29"/>
      <c r="G46" s="36" t="s">
        <v>233</v>
      </c>
      <c r="H46" s="35" t="s">
        <v>80</v>
      </c>
      <c r="I46" s="119">
        <v>9</v>
      </c>
      <c r="J46" s="29">
        <v>102.5</v>
      </c>
      <c r="K46" s="95">
        <f t="shared" si="15"/>
        <v>922.5</v>
      </c>
    </row>
    <row r="47" spans="1:12" s="120" customFormat="1" ht="15.75" customHeight="1">
      <c r="A47" s="60">
        <v>46</v>
      </c>
      <c r="B47" s="97"/>
      <c r="C47" s="98"/>
      <c r="D47" s="116"/>
      <c r="E47" s="29"/>
      <c r="F47" s="29"/>
      <c r="G47" s="94" t="s">
        <v>188</v>
      </c>
      <c r="H47" s="94" t="s">
        <v>80</v>
      </c>
      <c r="I47" s="95">
        <v>1</v>
      </c>
      <c r="J47" s="96">
        <v>220</v>
      </c>
      <c r="K47" s="95">
        <f t="shared" ref="K47:K59" si="16">J47*I47</f>
        <v>220</v>
      </c>
    </row>
    <row r="48" spans="1:12" s="120" customFormat="1" ht="15.75" customHeight="1">
      <c r="A48" s="60">
        <v>47</v>
      </c>
      <c r="B48" s="97"/>
      <c r="C48" s="98"/>
      <c r="D48" s="116"/>
      <c r="E48" s="29"/>
      <c r="F48" s="29"/>
      <c r="G48" s="100" t="s">
        <v>166</v>
      </c>
      <c r="H48" s="94" t="s">
        <v>81</v>
      </c>
      <c r="I48" s="95">
        <f>D44*0.7</f>
        <v>19.488</v>
      </c>
      <c r="J48" s="96">
        <v>15.13</v>
      </c>
      <c r="K48" s="95">
        <f t="shared" si="16"/>
        <v>294.85344000000003</v>
      </c>
    </row>
    <row r="49" spans="1:11" s="120" customFormat="1" ht="15.75" customHeight="1">
      <c r="A49" s="60">
        <v>48</v>
      </c>
      <c r="B49" s="97"/>
      <c r="C49" s="98"/>
      <c r="D49" s="116"/>
      <c r="E49" s="29"/>
      <c r="F49" s="29"/>
      <c r="G49" s="94" t="s">
        <v>165</v>
      </c>
      <c r="H49" s="94" t="s">
        <v>80</v>
      </c>
      <c r="I49" s="95">
        <v>25</v>
      </c>
      <c r="J49" s="96">
        <v>0.92</v>
      </c>
      <c r="K49" s="95">
        <f t="shared" si="16"/>
        <v>23</v>
      </c>
    </row>
    <row r="50" spans="1:11" s="92" customFormat="1" ht="15.75" customHeight="1">
      <c r="A50" s="60">
        <v>56</v>
      </c>
      <c r="B50" s="97"/>
      <c r="C50" s="98"/>
      <c r="D50" s="99"/>
      <c r="E50" s="29"/>
      <c r="F50" s="29"/>
      <c r="G50" s="94" t="s">
        <v>167</v>
      </c>
      <c r="H50" s="94" t="s">
        <v>80</v>
      </c>
      <c r="I50" s="95">
        <v>2</v>
      </c>
      <c r="J50" s="96">
        <v>20.83</v>
      </c>
      <c r="K50" s="95">
        <f t="shared" ref="K50" si="17">J50*I50</f>
        <v>41.66</v>
      </c>
    </row>
    <row r="51" spans="1:11" s="92" customFormat="1" ht="15.75" customHeight="1">
      <c r="A51" s="60">
        <v>49</v>
      </c>
      <c r="B51" s="97" t="s">
        <v>179</v>
      </c>
      <c r="C51" s="98" t="s">
        <v>86</v>
      </c>
      <c r="D51" s="99">
        <v>11</v>
      </c>
      <c r="E51" s="29">
        <v>175</v>
      </c>
      <c r="F51" s="29">
        <f>D51*E51</f>
        <v>1925</v>
      </c>
      <c r="G51" s="94" t="s">
        <v>203</v>
      </c>
      <c r="H51" s="94" t="s">
        <v>163</v>
      </c>
      <c r="I51" s="95">
        <f>D51*2*1.1</f>
        <v>24.200000000000003</v>
      </c>
      <c r="J51" s="96">
        <v>113.45</v>
      </c>
      <c r="K51" s="95">
        <f t="shared" si="16"/>
        <v>2745.4900000000002</v>
      </c>
    </row>
    <row r="52" spans="1:11" s="92" customFormat="1" ht="15.75" customHeight="1">
      <c r="A52" s="60">
        <v>50</v>
      </c>
      <c r="B52" s="97"/>
      <c r="C52" s="98"/>
      <c r="D52" s="99"/>
      <c r="E52" s="29"/>
      <c r="F52" s="29"/>
      <c r="G52" s="94" t="s">
        <v>270</v>
      </c>
      <c r="H52" s="94" t="s">
        <v>80</v>
      </c>
      <c r="I52" s="95">
        <v>7</v>
      </c>
      <c r="J52" s="96">
        <v>233.34</v>
      </c>
      <c r="K52" s="95">
        <f t="shared" si="16"/>
        <v>1633.38</v>
      </c>
    </row>
    <row r="53" spans="1:11" s="92" customFormat="1" ht="15.75" customHeight="1">
      <c r="A53" s="60">
        <v>51</v>
      </c>
      <c r="B53" s="97"/>
      <c r="C53" s="98"/>
      <c r="D53" s="99"/>
      <c r="E53" s="29"/>
      <c r="F53" s="29"/>
      <c r="G53" s="94" t="s">
        <v>271</v>
      </c>
      <c r="H53" s="94" t="s">
        <v>80</v>
      </c>
      <c r="I53" s="95">
        <v>4</v>
      </c>
      <c r="J53" s="96">
        <v>209.17</v>
      </c>
      <c r="K53" s="95">
        <f t="shared" si="16"/>
        <v>836.68</v>
      </c>
    </row>
    <row r="54" spans="1:11" s="92" customFormat="1" ht="15.75" customHeight="1">
      <c r="A54" s="60">
        <v>52</v>
      </c>
      <c r="B54" s="97"/>
      <c r="C54" s="98"/>
      <c r="D54" s="99"/>
      <c r="E54" s="29"/>
      <c r="F54" s="29"/>
      <c r="G54" s="94" t="s">
        <v>188</v>
      </c>
      <c r="H54" s="94" t="s">
        <v>80</v>
      </c>
      <c r="I54" s="95">
        <v>0.5</v>
      </c>
      <c r="J54" s="96">
        <v>220</v>
      </c>
      <c r="K54" s="95">
        <f t="shared" si="16"/>
        <v>110</v>
      </c>
    </row>
    <row r="55" spans="1:11" s="92" customFormat="1" ht="15.75" customHeight="1">
      <c r="A55" s="60">
        <v>53</v>
      </c>
      <c r="B55" s="97"/>
      <c r="C55" s="98"/>
      <c r="D55" s="99"/>
      <c r="E55" s="29"/>
      <c r="F55" s="29"/>
      <c r="G55" s="94" t="s">
        <v>187</v>
      </c>
      <c r="H55" s="94" t="s">
        <v>80</v>
      </c>
      <c r="I55" s="95">
        <v>0.5</v>
      </c>
      <c r="J55" s="96">
        <v>105</v>
      </c>
      <c r="K55" s="95">
        <f t="shared" si="16"/>
        <v>52.5</v>
      </c>
    </row>
    <row r="56" spans="1:11" s="92" customFormat="1" ht="15.75" customHeight="1">
      <c r="A56" s="60">
        <v>54</v>
      </c>
      <c r="B56" s="97"/>
      <c r="C56" s="98"/>
      <c r="D56" s="99"/>
      <c r="E56" s="29"/>
      <c r="F56" s="29"/>
      <c r="G56" s="94" t="s">
        <v>165</v>
      </c>
      <c r="H56" s="94" t="s">
        <v>80</v>
      </c>
      <c r="I56" s="95">
        <v>25</v>
      </c>
      <c r="J56" s="96">
        <v>0.92</v>
      </c>
      <c r="K56" s="95">
        <f t="shared" si="16"/>
        <v>23</v>
      </c>
    </row>
    <row r="57" spans="1:11" s="92" customFormat="1" ht="15.75" customHeight="1">
      <c r="A57" s="60">
        <v>55</v>
      </c>
      <c r="B57" s="97"/>
      <c r="C57" s="98"/>
      <c r="D57" s="99"/>
      <c r="E57" s="29"/>
      <c r="F57" s="29"/>
      <c r="G57" s="100" t="s">
        <v>166</v>
      </c>
      <c r="H57" s="94" t="s">
        <v>81</v>
      </c>
      <c r="I57" s="95">
        <f>D51*2*0.7</f>
        <v>15.399999999999999</v>
      </c>
      <c r="J57" s="96">
        <v>15.13</v>
      </c>
      <c r="K57" s="95">
        <f t="shared" si="16"/>
        <v>233.00199999999998</v>
      </c>
    </row>
    <row r="58" spans="1:11" s="92" customFormat="1" ht="15.75" customHeight="1">
      <c r="A58" s="60">
        <v>56</v>
      </c>
      <c r="B58" s="97"/>
      <c r="C58" s="98"/>
      <c r="D58" s="99"/>
      <c r="E58" s="29"/>
      <c r="F58" s="29"/>
      <c r="G58" s="94" t="s">
        <v>167</v>
      </c>
      <c r="H58" s="94" t="s">
        <v>80</v>
      </c>
      <c r="I58" s="95">
        <v>3</v>
      </c>
      <c r="J58" s="96">
        <v>20.83</v>
      </c>
      <c r="K58" s="95">
        <f t="shared" si="16"/>
        <v>62.489999999999995</v>
      </c>
    </row>
    <row r="59" spans="1:11" s="92" customFormat="1" ht="15.75" customHeight="1">
      <c r="A59" s="60"/>
      <c r="B59" s="97" t="s">
        <v>275</v>
      </c>
      <c r="C59" s="98" t="s">
        <v>88</v>
      </c>
      <c r="D59" s="99">
        <v>5</v>
      </c>
      <c r="E59" s="29">
        <v>51</v>
      </c>
      <c r="F59" s="29">
        <f t="shared" ref="F59:F90" si="18">D59*E59</f>
        <v>255</v>
      </c>
      <c r="G59" s="94" t="s">
        <v>276</v>
      </c>
      <c r="H59" s="94" t="s">
        <v>88</v>
      </c>
      <c r="I59" s="95">
        <v>6</v>
      </c>
      <c r="J59" s="96">
        <v>95.6</v>
      </c>
      <c r="K59" s="95">
        <f t="shared" si="16"/>
        <v>573.59999999999991</v>
      </c>
    </row>
    <row r="60" spans="1:11" s="92" customFormat="1" ht="39" customHeight="1">
      <c r="A60" s="60">
        <v>57</v>
      </c>
      <c r="B60" s="37" t="s">
        <v>272</v>
      </c>
      <c r="C60" s="39" t="s">
        <v>87</v>
      </c>
      <c r="D60" s="25">
        <f>56.1+4.4</f>
        <v>60.5</v>
      </c>
      <c r="E60" s="29">
        <v>65</v>
      </c>
      <c r="F60" s="29">
        <f t="shared" si="18"/>
        <v>3932.5</v>
      </c>
      <c r="G60" s="36" t="s">
        <v>145</v>
      </c>
      <c r="H60" s="25" t="s">
        <v>82</v>
      </c>
      <c r="I60" s="25">
        <f>D60*0.1+D61*0.27*0.1</f>
        <v>6.32</v>
      </c>
      <c r="J60" s="25">
        <v>38.58</v>
      </c>
      <c r="K60" s="46">
        <f t="shared" si="13"/>
        <v>243.82560000000001</v>
      </c>
    </row>
    <row r="61" spans="1:11" s="92" customFormat="1" ht="39" customHeight="1">
      <c r="A61" s="60">
        <v>58</v>
      </c>
      <c r="B61" s="37" t="s">
        <v>273</v>
      </c>
      <c r="C61" s="39" t="s">
        <v>88</v>
      </c>
      <c r="D61" s="25">
        <v>10</v>
      </c>
      <c r="E61" s="29">
        <v>65</v>
      </c>
      <c r="F61" s="29">
        <f t="shared" si="18"/>
        <v>650</v>
      </c>
      <c r="G61" s="112" t="s">
        <v>297</v>
      </c>
      <c r="H61" s="27" t="s">
        <v>81</v>
      </c>
      <c r="I61" s="24">
        <f>D60*0.9+(D61*0.2*1.5)</f>
        <v>57.45</v>
      </c>
      <c r="J61" s="25">
        <v>8.83</v>
      </c>
      <c r="K61" s="46">
        <f>J61*I61</f>
        <v>507.2835</v>
      </c>
    </row>
    <row r="62" spans="1:11" s="92" customFormat="1" ht="39" customHeight="1">
      <c r="A62" s="60"/>
      <c r="B62" s="37" t="s">
        <v>274</v>
      </c>
      <c r="C62" s="39" t="s">
        <v>86</v>
      </c>
      <c r="D62" s="25">
        <v>37.9</v>
      </c>
      <c r="E62" s="29">
        <v>102</v>
      </c>
      <c r="F62" s="29">
        <f t="shared" ref="F62" si="19">D62*E62</f>
        <v>3865.7999999999997</v>
      </c>
      <c r="G62" s="112" t="s">
        <v>297</v>
      </c>
      <c r="H62" s="27" t="s">
        <v>81</v>
      </c>
      <c r="I62" s="24">
        <f>D62*1.5</f>
        <v>56.849999999999994</v>
      </c>
      <c r="J62" s="25">
        <v>8.83</v>
      </c>
      <c r="K62" s="46">
        <f>J62*I62</f>
        <v>501.98549999999994</v>
      </c>
    </row>
    <row r="63" spans="1:11" s="92" customFormat="1" ht="39" customHeight="1">
      <c r="A63" s="60"/>
      <c r="B63" s="37"/>
      <c r="C63" s="39"/>
      <c r="D63" s="25"/>
      <c r="E63" s="29"/>
      <c r="F63" s="29"/>
      <c r="G63" s="36" t="s">
        <v>145</v>
      </c>
      <c r="H63" s="25" t="s">
        <v>82</v>
      </c>
      <c r="I63" s="25">
        <f>D62*0.1</f>
        <v>3.79</v>
      </c>
      <c r="J63" s="25">
        <v>38.58</v>
      </c>
      <c r="K63" s="46">
        <f t="shared" ref="K63" si="20">J63*I63</f>
        <v>146.2182</v>
      </c>
    </row>
    <row r="64" spans="1:11" s="92" customFormat="1" ht="39" customHeight="1">
      <c r="A64" s="60">
        <v>59</v>
      </c>
      <c r="B64" s="37" t="s">
        <v>248</v>
      </c>
      <c r="C64" s="39" t="s">
        <v>88</v>
      </c>
      <c r="D64" s="25">
        <v>8</v>
      </c>
      <c r="E64" s="29">
        <v>18</v>
      </c>
      <c r="F64" s="29">
        <f t="shared" si="18"/>
        <v>144</v>
      </c>
      <c r="G64" s="112" t="s">
        <v>249</v>
      </c>
      <c r="H64" s="27" t="s">
        <v>80</v>
      </c>
      <c r="I64" s="24">
        <v>3</v>
      </c>
      <c r="J64" s="25">
        <v>70</v>
      </c>
      <c r="K64" s="46">
        <f t="shared" si="13"/>
        <v>210</v>
      </c>
    </row>
    <row r="65" spans="1:12" s="92" customFormat="1" ht="39" customHeight="1">
      <c r="A65" s="60">
        <v>60</v>
      </c>
      <c r="B65" s="37" t="s">
        <v>250</v>
      </c>
      <c r="C65" s="39" t="s">
        <v>80</v>
      </c>
      <c r="D65" s="25">
        <v>5</v>
      </c>
      <c r="E65" s="29">
        <v>56</v>
      </c>
      <c r="F65" s="29">
        <f t="shared" si="18"/>
        <v>280</v>
      </c>
      <c r="G65" s="36" t="s">
        <v>148</v>
      </c>
      <c r="H65" s="25" t="s">
        <v>81</v>
      </c>
      <c r="I65" s="25">
        <f>D65*0.5</f>
        <v>2.5</v>
      </c>
      <c r="J65" s="25">
        <v>5.6</v>
      </c>
      <c r="K65" s="46">
        <f t="shared" ref="K65:K66" si="21">J65*I65</f>
        <v>14</v>
      </c>
    </row>
    <row r="66" spans="1:12" s="92" customFormat="1" ht="25.5">
      <c r="A66" s="60">
        <v>61</v>
      </c>
      <c r="B66" s="37" t="s">
        <v>178</v>
      </c>
      <c r="C66" s="39" t="s">
        <v>80</v>
      </c>
      <c r="D66" s="25">
        <v>1</v>
      </c>
      <c r="E66" s="29">
        <v>590</v>
      </c>
      <c r="F66" s="29">
        <f t="shared" si="18"/>
        <v>590</v>
      </c>
      <c r="G66" s="35" t="s">
        <v>296</v>
      </c>
      <c r="H66" s="27" t="s">
        <v>80</v>
      </c>
      <c r="I66" s="121">
        <v>1</v>
      </c>
      <c r="J66" s="121">
        <v>5500</v>
      </c>
      <c r="K66" s="46">
        <f t="shared" si="21"/>
        <v>5500</v>
      </c>
    </row>
    <row r="67" spans="1:12" s="92" customFormat="1" ht="15.75">
      <c r="A67" s="60">
        <v>62</v>
      </c>
      <c r="B67" s="37"/>
      <c r="C67" s="39"/>
      <c r="D67" s="25"/>
      <c r="E67" s="29"/>
      <c r="F67" s="29"/>
      <c r="G67" s="112" t="s">
        <v>174</v>
      </c>
      <c r="H67" s="27" t="s">
        <v>80</v>
      </c>
      <c r="I67" s="25">
        <v>1</v>
      </c>
      <c r="J67" s="40">
        <v>175</v>
      </c>
      <c r="K67" s="46">
        <f t="shared" si="13"/>
        <v>175</v>
      </c>
    </row>
    <row r="68" spans="1:12" s="92" customFormat="1" ht="15.75">
      <c r="A68" s="60">
        <v>63</v>
      </c>
      <c r="B68" s="37" t="s">
        <v>184</v>
      </c>
      <c r="C68" s="39" t="s">
        <v>163</v>
      </c>
      <c r="D68" s="25">
        <v>2</v>
      </c>
      <c r="E68" s="29">
        <v>56</v>
      </c>
      <c r="F68" s="29">
        <f t="shared" ref="F68:F78" si="22">D68*E68</f>
        <v>112</v>
      </c>
      <c r="G68" s="38" t="s">
        <v>303</v>
      </c>
      <c r="H68" s="25" t="s">
        <v>82</v>
      </c>
      <c r="I68" s="25">
        <f>D68/7*2</f>
        <v>0.5714285714285714</v>
      </c>
      <c r="J68" s="25">
        <v>300</v>
      </c>
      <c r="K68" s="46">
        <f t="shared" si="13"/>
        <v>171.42857142857142</v>
      </c>
    </row>
    <row r="69" spans="1:12" s="92" customFormat="1" ht="15.75">
      <c r="A69" s="60">
        <v>64</v>
      </c>
      <c r="B69" s="37" t="s">
        <v>201</v>
      </c>
      <c r="C69" s="39" t="s">
        <v>80</v>
      </c>
      <c r="D69" s="25">
        <v>1</v>
      </c>
      <c r="E69" s="29">
        <v>42</v>
      </c>
      <c r="F69" s="29">
        <f t="shared" si="22"/>
        <v>42</v>
      </c>
      <c r="G69" s="112" t="s">
        <v>227</v>
      </c>
      <c r="H69" s="27" t="s">
        <v>80</v>
      </c>
      <c r="I69" s="25">
        <v>1</v>
      </c>
      <c r="J69" s="40">
        <v>75</v>
      </c>
      <c r="K69" s="46">
        <f t="shared" si="13"/>
        <v>75</v>
      </c>
    </row>
    <row r="70" spans="1:12" s="92" customFormat="1" ht="25.5">
      <c r="A70" s="60">
        <v>65</v>
      </c>
      <c r="B70" s="37" t="s">
        <v>325</v>
      </c>
      <c r="C70" s="39" t="s">
        <v>163</v>
      </c>
      <c r="D70" s="25">
        <v>30</v>
      </c>
      <c r="E70" s="29">
        <v>63</v>
      </c>
      <c r="F70" s="29">
        <f t="shared" si="22"/>
        <v>1890</v>
      </c>
      <c r="G70" s="38" t="s">
        <v>304</v>
      </c>
      <c r="H70" s="25" t="s">
        <v>82</v>
      </c>
      <c r="I70" s="25">
        <f>(D70)/7*2</f>
        <v>8.5714285714285712</v>
      </c>
      <c r="J70" s="25">
        <v>300</v>
      </c>
      <c r="K70" s="46">
        <f t="shared" ref="K70:K85" si="23">J70*I70</f>
        <v>2571.4285714285716</v>
      </c>
    </row>
    <row r="71" spans="1:12" s="92" customFormat="1" ht="15.75">
      <c r="A71" s="60">
        <v>66</v>
      </c>
      <c r="B71" s="37"/>
      <c r="C71" s="39"/>
      <c r="D71" s="25"/>
      <c r="E71" s="29"/>
      <c r="F71" s="29"/>
      <c r="G71" s="36" t="s">
        <v>146</v>
      </c>
      <c r="H71" s="25" t="s">
        <v>82</v>
      </c>
      <c r="I71" s="25">
        <f>D70*0.11</f>
        <v>3.3</v>
      </c>
      <c r="J71" s="25">
        <v>38.58</v>
      </c>
      <c r="K71" s="46">
        <f t="shared" si="23"/>
        <v>127.31399999999999</v>
      </c>
    </row>
    <row r="72" spans="1:12" s="92" customFormat="1" ht="15.75">
      <c r="A72" s="60">
        <v>67</v>
      </c>
      <c r="B72" s="45" t="s">
        <v>168</v>
      </c>
      <c r="C72" s="39" t="s">
        <v>87</v>
      </c>
      <c r="D72" s="25">
        <v>87.4</v>
      </c>
      <c r="E72" s="29">
        <v>51</v>
      </c>
      <c r="F72" s="29">
        <f t="shared" si="22"/>
        <v>4457.4000000000005</v>
      </c>
      <c r="G72" s="36" t="s">
        <v>146</v>
      </c>
      <c r="H72" s="25" t="s">
        <v>82</v>
      </c>
      <c r="I72" s="25">
        <f>D72*0.1+D73*0.3*0.1</f>
        <v>9.0400000000000009</v>
      </c>
      <c r="J72" s="25">
        <v>38.58</v>
      </c>
      <c r="K72" s="46">
        <f t="shared" si="23"/>
        <v>348.76320000000004</v>
      </c>
    </row>
    <row r="73" spans="1:12" s="92" customFormat="1" ht="15.75">
      <c r="A73" s="60">
        <v>68</v>
      </c>
      <c r="B73" s="45" t="s">
        <v>230</v>
      </c>
      <c r="C73" s="39" t="s">
        <v>88</v>
      </c>
      <c r="D73" s="25">
        <v>10</v>
      </c>
      <c r="E73" s="29">
        <v>58</v>
      </c>
      <c r="F73" s="29">
        <f t="shared" si="22"/>
        <v>580</v>
      </c>
      <c r="G73" s="38" t="s">
        <v>305</v>
      </c>
      <c r="H73" s="25" t="s">
        <v>82</v>
      </c>
      <c r="I73" s="25">
        <f>(D72+D73*0.3)/7*2</f>
        <v>25.828571428571429</v>
      </c>
      <c r="J73" s="25">
        <v>300</v>
      </c>
      <c r="K73" s="46">
        <f t="shared" si="23"/>
        <v>7748.5714285714284</v>
      </c>
    </row>
    <row r="74" spans="1:12" s="92" customFormat="1" ht="25.5">
      <c r="A74" s="60">
        <v>69</v>
      </c>
      <c r="B74" s="45" t="s">
        <v>277</v>
      </c>
      <c r="C74" s="39" t="s">
        <v>87</v>
      </c>
      <c r="D74" s="25">
        <v>31.5</v>
      </c>
      <c r="E74" s="29">
        <v>51</v>
      </c>
      <c r="F74" s="29">
        <f t="shared" ref="F74" si="24">D74*E74</f>
        <v>1606.5</v>
      </c>
      <c r="G74" s="38" t="s">
        <v>146</v>
      </c>
      <c r="H74" s="25" t="s">
        <v>82</v>
      </c>
      <c r="I74" s="25">
        <f>D74*0.1</f>
        <v>3.1500000000000004</v>
      </c>
      <c r="J74" s="25">
        <v>38.58</v>
      </c>
      <c r="K74" s="46">
        <f t="shared" ref="K74:K75" si="25">J74*I74</f>
        <v>121.52700000000002</v>
      </c>
      <c r="L74" s="120"/>
    </row>
    <row r="75" spans="1:12" s="92" customFormat="1" ht="15.75">
      <c r="A75" s="60">
        <v>70</v>
      </c>
      <c r="B75" s="34"/>
      <c r="C75" s="23"/>
      <c r="D75" s="29"/>
      <c r="E75" s="29"/>
      <c r="F75" s="29"/>
      <c r="G75" s="38" t="s">
        <v>305</v>
      </c>
      <c r="H75" s="39" t="s">
        <v>82</v>
      </c>
      <c r="I75" s="25">
        <f>D74/7</f>
        <v>4.5</v>
      </c>
      <c r="J75" s="25">
        <v>550</v>
      </c>
      <c r="K75" s="46">
        <f t="shared" si="25"/>
        <v>2475</v>
      </c>
      <c r="L75" s="120"/>
    </row>
    <row r="76" spans="1:12" s="92" customFormat="1" ht="15.75">
      <c r="A76" s="60">
        <v>69</v>
      </c>
      <c r="B76" s="45" t="s">
        <v>154</v>
      </c>
      <c r="C76" s="39" t="s">
        <v>87</v>
      </c>
      <c r="D76" s="25">
        <v>11</v>
      </c>
      <c r="E76" s="29">
        <v>51</v>
      </c>
      <c r="F76" s="29">
        <f t="shared" si="22"/>
        <v>561</v>
      </c>
      <c r="G76" s="38" t="s">
        <v>146</v>
      </c>
      <c r="H76" s="25" t="s">
        <v>82</v>
      </c>
      <c r="I76" s="25">
        <f>D76*0.1</f>
        <v>1.1000000000000001</v>
      </c>
      <c r="J76" s="25">
        <v>38.58</v>
      </c>
      <c r="K76" s="46">
        <f t="shared" si="23"/>
        <v>42.438000000000002</v>
      </c>
      <c r="L76" s="120"/>
    </row>
    <row r="77" spans="1:12" s="92" customFormat="1" ht="15.75">
      <c r="A77" s="60">
        <v>70</v>
      </c>
      <c r="B77" s="34"/>
      <c r="C77" s="23"/>
      <c r="D77" s="29"/>
      <c r="E77" s="29"/>
      <c r="F77" s="29"/>
      <c r="G77" s="38" t="s">
        <v>143</v>
      </c>
      <c r="H77" s="39" t="s">
        <v>82</v>
      </c>
      <c r="I77" s="25">
        <f>D76/7*2</f>
        <v>3.1428571428571428</v>
      </c>
      <c r="J77" s="25">
        <v>550</v>
      </c>
      <c r="K77" s="46">
        <f t="shared" si="23"/>
        <v>1728.5714285714284</v>
      </c>
      <c r="L77" s="120"/>
    </row>
    <row r="78" spans="1:12" s="92" customFormat="1" ht="15.75">
      <c r="A78" s="60">
        <v>71</v>
      </c>
      <c r="B78" s="34" t="s">
        <v>158</v>
      </c>
      <c r="C78" s="23" t="s">
        <v>88</v>
      </c>
      <c r="D78" s="29">
        <v>29.4</v>
      </c>
      <c r="E78" s="29">
        <v>28</v>
      </c>
      <c r="F78" s="29">
        <f t="shared" si="22"/>
        <v>823.19999999999993</v>
      </c>
      <c r="G78" s="35" t="s">
        <v>169</v>
      </c>
      <c r="H78" s="27" t="s">
        <v>159</v>
      </c>
      <c r="I78" s="24">
        <v>13</v>
      </c>
      <c r="J78" s="24">
        <v>27.09</v>
      </c>
      <c r="K78" s="46">
        <f t="shared" si="23"/>
        <v>352.17</v>
      </c>
      <c r="L78" s="120"/>
    </row>
    <row r="79" spans="1:12" s="92" customFormat="1" ht="15.75">
      <c r="A79" s="60">
        <v>72</v>
      </c>
      <c r="B79" s="34"/>
      <c r="C79" s="23"/>
      <c r="D79" s="29"/>
      <c r="E79" s="29"/>
      <c r="F79" s="29"/>
      <c r="G79" s="35" t="s">
        <v>170</v>
      </c>
      <c r="H79" s="27" t="s">
        <v>160</v>
      </c>
      <c r="I79" s="24">
        <v>5</v>
      </c>
      <c r="J79" s="24">
        <v>18.3</v>
      </c>
      <c r="K79" s="46">
        <f t="shared" si="23"/>
        <v>91.5</v>
      </c>
      <c r="L79" s="120"/>
    </row>
    <row r="80" spans="1:12" s="92" customFormat="1" ht="15.75">
      <c r="A80" s="60">
        <v>73</v>
      </c>
      <c r="B80" s="34"/>
      <c r="C80" s="23"/>
      <c r="D80" s="29"/>
      <c r="E80" s="29"/>
      <c r="F80" s="29"/>
      <c r="G80" s="35" t="s">
        <v>171</v>
      </c>
      <c r="H80" s="27" t="s">
        <v>160</v>
      </c>
      <c r="I80" s="24">
        <v>2</v>
      </c>
      <c r="J80" s="24">
        <v>18.3</v>
      </c>
      <c r="K80" s="46">
        <f t="shared" si="23"/>
        <v>36.6</v>
      </c>
      <c r="L80" s="120"/>
    </row>
    <row r="81" spans="1:12" s="92" customFormat="1" ht="15.75">
      <c r="A81" s="60">
        <v>74</v>
      </c>
      <c r="B81" s="34"/>
      <c r="C81" s="23"/>
      <c r="D81" s="29"/>
      <c r="E81" s="29"/>
      <c r="F81" s="29"/>
      <c r="G81" s="35" t="s">
        <v>172</v>
      </c>
      <c r="H81" s="27" t="s">
        <v>160</v>
      </c>
      <c r="I81" s="24">
        <v>1</v>
      </c>
      <c r="J81" s="24">
        <v>18.3</v>
      </c>
      <c r="K81" s="46">
        <f t="shared" si="23"/>
        <v>18.3</v>
      </c>
      <c r="L81" s="120"/>
    </row>
    <row r="82" spans="1:12" s="92" customFormat="1" ht="15.75">
      <c r="A82" s="60">
        <v>75</v>
      </c>
      <c r="B82" s="34"/>
      <c r="C82" s="23"/>
      <c r="D82" s="29"/>
      <c r="E82" s="29"/>
      <c r="F82" s="29"/>
      <c r="G82" s="35" t="s">
        <v>173</v>
      </c>
      <c r="H82" s="27" t="s">
        <v>160</v>
      </c>
      <c r="I82" s="24">
        <v>2</v>
      </c>
      <c r="J82" s="24">
        <v>18.3</v>
      </c>
      <c r="K82" s="46">
        <f t="shared" si="23"/>
        <v>36.6</v>
      </c>
      <c r="L82" s="120"/>
    </row>
    <row r="83" spans="1:12" s="92" customFormat="1" ht="15.75">
      <c r="A83" s="60">
        <v>76</v>
      </c>
      <c r="B83" s="34"/>
      <c r="C83" s="23"/>
      <c r="D83" s="29"/>
      <c r="E83" s="29"/>
      <c r="F83" s="29"/>
      <c r="G83" s="112" t="s">
        <v>161</v>
      </c>
      <c r="H83" s="27" t="s">
        <v>162</v>
      </c>
      <c r="I83" s="24">
        <v>1</v>
      </c>
      <c r="J83" s="24">
        <v>29.6</v>
      </c>
      <c r="K83" s="46">
        <f t="shared" si="23"/>
        <v>29.6</v>
      </c>
      <c r="L83" s="120"/>
    </row>
    <row r="84" spans="1:12" s="92" customFormat="1" ht="15.75">
      <c r="A84" s="60"/>
      <c r="B84" s="34"/>
      <c r="C84" s="23"/>
      <c r="D84" s="29"/>
      <c r="E84" s="29"/>
      <c r="F84" s="29"/>
      <c r="G84" s="112"/>
      <c r="H84" s="27"/>
      <c r="I84" s="24"/>
      <c r="J84" s="24"/>
      <c r="K84" s="46"/>
      <c r="L84" s="120"/>
    </row>
    <row r="85" spans="1:12" s="92" customFormat="1" ht="15.75">
      <c r="A85" s="60">
        <v>78</v>
      </c>
      <c r="B85" s="34" t="s">
        <v>155</v>
      </c>
      <c r="C85" s="23" t="s">
        <v>80</v>
      </c>
      <c r="D85" s="29">
        <v>2</v>
      </c>
      <c r="E85" s="29">
        <v>80</v>
      </c>
      <c r="F85" s="29">
        <f t="shared" si="18"/>
        <v>160</v>
      </c>
      <c r="G85" s="35" t="s">
        <v>205</v>
      </c>
      <c r="H85" s="27" t="s">
        <v>80</v>
      </c>
      <c r="I85" s="121">
        <v>2</v>
      </c>
      <c r="J85" s="121">
        <v>350</v>
      </c>
      <c r="K85" s="46">
        <f t="shared" si="23"/>
        <v>700</v>
      </c>
    </row>
    <row r="86" spans="1:12" s="92" customFormat="1" ht="15.75">
      <c r="A86" s="60">
        <v>79</v>
      </c>
      <c r="B86" s="34"/>
      <c r="C86" s="23"/>
      <c r="D86" s="29"/>
      <c r="E86" s="29"/>
      <c r="F86" s="29"/>
      <c r="G86" s="112"/>
      <c r="H86" s="27"/>
      <c r="I86" s="24"/>
      <c r="J86" s="24"/>
      <c r="K86" s="46"/>
    </row>
    <row r="87" spans="1:12" s="92" customFormat="1" ht="15.75">
      <c r="A87" s="60"/>
      <c r="B87" s="34"/>
      <c r="C87" s="23"/>
      <c r="D87" s="29"/>
      <c r="E87" s="29"/>
      <c r="F87" s="29"/>
      <c r="G87" s="35"/>
      <c r="H87" s="27"/>
      <c r="I87" s="24"/>
      <c r="J87" s="40"/>
      <c r="K87" s="46"/>
    </row>
    <row r="88" spans="1:12" s="92" customFormat="1" ht="26.25">
      <c r="A88" s="60">
        <v>81</v>
      </c>
      <c r="B88" s="71" t="s">
        <v>90</v>
      </c>
      <c r="C88" s="72"/>
      <c r="D88" s="73"/>
      <c r="E88" s="101"/>
      <c r="F88" s="73">
        <f>SUM(F37:F87)</f>
        <v>40170.859999999993</v>
      </c>
      <c r="G88" s="71" t="s">
        <v>91</v>
      </c>
      <c r="H88" s="74"/>
      <c r="I88" s="75"/>
      <c r="J88" s="102"/>
      <c r="K88" s="103">
        <f>SUM(K37:K87)</f>
        <v>72995.840090000027</v>
      </c>
    </row>
    <row r="89" spans="1:12" s="92" customFormat="1" ht="15.75">
      <c r="A89" s="60">
        <v>82</v>
      </c>
      <c r="B89" s="53" t="s">
        <v>83</v>
      </c>
      <c r="C89" s="23"/>
      <c r="D89" s="46"/>
      <c r="E89" s="46"/>
      <c r="F89" s="46"/>
      <c r="G89" s="31"/>
      <c r="H89" s="23"/>
      <c r="I89" s="30"/>
      <c r="J89" s="30"/>
      <c r="K89" s="30"/>
    </row>
    <row r="90" spans="1:12" s="92" customFormat="1" ht="15.75">
      <c r="A90" s="60">
        <v>83</v>
      </c>
      <c r="B90" s="34" t="s">
        <v>100</v>
      </c>
      <c r="C90" s="23" t="s">
        <v>88</v>
      </c>
      <c r="D90" s="29">
        <v>330</v>
      </c>
      <c r="E90" s="29">
        <v>17</v>
      </c>
      <c r="F90" s="29">
        <f t="shared" si="18"/>
        <v>5610</v>
      </c>
      <c r="G90" s="31" t="s">
        <v>134</v>
      </c>
      <c r="H90" s="23" t="s">
        <v>88</v>
      </c>
      <c r="I90" s="122">
        <v>155</v>
      </c>
      <c r="J90" s="29">
        <v>34.17</v>
      </c>
      <c r="K90" s="24">
        <f t="shared" ref="K90:K99" si="26">J90*I90</f>
        <v>5296.35</v>
      </c>
      <c r="L90" s="120"/>
    </row>
    <row r="91" spans="1:12" s="92" customFormat="1" ht="15.75">
      <c r="A91" s="60">
        <v>84</v>
      </c>
      <c r="B91" s="45"/>
      <c r="C91" s="23"/>
      <c r="D91" s="29"/>
      <c r="E91" s="29"/>
      <c r="F91" s="29"/>
      <c r="G91" s="31" t="s">
        <v>182</v>
      </c>
      <c r="H91" s="23" t="s">
        <v>88</v>
      </c>
      <c r="I91" s="122">
        <v>175</v>
      </c>
      <c r="J91" s="29">
        <v>51.67</v>
      </c>
      <c r="K91" s="24">
        <f t="shared" si="26"/>
        <v>9042.25</v>
      </c>
      <c r="L91" s="120"/>
    </row>
    <row r="92" spans="1:12" s="92" customFormat="1" ht="15.75">
      <c r="A92" s="60"/>
      <c r="B92" s="45"/>
      <c r="C92" s="23"/>
      <c r="D92" s="29"/>
      <c r="E92" s="29"/>
      <c r="F92" s="29"/>
      <c r="G92" s="31" t="s">
        <v>302</v>
      </c>
      <c r="H92" s="23" t="s">
        <v>88</v>
      </c>
      <c r="I92" s="122">
        <v>20</v>
      </c>
      <c r="J92" s="29">
        <v>40.25</v>
      </c>
      <c r="K92" s="24">
        <f t="shared" si="26"/>
        <v>805</v>
      </c>
      <c r="L92" s="120"/>
    </row>
    <row r="93" spans="1:12" s="92" customFormat="1" ht="15.75">
      <c r="A93" s="60">
        <v>85</v>
      </c>
      <c r="B93" s="45"/>
      <c r="C93" s="23"/>
      <c r="D93" s="29"/>
      <c r="E93" s="29"/>
      <c r="F93" s="29"/>
      <c r="G93" s="123" t="s">
        <v>175</v>
      </c>
      <c r="H93" s="23" t="s">
        <v>80</v>
      </c>
      <c r="I93" s="122">
        <v>3</v>
      </c>
      <c r="J93" s="29">
        <v>17.5</v>
      </c>
      <c r="K93" s="24">
        <f t="shared" si="26"/>
        <v>52.5</v>
      </c>
      <c r="L93" s="120"/>
    </row>
    <row r="94" spans="1:12" s="92" customFormat="1" ht="15.75">
      <c r="A94" s="60">
        <v>86</v>
      </c>
      <c r="B94" s="45"/>
      <c r="C94" s="23"/>
      <c r="D94" s="29"/>
      <c r="E94" s="29"/>
      <c r="F94" s="29"/>
      <c r="G94" s="35" t="s">
        <v>281</v>
      </c>
      <c r="H94" s="27" t="s">
        <v>89</v>
      </c>
      <c r="I94" s="122">
        <v>2</v>
      </c>
      <c r="J94" s="29">
        <v>137.5</v>
      </c>
      <c r="K94" s="24">
        <f t="shared" si="26"/>
        <v>275</v>
      </c>
      <c r="L94" s="120"/>
    </row>
    <row r="95" spans="1:12" s="92" customFormat="1" ht="25.5">
      <c r="A95" s="60">
        <v>87</v>
      </c>
      <c r="B95" s="45"/>
      <c r="C95" s="23"/>
      <c r="D95" s="29"/>
      <c r="E95" s="29"/>
      <c r="F95" s="29"/>
      <c r="G95" s="35" t="s">
        <v>96</v>
      </c>
      <c r="H95" s="27" t="s">
        <v>89</v>
      </c>
      <c r="I95" s="24">
        <v>1</v>
      </c>
      <c r="J95" s="29">
        <v>91.5</v>
      </c>
      <c r="K95" s="24">
        <f t="shared" si="26"/>
        <v>91.5</v>
      </c>
    </row>
    <row r="96" spans="1:12" s="92" customFormat="1" ht="25.5">
      <c r="A96" s="60">
        <v>88</v>
      </c>
      <c r="B96" s="34" t="s">
        <v>97</v>
      </c>
      <c r="C96" s="23" t="s">
        <v>88</v>
      </c>
      <c r="D96" s="29">
        <v>300</v>
      </c>
      <c r="E96" s="29">
        <v>11</v>
      </c>
      <c r="F96" s="29">
        <f t="shared" ref="F96:F186" si="27">D96*E96</f>
        <v>3300</v>
      </c>
      <c r="G96" s="35" t="s">
        <v>280</v>
      </c>
      <c r="H96" s="23" t="s">
        <v>80</v>
      </c>
      <c r="I96" s="24">
        <v>6</v>
      </c>
      <c r="J96" s="29">
        <v>356.67</v>
      </c>
      <c r="K96" s="24">
        <f t="shared" si="26"/>
        <v>2140.02</v>
      </c>
    </row>
    <row r="97" spans="1:11" s="92" customFormat="1" ht="15.75">
      <c r="A97" s="60">
        <v>89</v>
      </c>
      <c r="B97" s="34"/>
      <c r="C97" s="23"/>
      <c r="D97" s="29"/>
      <c r="E97" s="29"/>
      <c r="F97" s="29"/>
      <c r="G97" s="35" t="s">
        <v>279</v>
      </c>
      <c r="H97" s="27" t="s">
        <v>89</v>
      </c>
      <c r="I97" s="122">
        <v>2</v>
      </c>
      <c r="J97" s="29">
        <v>137.5</v>
      </c>
      <c r="K97" s="24">
        <f t="shared" si="26"/>
        <v>275</v>
      </c>
    </row>
    <row r="98" spans="1:11" s="92" customFormat="1" ht="25.5">
      <c r="A98" s="60">
        <v>90</v>
      </c>
      <c r="B98" s="34"/>
      <c r="C98" s="23"/>
      <c r="D98" s="29"/>
      <c r="E98" s="29"/>
      <c r="F98" s="29"/>
      <c r="G98" s="35" t="s">
        <v>96</v>
      </c>
      <c r="H98" s="27" t="s">
        <v>89</v>
      </c>
      <c r="I98" s="24">
        <v>1</v>
      </c>
      <c r="J98" s="29">
        <v>91.5</v>
      </c>
      <c r="K98" s="24">
        <f t="shared" si="26"/>
        <v>91.5</v>
      </c>
    </row>
    <row r="99" spans="1:11" s="92" customFormat="1" ht="25.5">
      <c r="A99" s="60">
        <v>91</v>
      </c>
      <c r="B99" s="34" t="s">
        <v>149</v>
      </c>
      <c r="C99" s="23" t="s">
        <v>88</v>
      </c>
      <c r="D99" s="29">
        <v>20</v>
      </c>
      <c r="E99" s="29">
        <v>14</v>
      </c>
      <c r="F99" s="29">
        <f t="shared" si="27"/>
        <v>280</v>
      </c>
      <c r="G99" s="34" t="s">
        <v>200</v>
      </c>
      <c r="H99" s="23" t="s">
        <v>88</v>
      </c>
      <c r="I99" s="24">
        <f>D99</f>
        <v>20</v>
      </c>
      <c r="J99" s="29">
        <v>35.83</v>
      </c>
      <c r="K99" s="24">
        <f t="shared" si="26"/>
        <v>716.59999999999991</v>
      </c>
    </row>
    <row r="100" spans="1:11" s="92" customFormat="1" ht="15.75">
      <c r="A100" s="60">
        <v>92</v>
      </c>
      <c r="B100" s="34"/>
      <c r="C100" s="23"/>
      <c r="D100" s="29"/>
      <c r="E100" s="29"/>
      <c r="F100" s="29"/>
      <c r="G100" s="34"/>
      <c r="H100" s="23"/>
      <c r="I100" s="24"/>
      <c r="J100" s="29"/>
      <c r="K100" s="24"/>
    </row>
    <row r="101" spans="1:11" s="92" customFormat="1" ht="25.5">
      <c r="A101" s="60">
        <v>93</v>
      </c>
      <c r="B101" s="97" t="s">
        <v>150</v>
      </c>
      <c r="C101" s="98" t="s">
        <v>80</v>
      </c>
      <c r="D101" s="99">
        <v>2</v>
      </c>
      <c r="E101" s="29">
        <v>85</v>
      </c>
      <c r="F101" s="29">
        <f t="shared" si="27"/>
        <v>170</v>
      </c>
      <c r="G101" s="34" t="s">
        <v>151</v>
      </c>
      <c r="H101" s="23" t="s">
        <v>80</v>
      </c>
      <c r="I101" s="29">
        <f>D101</f>
        <v>2</v>
      </c>
      <c r="J101" s="29" t="s">
        <v>105</v>
      </c>
      <c r="K101" s="24"/>
    </row>
    <row r="102" spans="1:11" s="92" customFormat="1" ht="25.5">
      <c r="A102" s="60">
        <v>94</v>
      </c>
      <c r="B102" s="97" t="s">
        <v>152</v>
      </c>
      <c r="C102" s="98" t="s">
        <v>80</v>
      </c>
      <c r="D102" s="99">
        <v>1</v>
      </c>
      <c r="E102" s="29">
        <v>85</v>
      </c>
      <c r="F102" s="29">
        <f t="shared" si="27"/>
        <v>85</v>
      </c>
      <c r="G102" s="34" t="s">
        <v>153</v>
      </c>
      <c r="H102" s="23" t="s">
        <v>80</v>
      </c>
      <c r="I102" s="29">
        <v>1</v>
      </c>
      <c r="J102" s="29" t="s">
        <v>105</v>
      </c>
      <c r="K102" s="24"/>
    </row>
    <row r="103" spans="1:11" s="92" customFormat="1" ht="25.5">
      <c r="A103" s="60">
        <v>95</v>
      </c>
      <c r="B103" s="34" t="s">
        <v>259</v>
      </c>
      <c r="C103" s="23" t="s">
        <v>80</v>
      </c>
      <c r="D103" s="29">
        <v>1</v>
      </c>
      <c r="E103" s="29">
        <v>1067</v>
      </c>
      <c r="F103" s="29">
        <f t="shared" si="27"/>
        <v>1067</v>
      </c>
      <c r="G103" s="34" t="s">
        <v>199</v>
      </c>
      <c r="H103" s="23" t="s">
        <v>80</v>
      </c>
      <c r="I103" s="29">
        <v>1</v>
      </c>
      <c r="J103" s="29" t="s">
        <v>105</v>
      </c>
      <c r="K103" s="24"/>
    </row>
    <row r="104" spans="1:11" s="92" customFormat="1" ht="25.5">
      <c r="A104" s="60">
        <v>96</v>
      </c>
      <c r="B104" s="34" t="s">
        <v>202</v>
      </c>
      <c r="C104" s="23" t="s">
        <v>80</v>
      </c>
      <c r="D104" s="29">
        <v>1</v>
      </c>
      <c r="E104" s="29">
        <v>403</v>
      </c>
      <c r="F104" s="29">
        <f t="shared" si="27"/>
        <v>403</v>
      </c>
      <c r="G104" s="34" t="s">
        <v>208</v>
      </c>
      <c r="H104" s="23" t="s">
        <v>80</v>
      </c>
      <c r="I104" s="29">
        <v>1</v>
      </c>
      <c r="J104" s="29">
        <v>132.5</v>
      </c>
      <c r="K104" s="24">
        <f t="shared" ref="K104" si="28">I104*J104</f>
        <v>132.5</v>
      </c>
    </row>
    <row r="105" spans="1:11" s="92" customFormat="1" ht="25.5">
      <c r="A105" s="60">
        <v>97</v>
      </c>
      <c r="B105" s="34"/>
      <c r="C105" s="23"/>
      <c r="D105" s="29"/>
      <c r="E105" s="29"/>
      <c r="F105" s="29"/>
      <c r="G105" s="34" t="s">
        <v>177</v>
      </c>
      <c r="H105" s="23" t="s">
        <v>80</v>
      </c>
      <c r="I105" s="29">
        <v>4</v>
      </c>
      <c r="J105" s="29" t="s">
        <v>105</v>
      </c>
      <c r="K105" s="24"/>
    </row>
    <row r="106" spans="1:11" s="92" customFormat="1" ht="25.5">
      <c r="A106" s="60">
        <v>98</v>
      </c>
      <c r="B106" s="34"/>
      <c r="C106" s="23"/>
      <c r="D106" s="29"/>
      <c r="E106" s="29"/>
      <c r="F106" s="29"/>
      <c r="G106" s="34" t="s">
        <v>177</v>
      </c>
      <c r="H106" s="23" t="s">
        <v>80</v>
      </c>
      <c r="I106" s="29">
        <v>6</v>
      </c>
      <c r="J106" s="29" t="s">
        <v>105</v>
      </c>
      <c r="K106" s="24"/>
    </row>
    <row r="107" spans="1:11" s="92" customFormat="1" ht="15.75">
      <c r="A107" s="60"/>
      <c r="B107" s="34"/>
      <c r="C107" s="23"/>
      <c r="D107" s="29"/>
      <c r="E107" s="29"/>
      <c r="F107" s="29"/>
      <c r="G107" s="34" t="s">
        <v>295</v>
      </c>
      <c r="H107" s="23" t="s">
        <v>80</v>
      </c>
      <c r="I107" s="29">
        <v>2</v>
      </c>
      <c r="J107" s="29">
        <v>491.67</v>
      </c>
      <c r="K107" s="24">
        <f t="shared" ref="K107:K112" si="29">J107*I107</f>
        <v>983.34</v>
      </c>
    </row>
    <row r="108" spans="1:11" s="92" customFormat="1" ht="15.75">
      <c r="A108" s="60">
        <v>99</v>
      </c>
      <c r="B108" s="34"/>
      <c r="C108" s="23"/>
      <c r="D108" s="29"/>
      <c r="E108" s="29"/>
      <c r="F108" s="29"/>
      <c r="G108" s="34" t="s">
        <v>294</v>
      </c>
      <c r="H108" s="23" t="s">
        <v>80</v>
      </c>
      <c r="I108" s="29">
        <v>1</v>
      </c>
      <c r="J108" s="29">
        <v>105</v>
      </c>
      <c r="K108" s="24">
        <f t="shared" si="29"/>
        <v>105</v>
      </c>
    </row>
    <row r="109" spans="1:11" s="92" customFormat="1" ht="25.5">
      <c r="A109" s="60">
        <v>100</v>
      </c>
      <c r="B109" s="34"/>
      <c r="C109" s="23"/>
      <c r="D109" s="29"/>
      <c r="E109" s="29"/>
      <c r="F109" s="29"/>
      <c r="G109" s="34" t="s">
        <v>278</v>
      </c>
      <c r="H109" s="23" t="s">
        <v>80</v>
      </c>
      <c r="I109" s="29">
        <v>1</v>
      </c>
      <c r="J109" s="108">
        <v>1000</v>
      </c>
      <c r="K109" s="24">
        <f t="shared" si="29"/>
        <v>1000</v>
      </c>
    </row>
    <row r="110" spans="1:11" s="92" customFormat="1" ht="38.25">
      <c r="A110" s="60">
        <v>101</v>
      </c>
      <c r="B110" s="34" t="s">
        <v>229</v>
      </c>
      <c r="C110" s="23" t="s">
        <v>80</v>
      </c>
      <c r="D110" s="29">
        <v>1</v>
      </c>
      <c r="E110" s="29">
        <v>106</v>
      </c>
      <c r="F110" s="29">
        <f t="shared" ref="F110" si="30">D110*E110</f>
        <v>106</v>
      </c>
      <c r="G110" s="35" t="s">
        <v>125</v>
      </c>
      <c r="H110" s="27" t="s">
        <v>80</v>
      </c>
      <c r="I110" s="24">
        <f>D110</f>
        <v>1</v>
      </c>
      <c r="J110" s="29">
        <v>294.17</v>
      </c>
      <c r="K110" s="24">
        <f t="shared" ref="K110" si="31">J110*I110</f>
        <v>294.17</v>
      </c>
    </row>
    <row r="111" spans="1:11" s="92" customFormat="1" ht="38.25">
      <c r="A111" s="60">
        <v>102</v>
      </c>
      <c r="B111" s="34" t="s">
        <v>228</v>
      </c>
      <c r="C111" s="23" t="s">
        <v>80</v>
      </c>
      <c r="D111" s="29">
        <v>4</v>
      </c>
      <c r="E111" s="29">
        <v>106</v>
      </c>
      <c r="F111" s="29">
        <f t="shared" si="27"/>
        <v>424</v>
      </c>
      <c r="G111" s="35" t="s">
        <v>125</v>
      </c>
      <c r="H111" s="27" t="s">
        <v>80</v>
      </c>
      <c r="I111" s="24">
        <f>D111</f>
        <v>4</v>
      </c>
      <c r="J111" s="29">
        <v>294.17</v>
      </c>
      <c r="K111" s="24">
        <f t="shared" si="29"/>
        <v>1176.68</v>
      </c>
    </row>
    <row r="112" spans="1:11" s="92" customFormat="1" ht="15.75">
      <c r="A112" s="60">
        <v>103</v>
      </c>
      <c r="B112" s="34"/>
      <c r="C112" s="23"/>
      <c r="D112" s="29"/>
      <c r="E112" s="29"/>
      <c r="F112" s="29"/>
      <c r="G112" s="35" t="s">
        <v>261</v>
      </c>
      <c r="H112" s="27" t="s">
        <v>80</v>
      </c>
      <c r="I112" s="24">
        <f>D111</f>
        <v>4</v>
      </c>
      <c r="J112" s="29">
        <v>1106</v>
      </c>
      <c r="K112" s="24">
        <f t="shared" si="29"/>
        <v>4424</v>
      </c>
    </row>
    <row r="113" spans="1:13" s="92" customFormat="1" ht="15.75">
      <c r="A113" s="60">
        <v>105</v>
      </c>
      <c r="B113" s="34"/>
      <c r="C113" s="23"/>
      <c r="D113" s="29"/>
      <c r="E113" s="29"/>
      <c r="F113" s="29"/>
      <c r="G113" s="35"/>
      <c r="H113" s="27"/>
      <c r="I113" s="24"/>
      <c r="J113" s="29"/>
      <c r="K113" s="24"/>
    </row>
    <row r="114" spans="1:13" s="92" customFormat="1" ht="15.75">
      <c r="A114" s="60">
        <v>106</v>
      </c>
      <c r="B114" s="34" t="s">
        <v>98</v>
      </c>
      <c r="C114" s="23" t="s">
        <v>80</v>
      </c>
      <c r="D114" s="29">
        <v>17</v>
      </c>
      <c r="E114" s="29">
        <v>85</v>
      </c>
      <c r="F114" s="29">
        <f t="shared" si="27"/>
        <v>1445</v>
      </c>
      <c r="G114" s="45" t="s">
        <v>293</v>
      </c>
      <c r="H114" s="39" t="s">
        <v>80</v>
      </c>
      <c r="I114" s="24">
        <f>D114</f>
        <v>17</v>
      </c>
      <c r="J114" s="29">
        <v>47.5</v>
      </c>
      <c r="K114" s="29">
        <f>J114*I114</f>
        <v>807.5</v>
      </c>
    </row>
    <row r="115" spans="1:13" s="92" customFormat="1" ht="26.25">
      <c r="A115" s="60">
        <v>107</v>
      </c>
      <c r="B115" s="34"/>
      <c r="C115" s="23"/>
      <c r="D115" s="29"/>
      <c r="E115" s="29"/>
      <c r="F115" s="29"/>
      <c r="G115" s="58" t="s">
        <v>206</v>
      </c>
      <c r="H115" s="61" t="s">
        <v>80</v>
      </c>
      <c r="I115" s="62">
        <v>51</v>
      </c>
      <c r="J115" s="62">
        <v>12.5</v>
      </c>
      <c r="K115" s="29">
        <f t="shared" ref="K115:K133" si="32">J115*I115</f>
        <v>637.5</v>
      </c>
    </row>
    <row r="116" spans="1:13" s="92" customFormat="1" ht="25.5">
      <c r="A116" s="60">
        <v>108</v>
      </c>
      <c r="B116" s="34" t="s">
        <v>99</v>
      </c>
      <c r="C116" s="23" t="s">
        <v>80</v>
      </c>
      <c r="D116" s="29">
        <v>31</v>
      </c>
      <c r="E116" s="29">
        <v>68</v>
      </c>
      <c r="F116" s="29">
        <f t="shared" si="27"/>
        <v>2108</v>
      </c>
      <c r="G116" s="37" t="s">
        <v>176</v>
      </c>
      <c r="H116" s="23" t="s">
        <v>80</v>
      </c>
      <c r="I116" s="29">
        <f>D116</f>
        <v>31</v>
      </c>
      <c r="J116" s="29">
        <v>81</v>
      </c>
      <c r="K116" s="29">
        <f t="shared" si="32"/>
        <v>2511</v>
      </c>
    </row>
    <row r="117" spans="1:13" s="92" customFormat="1" ht="15.75">
      <c r="A117" s="60">
        <v>109</v>
      </c>
      <c r="B117" s="34"/>
      <c r="C117" s="23"/>
      <c r="D117" s="29"/>
      <c r="E117" s="29"/>
      <c r="F117" s="29"/>
      <c r="G117" s="124" t="s">
        <v>147</v>
      </c>
      <c r="H117" s="23" t="s">
        <v>80</v>
      </c>
      <c r="I117" s="29">
        <f>D116</f>
        <v>31</v>
      </c>
      <c r="J117" s="29">
        <v>4.17</v>
      </c>
      <c r="K117" s="29">
        <f t="shared" ref="K117" si="33">J117*I117</f>
        <v>129.27000000000001</v>
      </c>
    </row>
    <row r="118" spans="1:13" s="92" customFormat="1" ht="15.75">
      <c r="A118" s="60">
        <v>111</v>
      </c>
      <c r="B118" s="31"/>
      <c r="C118" s="23"/>
      <c r="D118" s="29"/>
      <c r="E118" s="29"/>
      <c r="F118" s="29"/>
      <c r="G118" s="34" t="s">
        <v>101</v>
      </c>
      <c r="H118" s="23" t="s">
        <v>80</v>
      </c>
      <c r="I118" s="29">
        <v>14</v>
      </c>
      <c r="J118" s="108">
        <v>47.42</v>
      </c>
      <c r="K118" s="29">
        <f>J118*I118</f>
        <v>663.88</v>
      </c>
    </row>
    <row r="119" spans="1:13" s="92" customFormat="1" ht="25.5">
      <c r="A119" s="60">
        <v>110</v>
      </c>
      <c r="B119" s="34" t="s">
        <v>185</v>
      </c>
      <c r="C119" s="23" t="s">
        <v>80</v>
      </c>
      <c r="D119" s="29">
        <v>3</v>
      </c>
      <c r="E119" s="29">
        <v>50</v>
      </c>
      <c r="F119" s="29">
        <f t="shared" ref="F119" si="34">D119*E119</f>
        <v>150</v>
      </c>
      <c r="G119" s="35" t="s">
        <v>135</v>
      </c>
      <c r="H119" s="27" t="s">
        <v>80</v>
      </c>
      <c r="I119" s="24">
        <f>D119</f>
        <v>3</v>
      </c>
      <c r="J119" s="29">
        <v>99.9</v>
      </c>
      <c r="K119" s="29">
        <f t="shared" si="32"/>
        <v>299.70000000000005</v>
      </c>
    </row>
    <row r="120" spans="1:13" s="92" customFormat="1" ht="25.5">
      <c r="A120" s="60"/>
      <c r="B120" s="34"/>
      <c r="C120" s="23"/>
      <c r="D120" s="29"/>
      <c r="E120" s="29"/>
      <c r="F120" s="29"/>
      <c r="G120" s="37" t="s">
        <v>176</v>
      </c>
      <c r="H120" s="23" t="s">
        <v>80</v>
      </c>
      <c r="I120" s="29">
        <f>D119</f>
        <v>3</v>
      </c>
      <c r="J120" s="29">
        <v>81</v>
      </c>
      <c r="K120" s="29">
        <f t="shared" ref="K120" si="35">J120*I120</f>
        <v>243</v>
      </c>
    </row>
    <row r="121" spans="1:13" s="92" customFormat="1" ht="26.25">
      <c r="A121" s="60">
        <v>112</v>
      </c>
      <c r="B121" s="34" t="s">
        <v>106</v>
      </c>
      <c r="C121" s="23" t="s">
        <v>80</v>
      </c>
      <c r="D121" s="29">
        <v>5</v>
      </c>
      <c r="E121" s="29">
        <v>68</v>
      </c>
      <c r="F121" s="29">
        <f t="shared" si="27"/>
        <v>340</v>
      </c>
      <c r="G121" s="31" t="s">
        <v>180</v>
      </c>
      <c r="H121" s="23" t="s">
        <v>80</v>
      </c>
      <c r="I121" s="29">
        <v>3</v>
      </c>
      <c r="J121" s="29">
        <v>68.5</v>
      </c>
      <c r="K121" s="29">
        <f t="shared" si="32"/>
        <v>205.5</v>
      </c>
    </row>
    <row r="122" spans="1:13" s="92" customFormat="1" ht="26.25">
      <c r="A122" s="60">
        <v>113</v>
      </c>
      <c r="B122" s="34"/>
      <c r="C122" s="23"/>
      <c r="D122" s="29"/>
      <c r="E122" s="29"/>
      <c r="F122" s="29"/>
      <c r="G122" s="31" t="s">
        <v>194</v>
      </c>
      <c r="H122" s="23" t="s">
        <v>80</v>
      </c>
      <c r="I122" s="29">
        <v>2</v>
      </c>
      <c r="J122" s="29">
        <v>83.09</v>
      </c>
      <c r="K122" s="29">
        <f t="shared" si="32"/>
        <v>166.18</v>
      </c>
    </row>
    <row r="123" spans="1:13" s="92" customFormat="1" ht="15.75">
      <c r="A123" s="60">
        <v>114</v>
      </c>
      <c r="B123" s="31"/>
      <c r="C123" s="23"/>
      <c r="D123" s="29"/>
      <c r="E123" s="29"/>
      <c r="F123" s="29"/>
      <c r="G123" s="125" t="s">
        <v>147</v>
      </c>
      <c r="H123" s="23" t="s">
        <v>80</v>
      </c>
      <c r="I123" s="29">
        <f>D121</f>
        <v>5</v>
      </c>
      <c r="J123" s="29">
        <v>4.17</v>
      </c>
      <c r="K123" s="29">
        <f t="shared" si="32"/>
        <v>20.85</v>
      </c>
      <c r="L123" s="120"/>
      <c r="M123" s="120"/>
    </row>
    <row r="124" spans="1:13" s="92" customFormat="1" ht="15.75">
      <c r="A124" s="60">
        <v>115</v>
      </c>
      <c r="B124" s="202"/>
      <c r="C124" s="203"/>
      <c r="D124" s="29"/>
      <c r="E124" s="29"/>
      <c r="F124" s="29"/>
      <c r="G124" s="34" t="s">
        <v>101</v>
      </c>
      <c r="H124" s="23" t="s">
        <v>80</v>
      </c>
      <c r="I124" s="29">
        <v>2</v>
      </c>
      <c r="J124" s="108">
        <v>47.42</v>
      </c>
      <c r="K124" s="29">
        <f t="shared" ref="K124" si="36">J124*I124</f>
        <v>94.84</v>
      </c>
      <c r="L124" s="120"/>
      <c r="M124" s="120"/>
    </row>
    <row r="125" spans="1:13" s="92" customFormat="1" ht="25.5">
      <c r="A125" s="60">
        <v>116</v>
      </c>
      <c r="B125" s="126" t="s">
        <v>235</v>
      </c>
      <c r="C125" s="127" t="s">
        <v>88</v>
      </c>
      <c r="D125" s="62">
        <v>15.6</v>
      </c>
      <c r="E125" s="63">
        <v>34</v>
      </c>
      <c r="F125" s="63">
        <f t="shared" ref="F125:F131" si="37">E125*D125</f>
        <v>530.4</v>
      </c>
      <c r="G125" s="128" t="s">
        <v>236</v>
      </c>
      <c r="H125" s="129" t="s">
        <v>80</v>
      </c>
      <c r="I125" s="62">
        <v>9</v>
      </c>
      <c r="J125" s="62">
        <v>258.33999999999997</v>
      </c>
      <c r="K125" s="62">
        <f t="shared" si="32"/>
        <v>2325.06</v>
      </c>
    </row>
    <row r="126" spans="1:13" s="92" customFormat="1" ht="25.5">
      <c r="A126" s="60">
        <v>117</v>
      </c>
      <c r="B126" s="130" t="s">
        <v>237</v>
      </c>
      <c r="C126" s="127" t="s">
        <v>88</v>
      </c>
      <c r="D126" s="62">
        <v>15.6</v>
      </c>
      <c r="E126" s="63">
        <v>59</v>
      </c>
      <c r="F126" s="63">
        <f t="shared" si="37"/>
        <v>920.4</v>
      </c>
      <c r="G126" s="128" t="s">
        <v>238</v>
      </c>
      <c r="H126" s="131" t="s">
        <v>239</v>
      </c>
      <c r="I126" s="62">
        <v>4</v>
      </c>
      <c r="J126" s="62">
        <v>349.17</v>
      </c>
      <c r="K126" s="29">
        <f t="shared" si="32"/>
        <v>1396.68</v>
      </c>
    </row>
    <row r="127" spans="1:13" s="92" customFormat="1" ht="25.5">
      <c r="A127" s="60">
        <v>118</v>
      </c>
      <c r="B127" s="130"/>
      <c r="C127" s="127"/>
      <c r="D127" s="62"/>
      <c r="E127" s="63"/>
      <c r="F127" s="63"/>
      <c r="G127" s="128" t="s">
        <v>240</v>
      </c>
      <c r="H127" s="132" t="s">
        <v>239</v>
      </c>
      <c r="I127" s="62">
        <v>4</v>
      </c>
      <c r="J127" s="62">
        <v>46.67</v>
      </c>
      <c r="K127" s="29">
        <f t="shared" si="32"/>
        <v>186.68</v>
      </c>
    </row>
    <row r="128" spans="1:13" s="92" customFormat="1" ht="15.75">
      <c r="A128" s="60">
        <v>119</v>
      </c>
      <c r="B128" s="126" t="s">
        <v>241</v>
      </c>
      <c r="C128" s="127" t="s">
        <v>88</v>
      </c>
      <c r="D128" s="62">
        <v>30</v>
      </c>
      <c r="E128" s="63">
        <v>14</v>
      </c>
      <c r="F128" s="63">
        <f t="shared" si="37"/>
        <v>420</v>
      </c>
      <c r="G128" s="128" t="s">
        <v>291</v>
      </c>
      <c r="H128" s="129" t="s">
        <v>88</v>
      </c>
      <c r="I128" s="62">
        <v>15</v>
      </c>
      <c r="J128" s="62">
        <v>18.75</v>
      </c>
      <c r="K128" s="29">
        <f t="shared" si="32"/>
        <v>281.25</v>
      </c>
    </row>
    <row r="129" spans="1:13" s="92" customFormat="1" ht="15.75">
      <c r="A129" s="60"/>
      <c r="B129" s="126"/>
      <c r="C129" s="127"/>
      <c r="D129" s="62"/>
      <c r="E129" s="63"/>
      <c r="F129" s="63"/>
      <c r="G129" s="128" t="s">
        <v>292</v>
      </c>
      <c r="H129" s="129" t="s">
        <v>88</v>
      </c>
      <c r="I129" s="62">
        <v>15</v>
      </c>
      <c r="J129" s="62">
        <v>22.92</v>
      </c>
      <c r="K129" s="29">
        <f t="shared" si="32"/>
        <v>343.8</v>
      </c>
    </row>
    <row r="130" spans="1:13" s="92" customFormat="1" ht="25.5">
      <c r="A130" s="60">
        <v>120</v>
      </c>
      <c r="B130" s="133"/>
      <c r="C130" s="129"/>
      <c r="D130" s="62"/>
      <c r="E130" s="63"/>
      <c r="F130" s="63"/>
      <c r="G130" s="128" t="s">
        <v>285</v>
      </c>
      <c r="H130" s="129" t="s">
        <v>80</v>
      </c>
      <c r="I130" s="62">
        <v>12</v>
      </c>
      <c r="J130" s="62">
        <v>29.17</v>
      </c>
      <c r="K130" s="29">
        <f t="shared" si="32"/>
        <v>350.04</v>
      </c>
    </row>
    <row r="131" spans="1:13" s="92" customFormat="1" ht="15.75">
      <c r="A131" s="60">
        <v>121</v>
      </c>
      <c r="B131" s="134" t="s">
        <v>242</v>
      </c>
      <c r="C131" s="135" t="s">
        <v>88</v>
      </c>
      <c r="D131" s="62">
        <v>13</v>
      </c>
      <c r="E131" s="63">
        <v>51</v>
      </c>
      <c r="F131" s="63">
        <f t="shared" si="37"/>
        <v>663</v>
      </c>
      <c r="G131" s="54" t="s">
        <v>243</v>
      </c>
      <c r="H131" s="129" t="s">
        <v>80</v>
      </c>
      <c r="I131" s="62">
        <f>D131</f>
        <v>13</v>
      </c>
      <c r="J131" s="62">
        <v>166.67</v>
      </c>
      <c r="K131" s="29">
        <f t="shared" si="32"/>
        <v>2166.71</v>
      </c>
    </row>
    <row r="132" spans="1:13" s="92" customFormat="1" ht="15.75">
      <c r="A132" s="60">
        <v>122</v>
      </c>
      <c r="B132" s="134"/>
      <c r="C132" s="136"/>
      <c r="D132" s="137"/>
      <c r="E132" s="138"/>
      <c r="F132" s="138"/>
      <c r="G132" s="128" t="s">
        <v>244</v>
      </c>
      <c r="H132" s="129" t="s">
        <v>80</v>
      </c>
      <c r="I132" s="62">
        <f>D131</f>
        <v>13</v>
      </c>
      <c r="J132" s="62">
        <v>14.33</v>
      </c>
      <c r="K132" s="29">
        <f t="shared" si="32"/>
        <v>186.29</v>
      </c>
    </row>
    <row r="133" spans="1:13" s="92" customFormat="1" ht="25.5">
      <c r="A133" s="60">
        <v>123</v>
      </c>
      <c r="B133" s="130"/>
      <c r="C133" s="127"/>
      <c r="D133" s="139"/>
      <c r="E133" s="138"/>
      <c r="F133" s="138"/>
      <c r="G133" s="45" t="s">
        <v>245</v>
      </c>
      <c r="H133" s="140" t="s">
        <v>80</v>
      </c>
      <c r="I133" s="29">
        <v>5</v>
      </c>
      <c r="J133" s="62">
        <v>50</v>
      </c>
      <c r="K133" s="29">
        <f t="shared" si="32"/>
        <v>250</v>
      </c>
    </row>
    <row r="134" spans="1:13" s="92" customFormat="1" ht="25.5">
      <c r="A134" s="60">
        <v>124</v>
      </c>
      <c r="B134" s="31" t="s">
        <v>282</v>
      </c>
      <c r="C134" s="23" t="s">
        <v>88</v>
      </c>
      <c r="D134" s="29">
        <v>3</v>
      </c>
      <c r="E134" s="29">
        <v>59</v>
      </c>
      <c r="F134" s="29">
        <f t="shared" si="27"/>
        <v>177</v>
      </c>
      <c r="G134" s="125" t="s">
        <v>197</v>
      </c>
      <c r="H134" s="23" t="s">
        <v>80</v>
      </c>
      <c r="I134" s="29">
        <v>3</v>
      </c>
      <c r="J134" s="29" t="s">
        <v>105</v>
      </c>
      <c r="K134" s="29"/>
      <c r="L134" s="120"/>
      <c r="M134" s="120"/>
    </row>
    <row r="135" spans="1:13" s="92" customFormat="1" ht="15.75">
      <c r="A135" s="60"/>
      <c r="B135" s="31"/>
      <c r="C135" s="23"/>
      <c r="D135" s="29"/>
      <c r="E135" s="29"/>
      <c r="F135" s="29"/>
      <c r="G135" s="125" t="s">
        <v>287</v>
      </c>
      <c r="H135" s="23" t="s">
        <v>80</v>
      </c>
      <c r="I135" s="29">
        <v>3</v>
      </c>
      <c r="J135" s="29">
        <v>38</v>
      </c>
      <c r="K135" s="24">
        <f t="shared" ref="K135:K145" si="38">J135*I135</f>
        <v>114</v>
      </c>
      <c r="L135" s="120"/>
      <c r="M135" s="120"/>
    </row>
    <row r="136" spans="1:13" s="92" customFormat="1" ht="15.75">
      <c r="A136" s="60"/>
      <c r="B136" s="31"/>
      <c r="C136" s="23"/>
      <c r="D136" s="29"/>
      <c r="E136" s="29"/>
      <c r="F136" s="29"/>
      <c r="G136" s="125" t="s">
        <v>288</v>
      </c>
      <c r="H136" s="23" t="s">
        <v>88</v>
      </c>
      <c r="I136" s="29">
        <v>12</v>
      </c>
      <c r="J136" s="29">
        <v>5.0999999999999996</v>
      </c>
      <c r="K136" s="24">
        <f t="shared" si="38"/>
        <v>61.199999999999996</v>
      </c>
      <c r="L136" s="120"/>
      <c r="M136" s="120"/>
    </row>
    <row r="137" spans="1:13" s="92" customFormat="1" ht="15.75">
      <c r="A137" s="60"/>
      <c r="B137" s="31"/>
      <c r="C137" s="23"/>
      <c r="D137" s="29"/>
      <c r="E137" s="29"/>
      <c r="F137" s="29"/>
      <c r="G137" s="125" t="s">
        <v>289</v>
      </c>
      <c r="H137" s="23" t="s">
        <v>80</v>
      </c>
      <c r="I137" s="29">
        <v>12</v>
      </c>
      <c r="J137" s="29">
        <v>6.08</v>
      </c>
      <c r="K137" s="24">
        <f t="shared" si="38"/>
        <v>72.960000000000008</v>
      </c>
      <c r="L137" s="120"/>
      <c r="M137" s="120"/>
    </row>
    <row r="138" spans="1:13" s="92" customFormat="1" ht="15.75">
      <c r="A138" s="60"/>
      <c r="B138" s="31"/>
      <c r="C138" s="23"/>
      <c r="D138" s="29"/>
      <c r="E138" s="29"/>
      <c r="F138" s="29"/>
      <c r="G138" s="125" t="s">
        <v>290</v>
      </c>
      <c r="H138" s="23" t="s">
        <v>80</v>
      </c>
      <c r="I138" s="29">
        <v>6</v>
      </c>
      <c r="J138" s="29">
        <v>9.42</v>
      </c>
      <c r="K138" s="24">
        <f t="shared" si="38"/>
        <v>56.519999999999996</v>
      </c>
      <c r="L138" s="120"/>
      <c r="M138" s="120"/>
    </row>
    <row r="139" spans="1:13" s="92" customFormat="1" ht="26.25">
      <c r="A139" s="60">
        <v>125</v>
      </c>
      <c r="B139" s="31" t="s">
        <v>286</v>
      </c>
      <c r="C139" s="23" t="s">
        <v>80</v>
      </c>
      <c r="D139" s="29">
        <v>1</v>
      </c>
      <c r="E139" s="29">
        <v>51</v>
      </c>
      <c r="F139" s="29">
        <f t="shared" si="27"/>
        <v>51</v>
      </c>
      <c r="G139" s="125" t="s">
        <v>198</v>
      </c>
      <c r="H139" s="23" t="s">
        <v>80</v>
      </c>
      <c r="I139" s="29">
        <v>1</v>
      </c>
      <c r="J139" s="29">
        <v>375</v>
      </c>
      <c r="K139" s="24">
        <f t="shared" si="38"/>
        <v>375</v>
      </c>
      <c r="L139" s="120"/>
      <c r="M139" s="120"/>
    </row>
    <row r="140" spans="1:13" s="194" customFormat="1" ht="15.75">
      <c r="A140" s="60">
        <v>126</v>
      </c>
      <c r="B140" s="189" t="s">
        <v>263</v>
      </c>
      <c r="C140" s="61" t="s">
        <v>88</v>
      </c>
      <c r="D140" s="62">
        <v>22</v>
      </c>
      <c r="E140" s="190">
        <v>79</v>
      </c>
      <c r="F140" s="63">
        <f>D140*E140</f>
        <v>1738</v>
      </c>
      <c r="G140" s="191"/>
      <c r="H140" s="104"/>
      <c r="I140" s="63"/>
      <c r="J140" s="192"/>
      <c r="K140" s="193"/>
    </row>
    <row r="141" spans="1:13" s="194" customFormat="1" ht="15.75">
      <c r="A141" s="60">
        <v>127</v>
      </c>
      <c r="B141" s="189"/>
      <c r="C141" s="61"/>
      <c r="D141" s="62"/>
      <c r="E141" s="190"/>
      <c r="F141" s="63"/>
      <c r="G141" s="191" t="s">
        <v>264</v>
      </c>
      <c r="H141" s="104" t="s">
        <v>80</v>
      </c>
      <c r="I141" s="63">
        <v>11</v>
      </c>
      <c r="J141" s="192">
        <v>324.17</v>
      </c>
      <c r="K141" s="193">
        <f t="shared" si="38"/>
        <v>3565.8700000000003</v>
      </c>
    </row>
    <row r="142" spans="1:13" s="194" customFormat="1" ht="15.75">
      <c r="A142" s="60">
        <v>128</v>
      </c>
      <c r="B142" s="58"/>
      <c r="C142" s="61"/>
      <c r="D142" s="62"/>
      <c r="E142" s="190"/>
      <c r="F142" s="63"/>
      <c r="G142" s="195" t="s">
        <v>265</v>
      </c>
      <c r="H142" s="196" t="s">
        <v>80</v>
      </c>
      <c r="I142" s="63">
        <v>9</v>
      </c>
      <c r="J142" s="192">
        <v>45.83</v>
      </c>
      <c r="K142" s="193">
        <f t="shared" si="38"/>
        <v>412.46999999999997</v>
      </c>
    </row>
    <row r="143" spans="1:13" s="194" customFormat="1" ht="15.75">
      <c r="A143" s="60">
        <v>129</v>
      </c>
      <c r="B143" s="58"/>
      <c r="C143" s="61"/>
      <c r="D143" s="62"/>
      <c r="E143" s="190"/>
      <c r="F143" s="63"/>
      <c r="G143" s="195" t="s">
        <v>266</v>
      </c>
      <c r="H143" s="196" t="s">
        <v>267</v>
      </c>
      <c r="I143" s="63">
        <v>17</v>
      </c>
      <c r="J143" s="192">
        <v>136.66999999999999</v>
      </c>
      <c r="K143" s="193">
        <f t="shared" si="38"/>
        <v>2323.39</v>
      </c>
    </row>
    <row r="144" spans="1:13" s="197" customFormat="1" ht="15.75">
      <c r="A144" s="60">
        <v>130</v>
      </c>
      <c r="B144" s="189" t="s">
        <v>308</v>
      </c>
      <c r="C144" s="61" t="s">
        <v>80</v>
      </c>
      <c r="D144" s="62">
        <v>53</v>
      </c>
      <c r="E144" s="190">
        <v>76</v>
      </c>
      <c r="F144" s="63">
        <f>D144*E144</f>
        <v>4028</v>
      </c>
      <c r="G144" s="128" t="s">
        <v>268</v>
      </c>
      <c r="H144" s="104" t="s">
        <v>80</v>
      </c>
      <c r="I144" s="63">
        <v>53</v>
      </c>
      <c r="J144" s="192">
        <v>763.34</v>
      </c>
      <c r="K144" s="193">
        <f t="shared" si="38"/>
        <v>40457.020000000004</v>
      </c>
    </row>
    <row r="145" spans="1:13" s="142" customFormat="1" ht="29.45" customHeight="1">
      <c r="A145" s="60">
        <v>132</v>
      </c>
      <c r="B145" s="34" t="s">
        <v>299</v>
      </c>
      <c r="C145" s="25" t="s">
        <v>80</v>
      </c>
      <c r="D145" s="25">
        <v>2</v>
      </c>
      <c r="E145" s="29">
        <v>119</v>
      </c>
      <c r="F145" s="29">
        <f t="shared" ref="F145" si="39">D145*E145</f>
        <v>238</v>
      </c>
      <c r="G145" s="125" t="s">
        <v>283</v>
      </c>
      <c r="H145" s="23" t="s">
        <v>80</v>
      </c>
      <c r="I145" s="29">
        <v>2</v>
      </c>
      <c r="J145" s="141">
        <v>500</v>
      </c>
      <c r="K145" s="24">
        <f t="shared" si="38"/>
        <v>1000</v>
      </c>
      <c r="L145" s="120"/>
      <c r="M145" s="120"/>
    </row>
    <row r="146" spans="1:13" s="142" customFormat="1" ht="29.45" customHeight="1">
      <c r="A146" s="60"/>
      <c r="B146" s="34"/>
      <c r="C146" s="25"/>
      <c r="D146" s="25"/>
      <c r="E146" s="29"/>
      <c r="F146" s="29"/>
      <c r="G146" s="125" t="s">
        <v>300</v>
      </c>
      <c r="H146" s="23" t="s">
        <v>301</v>
      </c>
      <c r="I146" s="29">
        <v>2</v>
      </c>
      <c r="J146" s="29" t="s">
        <v>105</v>
      </c>
      <c r="K146" s="24"/>
      <c r="L146" s="120"/>
      <c r="M146" s="120"/>
    </row>
    <row r="147" spans="1:13" s="92" customFormat="1" ht="15.75">
      <c r="A147" s="60"/>
      <c r="B147" s="31"/>
      <c r="C147" s="23"/>
      <c r="D147" s="29"/>
      <c r="E147" s="29"/>
      <c r="F147" s="29"/>
      <c r="G147" s="125" t="s">
        <v>288</v>
      </c>
      <c r="H147" s="23" t="s">
        <v>88</v>
      </c>
      <c r="I147" s="29">
        <v>32</v>
      </c>
      <c r="J147" s="29">
        <v>5.0999999999999996</v>
      </c>
      <c r="K147" s="24">
        <f t="shared" ref="K147:K149" si="40">J147*I147</f>
        <v>163.19999999999999</v>
      </c>
      <c r="L147" s="120"/>
      <c r="M147" s="120"/>
    </row>
    <row r="148" spans="1:13" s="92" customFormat="1" ht="15.75">
      <c r="A148" s="60"/>
      <c r="B148" s="31"/>
      <c r="C148" s="23"/>
      <c r="D148" s="29"/>
      <c r="E148" s="29"/>
      <c r="F148" s="29"/>
      <c r="G148" s="125" t="s">
        <v>289</v>
      </c>
      <c r="H148" s="23" t="s">
        <v>80</v>
      </c>
      <c r="I148" s="29">
        <v>32</v>
      </c>
      <c r="J148" s="29">
        <v>6.08</v>
      </c>
      <c r="K148" s="24">
        <f t="shared" si="40"/>
        <v>194.56</v>
      </c>
      <c r="L148" s="120"/>
      <c r="M148" s="120"/>
    </row>
    <row r="149" spans="1:13" s="92" customFormat="1" ht="15.75">
      <c r="A149" s="60"/>
      <c r="B149" s="31"/>
      <c r="C149" s="23"/>
      <c r="D149" s="29"/>
      <c r="E149" s="29"/>
      <c r="F149" s="29"/>
      <c r="G149" s="125" t="s">
        <v>290</v>
      </c>
      <c r="H149" s="23" t="s">
        <v>80</v>
      </c>
      <c r="I149" s="29">
        <v>16</v>
      </c>
      <c r="J149" s="29">
        <v>9.42</v>
      </c>
      <c r="K149" s="24">
        <f t="shared" si="40"/>
        <v>150.72</v>
      </c>
      <c r="L149" s="120"/>
      <c r="M149" s="120"/>
    </row>
    <row r="150" spans="1:13" s="201" customFormat="1" ht="15.75">
      <c r="A150" s="60">
        <v>131</v>
      </c>
      <c r="B150" s="31"/>
      <c r="C150" s="23"/>
      <c r="D150" s="29"/>
      <c r="E150" s="198"/>
      <c r="F150" s="198"/>
      <c r="G150" s="199"/>
      <c r="H150" s="200"/>
      <c r="I150" s="198"/>
      <c r="J150" s="198"/>
      <c r="K150" s="193"/>
      <c r="L150" s="194"/>
      <c r="M150" s="194"/>
    </row>
    <row r="151" spans="1:13" s="142" customFormat="1" ht="29.45" customHeight="1">
      <c r="A151" s="60">
        <v>132</v>
      </c>
      <c r="B151" s="34" t="s">
        <v>181</v>
      </c>
      <c r="C151" s="25" t="s">
        <v>80</v>
      </c>
      <c r="D151" s="25">
        <v>76</v>
      </c>
      <c r="E151" s="29">
        <v>119</v>
      </c>
      <c r="F151" s="29">
        <f t="shared" si="27"/>
        <v>9044</v>
      </c>
      <c r="G151" s="125" t="s">
        <v>195</v>
      </c>
      <c r="H151" s="23" t="s">
        <v>80</v>
      </c>
      <c r="I151" s="29">
        <v>7</v>
      </c>
      <c r="J151" s="141">
        <v>233.33</v>
      </c>
      <c r="K151" s="24">
        <f t="shared" ref="K151" si="41">J151*I151</f>
        <v>1633.3100000000002</v>
      </c>
      <c r="L151" s="120"/>
      <c r="M151" s="120"/>
    </row>
    <row r="152" spans="1:13" s="142" customFormat="1" ht="29.45" customHeight="1">
      <c r="A152" s="60">
        <v>133</v>
      </c>
      <c r="B152" s="34"/>
      <c r="C152" s="25"/>
      <c r="D152" s="25"/>
      <c r="E152" s="29"/>
      <c r="F152" s="29"/>
      <c r="G152" s="125" t="s">
        <v>196</v>
      </c>
      <c r="H152" s="23" t="s">
        <v>80</v>
      </c>
      <c r="I152" s="29">
        <v>69</v>
      </c>
      <c r="J152" s="108">
        <v>440.83</v>
      </c>
      <c r="K152" s="24">
        <f t="shared" ref="K152" si="42">J152*I152</f>
        <v>30417.27</v>
      </c>
      <c r="L152" s="120"/>
      <c r="M152" s="120"/>
    </row>
    <row r="153" spans="1:13" s="142" customFormat="1" ht="29.45" customHeight="1">
      <c r="A153" s="60">
        <v>134</v>
      </c>
      <c r="B153" s="34"/>
      <c r="C153" s="25"/>
      <c r="D153" s="25"/>
      <c r="E153" s="29"/>
      <c r="F153" s="29"/>
      <c r="G153" s="58" t="s">
        <v>206</v>
      </c>
      <c r="H153" s="61" t="s">
        <v>80</v>
      </c>
      <c r="I153" s="62">
        <v>228</v>
      </c>
      <c r="J153" s="62">
        <v>12.5</v>
      </c>
      <c r="K153" s="62">
        <f t="shared" ref="K153" si="43">I153*J153</f>
        <v>2850</v>
      </c>
      <c r="L153" s="120"/>
      <c r="M153" s="120"/>
    </row>
    <row r="154" spans="1:13" ht="26.25">
      <c r="A154" s="60">
        <v>136</v>
      </c>
      <c r="B154" s="31" t="s">
        <v>104</v>
      </c>
      <c r="C154" s="23" t="s">
        <v>102</v>
      </c>
      <c r="D154" s="29">
        <v>1</v>
      </c>
      <c r="E154" s="29">
        <v>1200</v>
      </c>
      <c r="F154" s="29">
        <f t="shared" si="27"/>
        <v>1200</v>
      </c>
      <c r="G154" s="125"/>
      <c r="H154" s="23"/>
      <c r="I154" s="29"/>
      <c r="J154" s="108"/>
      <c r="K154" s="24"/>
    </row>
    <row r="155" spans="1:13" s="143" customFormat="1" ht="15.75">
      <c r="A155" s="60">
        <v>137</v>
      </c>
      <c r="B155" s="31" t="s">
        <v>103</v>
      </c>
      <c r="C155" s="23" t="s">
        <v>80</v>
      </c>
      <c r="D155" s="29">
        <v>1</v>
      </c>
      <c r="E155" s="29">
        <v>3000</v>
      </c>
      <c r="F155" s="29">
        <f t="shared" si="27"/>
        <v>3000</v>
      </c>
      <c r="G155" s="31"/>
      <c r="H155" s="23"/>
      <c r="I155" s="29"/>
      <c r="J155" s="108"/>
      <c r="K155" s="108"/>
    </row>
    <row r="156" spans="1:13" s="143" customFormat="1" ht="47.25">
      <c r="A156" s="60">
        <v>138</v>
      </c>
      <c r="B156" s="144" t="s">
        <v>92</v>
      </c>
      <c r="C156" s="144"/>
      <c r="D156" s="144"/>
      <c r="E156" s="145"/>
      <c r="F156" s="146">
        <f>SUM(F90:F155)</f>
        <v>37497.800000000003</v>
      </c>
      <c r="G156" s="144" t="s">
        <v>93</v>
      </c>
      <c r="H156" s="144"/>
      <c r="I156" s="144"/>
      <c r="J156" s="144"/>
      <c r="K156" s="146">
        <f>SUM(K90:K155)</f>
        <v>124014.63</v>
      </c>
    </row>
    <row r="157" spans="1:13" s="143" customFormat="1" ht="15.75">
      <c r="A157" s="60">
        <v>139</v>
      </c>
      <c r="B157" s="41"/>
      <c r="C157" s="41"/>
      <c r="D157" s="41"/>
      <c r="E157" s="53"/>
      <c r="F157" s="147"/>
      <c r="G157" s="41"/>
      <c r="H157" s="41"/>
      <c r="I157" s="41"/>
      <c r="J157" s="41"/>
      <c r="K157" s="148"/>
    </row>
    <row r="158" spans="1:13" s="92" customFormat="1" ht="15.75">
      <c r="A158" s="60">
        <v>140</v>
      </c>
      <c r="B158" s="53" t="s">
        <v>309</v>
      </c>
      <c r="C158" s="47"/>
      <c r="D158" s="48"/>
      <c r="E158" s="53"/>
      <c r="F158" s="41"/>
      <c r="G158" s="42"/>
      <c r="H158" s="47"/>
      <c r="I158" s="49"/>
      <c r="J158" s="49"/>
      <c r="K158" s="49"/>
    </row>
    <row r="159" spans="1:13" s="92" customFormat="1" ht="15.75">
      <c r="A159" s="60">
        <v>141</v>
      </c>
      <c r="B159" s="32" t="s">
        <v>326</v>
      </c>
      <c r="C159" s="33" t="s">
        <v>80</v>
      </c>
      <c r="D159" s="29">
        <v>1</v>
      </c>
      <c r="E159" s="29">
        <v>2590</v>
      </c>
      <c r="F159" s="29">
        <f t="shared" ref="F159" si="44">D159*E159</f>
        <v>2590</v>
      </c>
      <c r="G159" s="35" t="s">
        <v>310</v>
      </c>
      <c r="H159" s="27" t="s">
        <v>80</v>
      </c>
      <c r="I159" s="29">
        <v>1</v>
      </c>
      <c r="J159" s="29">
        <v>11300</v>
      </c>
      <c r="K159" s="24">
        <f t="shared" ref="K159:K168" si="45">J159*I159</f>
        <v>11300</v>
      </c>
    </row>
    <row r="160" spans="1:13" s="92" customFormat="1" ht="15.75">
      <c r="A160" s="60">
        <v>142</v>
      </c>
      <c r="B160" s="32"/>
      <c r="C160" s="33"/>
      <c r="D160" s="29"/>
      <c r="E160" s="29"/>
      <c r="F160" s="29"/>
      <c r="G160" s="35" t="s">
        <v>311</v>
      </c>
      <c r="H160" s="27" t="s">
        <v>80</v>
      </c>
      <c r="I160" s="29">
        <v>4</v>
      </c>
      <c r="J160" s="29">
        <v>100</v>
      </c>
      <c r="K160" s="24">
        <f t="shared" si="45"/>
        <v>400</v>
      </c>
    </row>
    <row r="161" spans="1:11" s="92" customFormat="1" ht="15.75">
      <c r="A161" s="60"/>
      <c r="B161" s="32"/>
      <c r="C161" s="33"/>
      <c r="D161" s="29"/>
      <c r="E161" s="29"/>
      <c r="F161" s="29"/>
      <c r="G161" s="35" t="s">
        <v>312</v>
      </c>
      <c r="H161" s="27" t="s">
        <v>80</v>
      </c>
      <c r="I161" s="29">
        <v>1</v>
      </c>
      <c r="J161" s="29">
        <v>900</v>
      </c>
      <c r="K161" s="24">
        <f t="shared" si="45"/>
        <v>900</v>
      </c>
    </row>
    <row r="162" spans="1:11" s="92" customFormat="1" ht="15.75">
      <c r="A162" s="60"/>
      <c r="B162" s="32"/>
      <c r="C162" s="33"/>
      <c r="D162" s="29"/>
      <c r="E162" s="29"/>
      <c r="F162" s="29"/>
      <c r="G162" s="35" t="s">
        <v>313</v>
      </c>
      <c r="H162" s="27" t="s">
        <v>314</v>
      </c>
      <c r="I162" s="29">
        <v>1</v>
      </c>
      <c r="J162" s="29">
        <v>1000</v>
      </c>
      <c r="K162" s="24">
        <f t="shared" si="45"/>
        <v>1000</v>
      </c>
    </row>
    <row r="163" spans="1:11" s="149" customFormat="1" ht="15.75">
      <c r="A163" s="60">
        <v>143</v>
      </c>
      <c r="B163" s="32" t="s">
        <v>315</v>
      </c>
      <c r="C163" s="33" t="s">
        <v>88</v>
      </c>
      <c r="D163" s="29">
        <v>15</v>
      </c>
      <c r="E163" s="29">
        <v>11</v>
      </c>
      <c r="F163" s="29">
        <f t="shared" ref="F163:F168" si="46">D163*E163</f>
        <v>165</v>
      </c>
      <c r="G163" s="35" t="s">
        <v>316</v>
      </c>
      <c r="H163" s="27" t="s">
        <v>80</v>
      </c>
      <c r="I163" s="29">
        <v>2</v>
      </c>
      <c r="J163" s="29">
        <v>2737</v>
      </c>
      <c r="K163" s="24">
        <f t="shared" si="45"/>
        <v>5474</v>
      </c>
    </row>
    <row r="164" spans="1:11" s="149" customFormat="1" ht="15.75">
      <c r="A164" s="60">
        <v>144</v>
      </c>
      <c r="B164" s="34" t="s">
        <v>100</v>
      </c>
      <c r="C164" s="23" t="s">
        <v>88</v>
      </c>
      <c r="D164" s="29">
        <v>20</v>
      </c>
      <c r="E164" s="29">
        <v>17</v>
      </c>
      <c r="F164" s="29">
        <f t="shared" si="46"/>
        <v>340</v>
      </c>
      <c r="G164" s="31" t="s">
        <v>134</v>
      </c>
      <c r="H164" s="23" t="s">
        <v>88</v>
      </c>
      <c r="I164" s="122">
        <v>20</v>
      </c>
      <c r="J164" s="29">
        <v>34.17</v>
      </c>
      <c r="K164" s="24">
        <f t="shared" si="45"/>
        <v>683.40000000000009</v>
      </c>
    </row>
    <row r="165" spans="1:11" s="149" customFormat="1" ht="15.75">
      <c r="A165" s="60"/>
      <c r="B165" s="34" t="s">
        <v>317</v>
      </c>
      <c r="C165" s="23" t="s">
        <v>80</v>
      </c>
      <c r="D165" s="29">
        <v>2</v>
      </c>
      <c r="E165" s="29">
        <v>163</v>
      </c>
      <c r="F165" s="29">
        <f t="shared" si="46"/>
        <v>326</v>
      </c>
      <c r="G165" s="31" t="s">
        <v>318</v>
      </c>
      <c r="H165" s="23" t="s">
        <v>80</v>
      </c>
      <c r="I165" s="122">
        <v>2</v>
      </c>
      <c r="J165" s="29">
        <v>1200</v>
      </c>
      <c r="K165" s="24">
        <f t="shared" si="45"/>
        <v>2400</v>
      </c>
    </row>
    <row r="166" spans="1:11" ht="15.75">
      <c r="A166" s="60">
        <v>145</v>
      </c>
      <c r="B166" s="32"/>
      <c r="C166" s="33"/>
      <c r="D166" s="29"/>
      <c r="E166" s="29"/>
      <c r="F166" s="29">
        <f t="shared" si="46"/>
        <v>0</v>
      </c>
      <c r="G166" s="35" t="s">
        <v>319</v>
      </c>
      <c r="H166" s="27" t="s">
        <v>80</v>
      </c>
      <c r="I166" s="24">
        <v>2</v>
      </c>
      <c r="J166" s="29">
        <v>650</v>
      </c>
      <c r="K166" s="24">
        <f t="shared" si="45"/>
        <v>1300</v>
      </c>
    </row>
    <row r="167" spans="1:11" s="92" customFormat="1" ht="15.75">
      <c r="A167" s="60">
        <v>142</v>
      </c>
      <c r="B167" s="32"/>
      <c r="C167" s="33"/>
      <c r="D167" s="29"/>
      <c r="E167" s="29"/>
      <c r="F167" s="29"/>
      <c r="G167" s="35" t="s">
        <v>320</v>
      </c>
      <c r="H167" s="27" t="s">
        <v>80</v>
      </c>
      <c r="I167" s="29">
        <v>8</v>
      </c>
      <c r="J167" s="29">
        <v>55</v>
      </c>
      <c r="K167" s="24">
        <f t="shared" si="45"/>
        <v>440</v>
      </c>
    </row>
    <row r="168" spans="1:11" ht="15.75">
      <c r="A168" s="60">
        <v>146</v>
      </c>
      <c r="B168" s="150" t="s">
        <v>321</v>
      </c>
      <c r="C168" s="151" t="s">
        <v>80</v>
      </c>
      <c r="D168" s="29">
        <v>1</v>
      </c>
      <c r="E168" s="29">
        <v>100</v>
      </c>
      <c r="F168" s="29">
        <f t="shared" si="46"/>
        <v>100</v>
      </c>
      <c r="G168" s="35" t="s">
        <v>322</v>
      </c>
      <c r="H168" s="27" t="s">
        <v>80</v>
      </c>
      <c r="I168" s="24">
        <v>1</v>
      </c>
      <c r="J168" s="29">
        <v>2100</v>
      </c>
      <c r="K168" s="24">
        <f t="shared" si="45"/>
        <v>2100</v>
      </c>
    </row>
    <row r="169" spans="1:11" s="92" customFormat="1" ht="15.75">
      <c r="A169" s="60">
        <v>147</v>
      </c>
      <c r="B169" s="150"/>
      <c r="C169" s="151"/>
      <c r="D169" s="29"/>
      <c r="E169" s="29"/>
      <c r="F169" s="29"/>
      <c r="G169" s="35"/>
      <c r="H169" s="27"/>
      <c r="I169" s="24"/>
      <c r="J169" s="29"/>
      <c r="K169" s="24"/>
    </row>
    <row r="170" spans="1:11" s="92" customFormat="1" ht="29.25">
      <c r="A170" s="60">
        <v>148</v>
      </c>
      <c r="B170" s="65" t="s">
        <v>323</v>
      </c>
      <c r="C170" s="66"/>
      <c r="D170" s="67"/>
      <c r="E170" s="101"/>
      <c r="F170" s="146">
        <f>SUM(F159:F169)</f>
        <v>3521</v>
      </c>
      <c r="G170" s="68" t="s">
        <v>324</v>
      </c>
      <c r="H170" s="69"/>
      <c r="I170" s="70"/>
      <c r="J170" s="102"/>
      <c r="K170" s="146">
        <f>SUM(K159:K169)</f>
        <v>25997.4</v>
      </c>
    </row>
    <row r="171" spans="1:11" s="143" customFormat="1" ht="15.75">
      <c r="A171" s="60">
        <v>139</v>
      </c>
      <c r="B171" s="41"/>
      <c r="C171" s="41"/>
      <c r="D171" s="41"/>
      <c r="E171" s="53"/>
      <c r="F171" s="147"/>
      <c r="G171" s="41"/>
      <c r="H171" s="41"/>
      <c r="I171" s="41"/>
      <c r="J171" s="41"/>
      <c r="K171" s="148"/>
    </row>
    <row r="172" spans="1:11" s="92" customFormat="1" ht="15.75">
      <c r="A172" s="60">
        <v>140</v>
      </c>
      <c r="B172" s="53" t="s">
        <v>84</v>
      </c>
      <c r="C172" s="47"/>
      <c r="D172" s="48"/>
      <c r="E172" s="53"/>
      <c r="F172" s="41"/>
      <c r="G172" s="42"/>
      <c r="H172" s="47"/>
      <c r="I172" s="49"/>
      <c r="J172" s="49"/>
      <c r="K172" s="49"/>
    </row>
    <row r="173" spans="1:11" s="92" customFormat="1" ht="25.5">
      <c r="A173" s="60">
        <v>141</v>
      </c>
      <c r="B173" s="32" t="s">
        <v>110</v>
      </c>
      <c r="C173" s="33" t="s">
        <v>80</v>
      </c>
      <c r="D173" s="29">
        <v>1</v>
      </c>
      <c r="E173" s="29">
        <v>204</v>
      </c>
      <c r="F173" s="29">
        <f t="shared" si="27"/>
        <v>204</v>
      </c>
      <c r="G173" s="35" t="s">
        <v>117</v>
      </c>
      <c r="H173" s="27" t="s">
        <v>80</v>
      </c>
      <c r="I173" s="29">
        <v>1</v>
      </c>
      <c r="J173" s="29" t="s">
        <v>108</v>
      </c>
      <c r="K173" s="108"/>
    </row>
    <row r="174" spans="1:11" s="92" customFormat="1" ht="25.5">
      <c r="A174" s="60">
        <v>142</v>
      </c>
      <c r="B174" s="32"/>
      <c r="C174" s="33"/>
      <c r="D174" s="29"/>
      <c r="E174" s="29"/>
      <c r="F174" s="29"/>
      <c r="G174" s="35" t="s">
        <v>116</v>
      </c>
      <c r="H174" s="27" t="s">
        <v>80</v>
      </c>
      <c r="I174" s="29">
        <v>1</v>
      </c>
      <c r="J174" s="29" t="s">
        <v>108</v>
      </c>
      <c r="K174" s="108"/>
    </row>
    <row r="175" spans="1:11" s="149" customFormat="1" ht="25.5">
      <c r="A175" s="60">
        <v>143</v>
      </c>
      <c r="B175" s="32" t="s">
        <v>111</v>
      </c>
      <c r="C175" s="33" t="s">
        <v>80</v>
      </c>
      <c r="D175" s="29">
        <v>1</v>
      </c>
      <c r="E175" s="29">
        <v>51</v>
      </c>
      <c r="F175" s="29">
        <f t="shared" si="27"/>
        <v>51</v>
      </c>
      <c r="G175" s="35" t="s">
        <v>118</v>
      </c>
      <c r="H175" s="27" t="s">
        <v>80</v>
      </c>
      <c r="I175" s="29">
        <v>1</v>
      </c>
      <c r="J175" s="29" t="s">
        <v>108</v>
      </c>
      <c r="K175" s="108"/>
    </row>
    <row r="176" spans="1:11" s="149" customFormat="1" ht="25.5">
      <c r="A176" s="60">
        <v>144</v>
      </c>
      <c r="B176" s="32" t="s">
        <v>112</v>
      </c>
      <c r="C176" s="33" t="s">
        <v>88</v>
      </c>
      <c r="D176" s="29">
        <v>142</v>
      </c>
      <c r="E176" s="29">
        <v>15</v>
      </c>
      <c r="F176" s="29">
        <f t="shared" si="27"/>
        <v>2130</v>
      </c>
      <c r="G176" s="35" t="s">
        <v>284</v>
      </c>
      <c r="H176" s="27" t="s">
        <v>88</v>
      </c>
      <c r="I176" s="24">
        <f>D176*1.05</f>
        <v>149.1</v>
      </c>
      <c r="J176" s="29">
        <v>15.83</v>
      </c>
      <c r="K176" s="24">
        <f>J176*I176</f>
        <v>2360.2529999999997</v>
      </c>
    </row>
    <row r="177" spans="1:13" ht="15.75">
      <c r="A177" s="60">
        <v>145</v>
      </c>
      <c r="B177" s="32" t="s">
        <v>113</v>
      </c>
      <c r="C177" s="33" t="s">
        <v>80</v>
      </c>
      <c r="D177" s="29">
        <v>10</v>
      </c>
      <c r="E177" s="29">
        <v>20</v>
      </c>
      <c r="F177" s="29">
        <f t="shared" si="27"/>
        <v>200</v>
      </c>
      <c r="G177" s="35" t="s">
        <v>115</v>
      </c>
      <c r="H177" s="27" t="s">
        <v>80</v>
      </c>
      <c r="I177" s="24">
        <f>D177</f>
        <v>10</v>
      </c>
      <c r="J177" s="29">
        <v>2.87</v>
      </c>
      <c r="K177" s="24">
        <f t="shared" ref="K177:K179" si="47">J177*I177</f>
        <v>28.700000000000003</v>
      </c>
    </row>
    <row r="178" spans="1:13" ht="25.5">
      <c r="A178" s="60">
        <v>146</v>
      </c>
      <c r="B178" s="150" t="s">
        <v>114</v>
      </c>
      <c r="C178" s="151" t="s">
        <v>80</v>
      </c>
      <c r="D178" s="29">
        <v>4</v>
      </c>
      <c r="E178" s="29">
        <v>52</v>
      </c>
      <c r="F178" s="29">
        <f t="shared" si="27"/>
        <v>208</v>
      </c>
      <c r="G178" s="35" t="s">
        <v>122</v>
      </c>
      <c r="H178" s="27" t="s">
        <v>80</v>
      </c>
      <c r="I178" s="24">
        <f>D178</f>
        <v>4</v>
      </c>
      <c r="J178" s="29">
        <v>270.75</v>
      </c>
      <c r="K178" s="24">
        <f t="shared" si="47"/>
        <v>1083</v>
      </c>
    </row>
    <row r="179" spans="1:13" s="92" customFormat="1" ht="25.5">
      <c r="A179" s="60">
        <v>147</v>
      </c>
      <c r="B179" s="150"/>
      <c r="C179" s="151"/>
      <c r="D179" s="29"/>
      <c r="E179" s="29"/>
      <c r="F179" s="29"/>
      <c r="G179" s="35" t="s">
        <v>135</v>
      </c>
      <c r="H179" s="27" t="s">
        <v>80</v>
      </c>
      <c r="I179" s="24">
        <f>D178</f>
        <v>4</v>
      </c>
      <c r="J179" s="29">
        <v>99.9</v>
      </c>
      <c r="K179" s="24">
        <f t="shared" si="47"/>
        <v>399.6</v>
      </c>
    </row>
    <row r="180" spans="1:13" s="92" customFormat="1" ht="29.25">
      <c r="A180" s="60">
        <v>148</v>
      </c>
      <c r="B180" s="65" t="s">
        <v>94</v>
      </c>
      <c r="C180" s="66"/>
      <c r="D180" s="67"/>
      <c r="E180" s="101"/>
      <c r="F180" s="146">
        <f>SUM(F173:F179)</f>
        <v>2793</v>
      </c>
      <c r="G180" s="68" t="s">
        <v>95</v>
      </c>
      <c r="H180" s="69"/>
      <c r="I180" s="70"/>
      <c r="J180" s="102"/>
      <c r="K180" s="146">
        <f>SUM(K173:K179)</f>
        <v>3871.5529999999994</v>
      </c>
    </row>
    <row r="181" spans="1:13" s="92" customFormat="1" ht="15.75">
      <c r="A181" s="60">
        <v>149</v>
      </c>
      <c r="B181" s="41" t="s">
        <v>85</v>
      </c>
      <c r="C181" s="47"/>
      <c r="D181" s="48"/>
      <c r="E181" s="48"/>
      <c r="F181" s="48"/>
      <c r="G181" s="50"/>
      <c r="H181" s="51"/>
      <c r="I181" s="49"/>
      <c r="J181" s="49"/>
      <c r="K181" s="49"/>
    </row>
    <row r="182" spans="1:13" s="92" customFormat="1" ht="25.5">
      <c r="A182" s="60">
        <v>150</v>
      </c>
      <c r="B182" s="45" t="s">
        <v>260</v>
      </c>
      <c r="C182" s="23" t="s">
        <v>87</v>
      </c>
      <c r="D182" s="52">
        <v>56.23</v>
      </c>
      <c r="E182" s="29">
        <v>37</v>
      </c>
      <c r="F182" s="29">
        <f t="shared" si="27"/>
        <v>2080.5099999999998</v>
      </c>
      <c r="G182" s="26"/>
      <c r="H182" s="27"/>
      <c r="I182" s="24"/>
      <c r="J182" s="24"/>
      <c r="K182" s="24"/>
    </row>
    <row r="183" spans="1:13" s="92" customFormat="1" ht="15.75">
      <c r="A183" s="60">
        <v>151</v>
      </c>
      <c r="B183" s="45" t="s">
        <v>183</v>
      </c>
      <c r="C183" s="23" t="s">
        <v>86</v>
      </c>
      <c r="D183" s="52">
        <v>27.8</v>
      </c>
      <c r="E183" s="29">
        <v>22</v>
      </c>
      <c r="F183" s="29">
        <f t="shared" si="27"/>
        <v>611.6</v>
      </c>
      <c r="G183" s="26" t="s">
        <v>207</v>
      </c>
      <c r="H183" s="27" t="s">
        <v>163</v>
      </c>
      <c r="I183" s="24">
        <v>33</v>
      </c>
      <c r="J183" s="24">
        <v>6.4</v>
      </c>
      <c r="K183" s="24">
        <f>I183*J183</f>
        <v>211.20000000000002</v>
      </c>
    </row>
    <row r="184" spans="1:13" s="92" customFormat="1" ht="15.75">
      <c r="A184" s="60">
        <v>152</v>
      </c>
      <c r="B184" s="45" t="s">
        <v>119</v>
      </c>
      <c r="C184" s="23" t="s">
        <v>121</v>
      </c>
      <c r="D184" s="52">
        <v>3</v>
      </c>
      <c r="E184" s="29">
        <v>246</v>
      </c>
      <c r="F184" s="29">
        <f t="shared" si="27"/>
        <v>738</v>
      </c>
      <c r="G184" s="26" t="s">
        <v>144</v>
      </c>
      <c r="H184" s="27" t="s">
        <v>80</v>
      </c>
      <c r="I184" s="24">
        <v>150</v>
      </c>
      <c r="J184" s="24">
        <v>9.5</v>
      </c>
      <c r="K184" s="24">
        <f>I184*J184</f>
        <v>1425</v>
      </c>
    </row>
    <row r="185" spans="1:13" s="92" customFormat="1" ht="15.75">
      <c r="A185" s="60">
        <v>153</v>
      </c>
      <c r="B185" s="28" t="s">
        <v>255</v>
      </c>
      <c r="C185" s="23" t="s">
        <v>120</v>
      </c>
      <c r="D185" s="29">
        <v>2</v>
      </c>
      <c r="E185" s="29">
        <v>1130</v>
      </c>
      <c r="F185" s="29">
        <f t="shared" si="27"/>
        <v>2260</v>
      </c>
      <c r="G185" s="26"/>
      <c r="H185" s="27"/>
      <c r="I185" s="30"/>
      <c r="J185" s="24"/>
      <c r="K185" s="24"/>
    </row>
    <row r="186" spans="1:13" s="92" customFormat="1" ht="26.25">
      <c r="A186" s="60">
        <v>154</v>
      </c>
      <c r="B186" s="31" t="s">
        <v>254</v>
      </c>
      <c r="C186" s="152" t="s">
        <v>193</v>
      </c>
      <c r="D186" s="24">
        <v>306</v>
      </c>
      <c r="E186" s="29">
        <v>10.62</v>
      </c>
      <c r="F186" s="29">
        <f t="shared" si="27"/>
        <v>3249.72</v>
      </c>
      <c r="G186" s="26"/>
      <c r="H186" s="27"/>
      <c r="I186" s="30"/>
      <c r="J186" s="24"/>
      <c r="K186" s="24"/>
    </row>
    <row r="187" spans="1:13" ht="29.25">
      <c r="A187" s="22"/>
      <c r="B187" s="65" t="s">
        <v>129</v>
      </c>
      <c r="C187" s="66"/>
      <c r="D187" s="67"/>
      <c r="E187" s="67"/>
      <c r="F187" s="67">
        <f>SUM(F182:F186)</f>
        <v>8939.83</v>
      </c>
      <c r="G187" s="77" t="s">
        <v>140</v>
      </c>
      <c r="H187" s="69"/>
      <c r="I187" s="70"/>
      <c r="J187" s="153"/>
      <c r="K187" s="146">
        <f>SUM(K182:K186)</f>
        <v>1636.2</v>
      </c>
    </row>
    <row r="188" spans="1:13">
      <c r="A188" s="22"/>
      <c r="B188" s="154"/>
      <c r="C188" s="155"/>
      <c r="D188" s="156"/>
      <c r="E188" s="157"/>
      <c r="F188" s="158"/>
      <c r="G188" s="159" t="s">
        <v>136</v>
      </c>
      <c r="H188" s="160"/>
      <c r="I188" s="161"/>
      <c r="J188" s="161"/>
      <c r="K188" s="162">
        <f>K15+K35+K187+K180+K156+K88+K170</f>
        <v>229305.26309000002</v>
      </c>
    </row>
    <row r="189" spans="1:13">
      <c r="A189" s="22"/>
      <c r="B189" s="159" t="s">
        <v>137</v>
      </c>
      <c r="C189" s="160"/>
      <c r="D189" s="163"/>
      <c r="E189" s="164"/>
      <c r="F189" s="165">
        <f>F15+F35+F187+F180+F156+F88+F170</f>
        <v>104447.09</v>
      </c>
      <c r="G189" s="166" t="s">
        <v>138</v>
      </c>
      <c r="H189" s="167">
        <v>0.03</v>
      </c>
      <c r="I189" s="161"/>
      <c r="J189" s="161"/>
      <c r="K189" s="162">
        <f>K188*H189</f>
        <v>6879.1578927</v>
      </c>
    </row>
    <row r="190" spans="1:13">
      <c r="A190" s="168"/>
      <c r="B190" s="166"/>
      <c r="C190" s="169"/>
      <c r="D190" s="170"/>
      <c r="E190" s="171"/>
      <c r="F190" s="165"/>
      <c r="G190" s="172" t="s">
        <v>128</v>
      </c>
      <c r="H190" s="160"/>
      <c r="I190" s="161"/>
      <c r="J190" s="161"/>
      <c r="K190" s="162">
        <f>K188+K189</f>
        <v>236184.42098270002</v>
      </c>
      <c r="M190" s="173"/>
    </row>
    <row r="191" spans="1:13">
      <c r="A191" s="168"/>
      <c r="B191" s="172" t="s">
        <v>127</v>
      </c>
      <c r="C191" s="174"/>
      <c r="D191" s="163"/>
      <c r="E191" s="164"/>
      <c r="F191" s="165">
        <f>F189</f>
        <v>104447.09</v>
      </c>
      <c r="G191" s="172" t="s">
        <v>141</v>
      </c>
      <c r="H191" s="174"/>
      <c r="I191" s="161"/>
      <c r="J191" s="161"/>
      <c r="K191" s="162">
        <f>F191+K190</f>
        <v>340631.51098270004</v>
      </c>
      <c r="M191" s="173"/>
    </row>
    <row r="192" spans="1:13">
      <c r="A192" s="168"/>
      <c r="B192" s="175"/>
      <c r="C192" s="174"/>
      <c r="D192" s="175"/>
      <c r="E192" s="176"/>
      <c r="F192" s="175"/>
      <c r="G192" s="172" t="s">
        <v>139</v>
      </c>
      <c r="H192" s="174"/>
      <c r="I192" s="161"/>
      <c r="J192" s="161"/>
      <c r="K192" s="162">
        <f>K191*0.2</f>
        <v>68126.302196540011</v>
      </c>
    </row>
    <row r="193" spans="1:11">
      <c r="A193" s="168"/>
      <c r="B193" s="175"/>
      <c r="C193" s="174"/>
      <c r="D193" s="175"/>
      <c r="E193" s="176"/>
      <c r="F193" s="175"/>
      <c r="G193" s="172" t="s">
        <v>142</v>
      </c>
      <c r="H193" s="174"/>
      <c r="I193" s="161"/>
      <c r="J193" s="161"/>
      <c r="K193" s="162">
        <f>K192+K191</f>
        <v>408757.81317924004</v>
      </c>
    </row>
    <row r="196" spans="1:11" ht="15.75">
      <c r="B196" s="179" t="s">
        <v>251</v>
      </c>
    </row>
    <row r="198" spans="1:11" ht="15.75">
      <c r="A198" s="180"/>
      <c r="B198" s="179" t="s">
        <v>252</v>
      </c>
    </row>
    <row r="199" spans="1:11" ht="31.5">
      <c r="A199" s="180"/>
      <c r="B199" s="181" t="s">
        <v>253</v>
      </c>
    </row>
  </sheetData>
  <protectedRanges>
    <protectedRange sqref="J9" name="Range1_3_3_1_2"/>
    <protectedRange sqref="J10" name="Range1_4_1_1_1_2_1_2"/>
    <protectedRange sqref="J51" name="Range1_3_3_1_2_1"/>
    <protectedRange sqref="J52" name="Range1_4_1_1_1_2_1_2_2"/>
  </protectedRanges>
  <autoFilter ref="A7:I193"/>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2023-05-02T07:07:35Z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