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мелкий ремонт Суми\"/>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Лист1!$A$7:$I$162</definedName>
    <definedName name="Виконується">#REF!</definedName>
  </definedNames>
  <calcPr calcId="162913" refMode="R1C1"/>
</workbook>
</file>

<file path=xl/calcChain.xml><?xml version="1.0" encoding="utf-8"?>
<calcChain xmlns="http://schemas.openxmlformats.org/spreadsheetml/2006/main">
  <c r="F153" i="51" l="1"/>
  <c r="K153" i="51"/>
  <c r="F150" i="51"/>
  <c r="F149" i="51"/>
  <c r="F36" i="51" l="1"/>
  <c r="F10" i="51"/>
  <c r="F11" i="51"/>
  <c r="F13" i="51"/>
  <c r="F17" i="51"/>
  <c r="F18" i="51"/>
  <c r="F19" i="51"/>
  <c r="F23" i="51"/>
  <c r="F24" i="51"/>
  <c r="F26" i="51"/>
  <c r="F28" i="51"/>
  <c r="F29" i="51"/>
  <c r="F30" i="51"/>
  <c r="F9" i="51"/>
  <c r="F43" i="51"/>
  <c r="F38" i="51" l="1"/>
  <c r="K154" i="51"/>
  <c r="I152" i="51"/>
  <c r="K152" i="51" s="1"/>
  <c r="I151" i="51"/>
  <c r="K151" i="51" s="1"/>
  <c r="F151" i="51"/>
  <c r="F148" i="51"/>
  <c r="F147" i="51" l="1"/>
  <c r="F146" i="51"/>
  <c r="F145" i="51"/>
  <c r="F144" i="51"/>
  <c r="F143" i="51"/>
  <c r="F142" i="51"/>
  <c r="F141" i="51"/>
  <c r="F140" i="51"/>
  <c r="K139" i="51"/>
  <c r="K138" i="51"/>
  <c r="F138" i="51"/>
  <c r="F137" i="51"/>
  <c r="K131" i="51"/>
  <c r="F131" i="51"/>
  <c r="K130" i="51"/>
  <c r="F130" i="51"/>
  <c r="K129" i="51"/>
  <c r="F129" i="51"/>
  <c r="F128" i="51"/>
  <c r="K127" i="51"/>
  <c r="K126" i="51"/>
  <c r="F126" i="51"/>
  <c r="K125" i="51"/>
  <c r="K124" i="51"/>
  <c r="F124" i="51"/>
  <c r="K123" i="51"/>
  <c r="K122" i="51"/>
  <c r="K121" i="51"/>
  <c r="F121" i="51"/>
  <c r="F120" i="51"/>
  <c r="F119" i="51"/>
  <c r="K52" i="51"/>
  <c r="K112" i="51"/>
  <c r="F112" i="51"/>
  <c r="K111" i="51"/>
  <c r="F111" i="51"/>
  <c r="F97" i="51"/>
  <c r="F96" i="51"/>
  <c r="K95" i="51"/>
  <c r="F95" i="51"/>
  <c r="K94" i="51"/>
  <c r="F94" i="51"/>
  <c r="F93" i="51"/>
  <c r="F92" i="51"/>
  <c r="F91" i="51"/>
  <c r="F90" i="51"/>
  <c r="F89" i="51"/>
  <c r="K83" i="51"/>
  <c r="F82" i="51"/>
  <c r="K84" i="51"/>
  <c r="K155" i="51" l="1"/>
  <c r="K132" i="51"/>
  <c r="F155" i="51"/>
  <c r="K133" i="51"/>
  <c r="K134" i="51" s="1"/>
  <c r="F132" i="51"/>
  <c r="K156" i="51"/>
  <c r="K157" i="51" s="1"/>
  <c r="K86" i="51"/>
  <c r="K85" i="51"/>
  <c r="K135" i="51" l="1"/>
  <c r="K158" i="51"/>
  <c r="K82" i="51"/>
  <c r="F81" i="51"/>
  <c r="F80" i="51"/>
  <c r="I74" i="51"/>
  <c r="K74" i="51" s="1"/>
  <c r="I109" i="51"/>
  <c r="K109" i="51" s="1"/>
  <c r="K107" i="51"/>
  <c r="I110" i="51"/>
  <c r="K110" i="51" s="1"/>
  <c r="F109" i="51"/>
  <c r="K108" i="51"/>
  <c r="F107" i="51"/>
  <c r="K36" i="51"/>
  <c r="I105" i="51"/>
  <c r="K105" i="51" s="1"/>
  <c r="K76" i="51"/>
  <c r="I103" i="51"/>
  <c r="K103" i="51" s="1"/>
  <c r="I106" i="51"/>
  <c r="K106" i="51" s="1"/>
  <c r="F105" i="51"/>
  <c r="K104" i="51"/>
  <c r="F103" i="51"/>
  <c r="F102" i="51"/>
  <c r="K101" i="51"/>
  <c r="F101" i="51"/>
  <c r="K100" i="51"/>
  <c r="F100" i="51"/>
  <c r="K99" i="51"/>
  <c r="F99" i="51"/>
  <c r="K78" i="51"/>
  <c r="I77" i="51"/>
  <c r="K77" i="51" s="1"/>
  <c r="F76" i="51"/>
  <c r="K75" i="51"/>
  <c r="F75" i="51"/>
  <c r="K72" i="51"/>
  <c r="K73" i="51"/>
  <c r="F73" i="51"/>
  <c r="I24" i="51"/>
  <c r="K24" i="51" s="1"/>
  <c r="I26" i="51"/>
  <c r="K26" i="51" s="1"/>
  <c r="K56" i="51"/>
  <c r="F72" i="51"/>
  <c r="K25" i="51"/>
  <c r="F71" i="51"/>
  <c r="F70" i="51"/>
  <c r="K70" i="51"/>
  <c r="K69" i="51"/>
  <c r="F69" i="51"/>
  <c r="K67" i="51"/>
  <c r="K68" i="51"/>
  <c r="F67" i="51"/>
  <c r="K66" i="51"/>
  <c r="F65" i="51"/>
  <c r="K65" i="51"/>
  <c r="K64" i="51"/>
  <c r="F63" i="51"/>
  <c r="K57" i="51"/>
  <c r="F57" i="51"/>
  <c r="K55" i="51"/>
  <c r="F55" i="51"/>
  <c r="F54" i="51"/>
  <c r="K53" i="51"/>
  <c r="F53" i="51"/>
  <c r="F52" i="51"/>
  <c r="F51" i="51"/>
  <c r="K51" i="51"/>
  <c r="F50" i="51"/>
  <c r="F49" i="51"/>
  <c r="K48" i="51"/>
  <c r="K47" i="51"/>
  <c r="F46" i="51"/>
  <c r="K46" i="51"/>
  <c r="F45" i="51"/>
  <c r="I27" i="51"/>
  <c r="K27" i="51" s="1"/>
  <c r="I44" i="51"/>
  <c r="K44" i="51" s="1"/>
  <c r="I43" i="51"/>
  <c r="K43" i="51" s="1"/>
  <c r="K37" i="51"/>
  <c r="K35" i="51"/>
  <c r="K34" i="51"/>
  <c r="K33" i="51"/>
  <c r="K32" i="51"/>
  <c r="K31" i="51"/>
  <c r="K30" i="51"/>
  <c r="K29" i="51"/>
  <c r="K21" i="51"/>
  <c r="K19" i="51"/>
  <c r="K18" i="51"/>
  <c r="K114" i="51" l="1"/>
  <c r="F58" i="51"/>
  <c r="K58" i="51"/>
  <c r="K59" i="51" s="1"/>
  <c r="K60" i="51" s="1"/>
  <c r="F114" i="51"/>
  <c r="I16" i="51"/>
  <c r="K16" i="51" s="1"/>
  <c r="I15" i="51"/>
  <c r="K15" i="51" s="1"/>
  <c r="K13" i="51"/>
  <c r="K12" i="51"/>
  <c r="K11" i="51"/>
  <c r="K10" i="51"/>
  <c r="K9" i="51"/>
  <c r="K61" i="51" l="1"/>
  <c r="K115" i="51"/>
  <c r="K116" i="51" s="1"/>
  <c r="K117" i="51" s="1"/>
  <c r="F159" i="51"/>
  <c r="K38" i="51"/>
  <c r="K39" i="51" l="1"/>
  <c r="K40" i="51" s="1"/>
  <c r="K41" i="51" s="1"/>
  <c r="K159" i="51" s="1"/>
  <c r="K160" i="51" s="1"/>
  <c r="K162" i="51" s="1"/>
  <c r="K161" i="51" s="1"/>
</calcChain>
</file>

<file path=xl/sharedStrings.xml><?xml version="1.0" encoding="utf-8"?>
<sst xmlns="http://schemas.openxmlformats.org/spreadsheetml/2006/main" count="475" uniqueCount="238">
  <si>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</si>
  <si>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</si>
  <si>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</si>
  <si>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</si>
  <si>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</si>
  <si>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</si>
  <si>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</si>
  <si>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</si>
  <si>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</si>
  <si>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</si>
  <si>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</si>
  <si>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</si>
  <si>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</si>
  <si>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</si>
  <si>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</si>
  <si>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</si>
  <si>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</si>
  <si>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</si>
  <si>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</si>
  <si>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</si>
  <si>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</si>
  <si>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</si>
  <si>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</si>
  <si>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</si>
  <si>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</si>
  <si>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</si>
  <si>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</si>
  <si>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</si>
  <si>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</si>
  <si>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</si>
  <si>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</si>
  <si>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</si>
  <si>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</si>
  <si>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</si>
  <si>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</si>
  <si>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</si>
  <si>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</si>
  <si>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</si>
  <si>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</si>
  <si>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</si>
  <si>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</si>
  <si>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</si>
  <si>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</si>
  <si>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</si>
  <si>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</si>
  <si>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</si>
  <si>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</si>
  <si>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</si>
  <si>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</si>
  <si>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</si>
  <si>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</si>
  <si>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</si>
  <si>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</si>
  <si>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</si>
  <si>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</si>
  <si>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</si>
  <si>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</si>
  <si>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</si>
  <si>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</si>
  <si>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</si>
  <si>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</si>
  <si>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</si>
  <si>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</si>
  <si>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</si>
  <si>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</si>
  <si>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</si>
  <si>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</si>
  <si>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</si>
  <si>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</si>
  <si>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</si>
  <si>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</si>
  <si>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</si>
  <si>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</si>
  <si>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</si>
  <si>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</si>
  <si>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</si>
  <si>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</si>
  <si>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</si>
  <si>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</si>
  <si>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</si>
  <si>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</si>
  <si>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</si>
  <si>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</si>
  <si>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м.кв</t>
  </si>
  <si>
    <t>м.кв.</t>
  </si>
  <si>
    <t>паков.</t>
  </si>
  <si>
    <t>поставка замовника</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</si>
  <si>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</si>
  <si>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</si>
  <si>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</si>
  <si>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</si>
  <si>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</si>
  <si>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</si>
  <si>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</si>
  <si>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РОБІТ, грн.( без ПДВ):</t>
  </si>
  <si>
    <t>Вартість доставлення матеріалів</t>
  </si>
  <si>
    <t>ВСЬОГО ПО Кошторису  без ПДВ, ГРН.:</t>
  </si>
  <si>
    <t>Фарба інтер'єрна акрилова  RAL 3020</t>
  </si>
  <si>
    <t xml:space="preserve"> СТ 17/10 Глибокопроникаюча грунтовка</t>
  </si>
  <si>
    <t xml:space="preserve"> СТ 17/10 Глибокопроникаюча грунтовка </t>
  </si>
  <si>
    <t xml:space="preserve">Фарбування стін (за 2 рази + грунт) ral 3020 </t>
  </si>
  <si>
    <t>м2</t>
  </si>
  <si>
    <t xml:space="preserve">Фуга Ceresit CE 40 aguastatic </t>
  </si>
  <si>
    <t>Клей для плитки Ceresit СМ11</t>
  </si>
  <si>
    <t>Шпаклювання стін і перегородок  (1-но разова шпаклівка  грунтовка і шліфування)</t>
  </si>
  <si>
    <t>Укладання плитки с прирізкою (підготвка, грунтування, укладання,затирання швів)</t>
  </si>
  <si>
    <t>Заміна плит стелі Армстронг</t>
  </si>
  <si>
    <t>Фарбування стін (за 2 рази + грунт) ral 9010</t>
  </si>
  <si>
    <t>ручка</t>
  </si>
  <si>
    <t>м</t>
  </si>
  <si>
    <t>ТО кондиціонера</t>
  </si>
  <si>
    <t>фреон</t>
  </si>
  <si>
    <t>Фарба інтер'єрна акрилова LEGENDA RAL9010</t>
  </si>
  <si>
    <t>Роботи у магазині  м.Охтирка, Армійська, 1</t>
  </si>
  <si>
    <t>Плита підвісної стелі 600х600х13 мм</t>
  </si>
  <si>
    <t>Фарбування мелалевих поверхонь (конвектора)</t>
  </si>
  <si>
    <t>Эмаль акриловая SkyLine для радиаторов термостойкая глянцевая 0,4 л</t>
  </si>
  <si>
    <t>Растворитель Уайт-спирит Maximum 0,35 л 0,24 кг</t>
  </si>
  <si>
    <t>Плитка</t>
  </si>
  <si>
    <t>існує</t>
  </si>
  <si>
    <t>Заміна змішувача</t>
  </si>
  <si>
    <t>Смеситель для умывальника Water House Modern HB101</t>
  </si>
  <si>
    <t>Демонтаж штукатурки (зачистка ГКЛ стен от корозии)</t>
  </si>
  <si>
    <t>Грунтовка фунгицидная Elite Construction Антигрибковая Классик C4</t>
  </si>
  <si>
    <t xml:space="preserve">Укладка тратуарной плитки </t>
  </si>
  <si>
    <t>Сетка сварная оцинкованная 25x25x0,8 мм h=1 м</t>
  </si>
  <si>
    <t>Монтаж арматурної сітки (фасад)</t>
  </si>
  <si>
    <t>Демонтаж штукатурки  (фасад)</t>
  </si>
  <si>
    <t>Штукатурка стен (фасад)</t>
  </si>
  <si>
    <t>Маяк штукатурный 10x3000 мм</t>
  </si>
  <si>
    <t>Дюбель гриб d 6х40 мм, 100шт.</t>
  </si>
  <si>
    <t>Шайба увеличенная М8x24 мм 1 кг Expert Fix М8 уп-1кг, 165шт.</t>
  </si>
  <si>
    <t>Ceresit СТ 85 25 кг</t>
  </si>
  <si>
    <t>Ceresit СТ 29 25 кг</t>
  </si>
  <si>
    <t>Роботи у магазині  м. Суми, Покровська, 10</t>
  </si>
  <si>
    <t>Краска резиновая для шифера/бетона/оцинковки Contact RAL-3020 12 кг Red</t>
  </si>
  <si>
    <t>Демонтаж плинтуса</t>
  </si>
  <si>
    <t>Монтаж плинтуса</t>
  </si>
  <si>
    <t>Демонтаж світильника</t>
  </si>
  <si>
    <t>Світильник Cezar-at</t>
  </si>
  <si>
    <t>Заміна світильника</t>
  </si>
  <si>
    <t>м.пог</t>
  </si>
  <si>
    <t>Анкер рамный 10x92 мм EXPERT FIX</t>
  </si>
  <si>
    <t>Заміна фурнітури (кріплення)</t>
  </si>
  <si>
    <t>Фарбування дверей в комплекті 1х2,11м</t>
  </si>
  <si>
    <t>Кран кульовий Valtec COMPACT ВЗ 1/2" метелик</t>
  </si>
  <si>
    <t>Рулонні тканинні жалюзі, білі (8шт)</t>
  </si>
  <si>
    <t>Кріплення стійки дверного короба (2,1м)</t>
  </si>
  <si>
    <t>Встановлення запірної арматури (кран 1/2)</t>
  </si>
  <si>
    <t>Роботи у магазині  м. Суми, пл. Незалежності, 3</t>
  </si>
  <si>
    <t>Флагшток</t>
  </si>
  <si>
    <t>Закріплення флагштоку на будівлі</t>
  </si>
  <si>
    <t>Анкер распорный 8x60 мм EXPERT FIX</t>
  </si>
  <si>
    <t>Сходовий профіль з антиковзкою вставкою 4,8х150см</t>
  </si>
  <si>
    <t>Заміна сходового профілю з антиковзкою вставкою</t>
  </si>
  <si>
    <t>Дюбель Fix з шурупом 06 + 440 200 шт. Koelner</t>
  </si>
  <si>
    <t>Фарбування мелалевих поверхонь (перил)</t>
  </si>
  <si>
    <t>Кріплення пластикових панелей 0,1х0,4м</t>
  </si>
  <si>
    <t>Саморіз з пресшайбою зі свердлом 4,2x19 мм 500 шт WFS-4219 Koelner</t>
  </si>
  <si>
    <t>Клей монтажный Tytan HEAVY DUTY бежевый 310 мл</t>
  </si>
  <si>
    <t>Регулювання вхідних алюмінієвих/металопластикових дверей</t>
  </si>
  <si>
    <t>посл.</t>
  </si>
  <si>
    <t>Шпаклевка Dufa Acryl-Spachtel Dufa 8 кг</t>
  </si>
  <si>
    <t>Заделка отверстий,  (ЛГК)</t>
  </si>
  <si>
    <t>Фарбування стін (за 2 рази + грунт) чорна</t>
  </si>
  <si>
    <t>Пегмент+тоніровка</t>
  </si>
  <si>
    <t>Заміна люмінісцентних алмп (у світильниках 600х600)</t>
  </si>
  <si>
    <t>Заміна стартерів (для люм. світильників)</t>
  </si>
  <si>
    <t xml:space="preserve">Лампа люминесцентная </t>
  </si>
  <si>
    <t>Стартер для світильника</t>
  </si>
  <si>
    <t>Світлодіодна стрічка</t>
  </si>
  <si>
    <t>Монтаж плінтуса МДФ на клей (висота 100мм, товщина 20 мм)</t>
  </si>
  <si>
    <t xml:space="preserve">Встановленн вентиляційної решітки </t>
  </si>
  <si>
    <t>Решетка для вентиляции, пластик белый</t>
  </si>
  <si>
    <t>Покраска фасада (за 2 раза + грунт)</t>
  </si>
  <si>
    <t xml:space="preserve">Кріплення (приклеїти) металеву рейку 0,012х 0,33 до пандуса </t>
  </si>
  <si>
    <t>Заміна світильників (варіант 1)</t>
  </si>
  <si>
    <t>Демонтаж світильника (5 подвійний та 2 одинарких)</t>
  </si>
  <si>
    <t>Адаптер Quantula</t>
  </si>
  <si>
    <t xml:space="preserve"> Дюбель распорный 8x40 мм 7 шт. Expert Fix (з крюком)</t>
  </si>
  <si>
    <t>Затискач для троса капельний 1мм</t>
  </si>
  <si>
    <t xml:space="preserve">затискач для троса </t>
  </si>
  <si>
    <t>Трос (1,5мм)</t>
  </si>
  <si>
    <t>Монтаж адаптера Quantula (+монтаж світильника з адаптерос на стелі)</t>
  </si>
  <si>
    <t>Монтаж світильника Cezar-at (у адаптер)</t>
  </si>
  <si>
    <t>Ремонт світильників (варіант 2)</t>
  </si>
  <si>
    <t>Монтаж розподільчої коробки</t>
  </si>
  <si>
    <t>Виготовлення отвору у розподільчій коробці (під патрон Е14)</t>
  </si>
  <si>
    <t>Патрон Е14</t>
  </si>
  <si>
    <t>Монтаж ламп (в патрон Е14)</t>
  </si>
  <si>
    <t>Монтаж патрона Е14 (у розподільчу коробку)</t>
  </si>
  <si>
    <t>Лампа LED SIVIO Е14 R50 нейтральная 7 W 4100К Белый</t>
  </si>
  <si>
    <t xml:space="preserve">Склдання світильників </t>
  </si>
  <si>
    <t xml:space="preserve">Монтаж світильників </t>
  </si>
  <si>
    <t>Роботи у магазині  м. Суми, 1-ша Набережна р. Стрілка, 10, прим 4</t>
  </si>
  <si>
    <t>Встановлення жалюзі (8шт)</t>
  </si>
  <si>
    <t>Комплект заглушек (сірих)</t>
  </si>
  <si>
    <t>Комплект кутиків зовнішніх (сірих) (2шт. в комплекте)</t>
  </si>
  <si>
    <t>Комплект кутиків зовнішніх (білий) (2шт. в комплекте)</t>
  </si>
  <si>
    <t>Комплект заглушек (білий)</t>
  </si>
  <si>
    <t>Плинтус, (білий) x 2500 мм (дуб сибирский)</t>
  </si>
  <si>
    <t>Плинтус, (сірий) x 2500 мм (малюнок під дерево)</t>
  </si>
  <si>
    <t>Фарбування дверей в комплекті 1х2,11м  (з однієї сторін)</t>
  </si>
  <si>
    <t>Фарбування дверей в комплекті 1х2,11м (з однієї сторін)</t>
  </si>
  <si>
    <t>Коректування отвору у замковій накладці (підпилювання накладки)</t>
  </si>
  <si>
    <t>Світильник, діаметр 0,22м</t>
  </si>
  <si>
    <t>Світильник, діаметр 0,1м</t>
  </si>
  <si>
    <t>Світильник, (діаметр  отвору для встановлення 20см)</t>
  </si>
  <si>
    <t>Роботи у магазині  м. Суми, пр-т Лушпи, 4/1</t>
  </si>
  <si>
    <t>Плинтус, (чоонй) x 2500 мм (малюнок під дерево)</t>
  </si>
  <si>
    <t>Комплект кутиків зовнішніх (чорний) (2шт. в комплекте)</t>
  </si>
  <si>
    <t>Демонтаж вимикача (для фарбування)</t>
  </si>
  <si>
    <t>Демонтаж розетки (для фарбування)</t>
  </si>
  <si>
    <t>Демонтаж телевізора 55 дюймів (для фарбування)</t>
  </si>
  <si>
    <t>Монтаж телевізора 55 дюймів (для фарбування)</t>
  </si>
  <si>
    <t>Демонтаж модуля настінного 600мм  (для фарбування)</t>
  </si>
  <si>
    <t>Монтаж модуля настінного 600мм  (для фарбування)</t>
  </si>
  <si>
    <t xml:space="preserve">Демонтаж модуля настінного 1200мм  (для фарбування) </t>
  </si>
  <si>
    <t>Монтаж модуля настінного 1200мм  (для фарбування)</t>
  </si>
  <si>
    <t>Демонтаж столу для консультацій (0,83х0,75)  (для фарбування)</t>
  </si>
  <si>
    <t>Порожек алюминиевый гладкий АЛЮПРО 39х1800 мм венге</t>
  </si>
  <si>
    <t>Заміна порожка алюмінієвого</t>
  </si>
  <si>
    <t>ВСЬОГО ПО розділу  без ПДВ, ГРН.:</t>
  </si>
  <si>
    <t>в наявності</t>
  </si>
  <si>
    <t xml:space="preserve"> ПДВ , ГРН.:</t>
  </si>
  <si>
    <t>ВСЬОГО ПО кошторису  без ПДВ, ГРН.:</t>
  </si>
  <si>
    <t xml:space="preserve">дефектний акт </t>
  </si>
  <si>
    <t>Найменування будови та її адреса :Дрібний ремонт м.Охтирка, Армійська, 1, м. Суми, Покровська, 10, м. Суми, пл. Незалежності, 3, м. Суми, 1-ша Набережна р. Стрілка, 10, прим 4, м. Суми, пр-т Лушпи, 4/1.</t>
  </si>
  <si>
    <t xml:space="preserve">Монтаж світильника з ПРА </t>
  </si>
  <si>
    <t>Фарба інтер'єрна акрилова RAL9010 ( в акті указати маркування)</t>
  </si>
  <si>
    <t>Фарба інтер'єрна акрилова  RAL 9010 ( в акті указати маркування)</t>
  </si>
  <si>
    <t>Фарба інтер'єрна акрилова   RAL 9010 ( в акті указати маркування)</t>
  </si>
  <si>
    <t>Фарба інтер'єрна акрилова, чорна, матова RAL9005  в акті указати маркування)</t>
  </si>
  <si>
    <t xml:space="preserve">Розбирання світильників </t>
  </si>
  <si>
    <t>Демонтаж внутріщів світильника (та драйвер)</t>
  </si>
  <si>
    <t xml:space="preserve">Заміна світлодіодних стручки у світильнику </t>
  </si>
  <si>
    <t>Демонтаж плінтуса (для фарбування)</t>
  </si>
  <si>
    <t>Монтаж плінтуса (для фарбування)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</si>
</sst>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47">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59">
    <xf numFmtId="0" fontId="0" fillId="0" borderId="0"/>
    <xf numFmtId="0" fontId="17" fillId="0" borderId="0"/>
    <xf numFmtId="0" fontId="15" fillId="0" borderId="0">
      <alignment horizontal="center" vertical="center"/>
    </xf>
    <xf numFmtId="0" fontId="3" fillId="0" borderId="0"/>
    <xf numFmtId="0" fontId="26" fillId="0" borderId="0">
      <alignment horizontal="left" vertical="top"/>
    </xf>
    <xf numFmtId="0" fontId="24" fillId="0" borderId="0"/>
    <xf numFmtId="0" fontId="15" fillId="0" borderId="0">
      <alignment horizontal="center" vertical="center"/>
    </xf>
    <xf numFmtId="0" fontId="16" fillId="0" borderId="0" applyNumberFormat="0" applyFill="0" applyBorder="0" applyAlignment="0" applyProtection="0"/>
    <xf numFmtId="0" fontId="24" fillId="0" borderId="0"/>
    <xf numFmtId="0" fontId="2"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3" fillId="0" borderId="0"/>
    <xf numFmtId="0" fontId="25" fillId="0" borderId="0">
      <alignment horizontal="left" vertical="top"/>
    </xf>
    <xf numFmtId="0" fontId="20" fillId="0" borderId="0">
      <alignment horizontal="center" vertical="top"/>
    </xf>
    <xf numFmtId="0" fontId="30" fillId="0" borderId="0"/>
    <xf numFmtId="0" fontId="3"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5" fillId="0" borderId="0">
      <alignment horizontal="center" vertical="center"/>
    </xf>
    <xf numFmtId="0" fontId="1"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3"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1" fillId="0" borderId="0" applyFont="0" applyFill="0" applyBorder="0" applyAlignment="0" applyProtection="0"/>
    <xf numFmtId="0" fontId="42" fillId="0" borderId="0">
      <protection locked="0"/>
    </xf>
    <xf numFmtId="0" fontId="42" fillId="0" borderId="0"/>
    <xf numFmtId="0" fontId="44" fillId="0" borderId="0"/>
  </cellStyleXfs>
  <cellXfs count="170">
    <xf numFmtId="0" fontId="0" fillId="0" borderId="0" xfId="0"/>
    <xf numFmtId="0" fontId="3" fillId="0" borderId="0" xfId="3" applyFont="1" applyFill="1" applyBorder="1"/>
    <xf numFmtId="0" fontId="4" fillId="0" borderId="0" xfId="47" applyFont="1" applyFill="1" applyBorder="1" applyAlignment="1">
      <alignment horizontal="left" vertical="top"/>
    </xf>
    <xf numFmtId="0" fontId="5" fillId="0" borderId="0" xfId="3" applyFont="1" applyFill="1" applyBorder="1" applyAlignment="1">
      <alignment vertical="center" wrapText="1"/>
    </xf>
    <xf numFmtId="0" fontId="7" fillId="0" borderId="5" xfId="3" applyFont="1" applyFill="1" applyBorder="1" applyAlignment="1">
      <alignment horizontal="left" vertical="top"/>
    </xf>
    <xf numFmtId="0" fontId="3" fillId="0" borderId="5" xfId="3" applyFont="1" applyFill="1" applyBorder="1" applyAlignment="1">
      <alignment horizontal="left" vertical="center"/>
    </xf>
    <xf numFmtId="0" fontId="3" fillId="0" borderId="0" xfId="3" applyFont="1" applyFill="1" applyBorder="1" applyAlignment="1">
      <alignment horizontal="left" vertical="center"/>
    </xf>
    <xf numFmtId="0" fontId="3" fillId="0" borderId="5" xfId="3" applyFont="1" applyFill="1" applyBorder="1"/>
    <xf numFmtId="0" fontId="3" fillId="0" borderId="10" xfId="3" applyFont="1" applyFill="1" applyBorder="1" applyAlignment="1">
      <alignment horizontal="left" vertical="center"/>
    </xf>
    <xf numFmtId="0" fontId="3" fillId="0" borderId="10" xfId="3" applyFont="1" applyFill="1" applyBorder="1"/>
    <xf numFmtId="0" fontId="8" fillId="0" borderId="0" xfId="8" applyFont="1"/>
    <xf numFmtId="0" fontId="10" fillId="0" borderId="0" xfId="8" applyFont="1"/>
    <xf numFmtId="0" fontId="4" fillId="0" borderId="0" xfId="47" applyFont="1" applyFill="1" applyAlignment="1">
      <alignment horizontal="center" vertical="top" wrapText="1"/>
    </xf>
    <xf numFmtId="0" fontId="10" fillId="0" borderId="0" xfId="8" applyFont="1" applyAlignment="1">
      <alignment horizontal="center" vertical="top" wrapText="1"/>
    </xf>
    <xf numFmtId="0" fontId="10" fillId="0" borderId="0" xfId="8" applyFont="1" applyAlignment="1">
      <alignment wrapText="1"/>
    </xf>
    <xf numFmtId="0" fontId="8" fillId="0" borderId="1" xfId="8" applyFont="1" applyBorder="1"/>
    <xf numFmtId="0" fontId="5" fillId="0" borderId="1" xfId="8" applyFont="1" applyBorder="1" applyAlignment="1">
      <alignment horizontal="center" vertical="center"/>
    </xf>
    <xf numFmtId="0" fontId="10" fillId="0" borderId="13" xfId="8" applyFont="1" applyBorder="1"/>
    <xf numFmtId="0" fontId="10" fillId="0" borderId="0" xfId="8" applyFont="1" applyBorder="1"/>
    <xf numFmtId="0" fontId="10" fillId="0" borderId="0" xfId="8" applyFont="1" applyBorder="1" applyAlignment="1">
      <alignment horizontal="left" wrapText="1"/>
    </xf>
    <xf numFmtId="0" fontId="10" fillId="0" borderId="0" xfId="8" applyFont="1" applyBorder="1" applyAlignment="1">
      <alignment horizontal="left"/>
    </xf>
    <xf numFmtId="0" fontId="8" fillId="0" borderId="0" xfId="8" applyFont="1" applyBorder="1"/>
    <xf numFmtId="0" fontId="41" fillId="4" borderId="1" xfId="47" applyFont="1" applyFill="1" applyBorder="1" applyAlignment="1">
      <alignment horizontal="left" wrapText="1"/>
    </xf>
    <xf numFmtId="4" fontId="41" fillId="4" borderId="1" xfId="47" applyNumberFormat="1" applyFont="1" applyFill="1" applyBorder="1" applyAlignment="1">
      <alignment horizontal="left" wrapText="1"/>
    </xf>
    <xf numFmtId="4" fontId="41" fillId="4" borderId="1" xfId="47" applyNumberFormat="1" applyFont="1" applyFill="1" applyBorder="1" applyAlignment="1">
      <alignment horizontal="left"/>
    </xf>
    <xf numFmtId="0" fontId="41" fillId="4" borderId="1" xfId="47" applyFont="1" applyFill="1" applyBorder="1" applyAlignment="1">
      <alignment horizontal="center" vertical="center" wrapText="1"/>
    </xf>
    <xf numFmtId="4" fontId="41" fillId="4" borderId="1" xfId="47" applyNumberFormat="1" applyFont="1" applyFill="1" applyBorder="1" applyAlignment="1">
      <alignment horizontal="center" vertical="center" wrapText="1"/>
    </xf>
    <xf numFmtId="49" fontId="41" fillId="4" borderId="1" xfId="47" applyNumberFormat="1" applyFont="1" applyFill="1" applyBorder="1" applyAlignment="1" applyProtection="1">
      <alignment horizontal="center" vertical="center" wrapText="1"/>
      <protection locked="0"/>
    </xf>
    <xf numFmtId="0" fontId="41" fillId="0" borderId="0" xfId="0" applyFont="1"/>
    <xf numFmtId="0" fontId="43" fillId="3" borderId="1" xfId="47" applyFont="1" applyFill="1" applyBorder="1" applyAlignment="1">
      <alignment horizontal="center" wrapText="1"/>
    </xf>
    <xf numFmtId="0" fontId="43" fillId="3" borderId="1" xfId="47" applyFont="1" applyFill="1" applyBorder="1" applyAlignment="1">
      <alignment horizontal="left"/>
    </xf>
    <xf numFmtId="0" fontId="43" fillId="3" borderId="1" xfId="47" applyFont="1" applyFill="1" applyBorder="1" applyAlignment="1">
      <alignment horizontal="left" wrapText="1"/>
    </xf>
    <xf numFmtId="4" fontId="43" fillId="3" borderId="1" xfId="47" applyNumberFormat="1" applyFont="1" applyFill="1" applyBorder="1" applyAlignment="1">
      <alignment horizontal="left" wrapText="1"/>
    </xf>
    <xf numFmtId="4" fontId="43" fillId="3" borderId="1" xfId="47" applyNumberFormat="1" applyFont="1" applyFill="1" applyBorder="1" applyAlignment="1">
      <alignment horizontal="center" wrapText="1"/>
    </xf>
    <xf numFmtId="0" fontId="41" fillId="0" borderId="0" xfId="0" applyFont="1" applyFill="1"/>
    <xf numFmtId="4" fontId="41" fillId="4" borderId="1" xfId="47" applyNumberFormat="1" applyFont="1" applyFill="1" applyBorder="1" applyAlignment="1">
      <alignment horizontal="center" wrapText="1"/>
    </xf>
    <xf numFmtId="0" fontId="41" fillId="4" borderId="1" xfId="0" applyFont="1" applyFill="1" applyBorder="1" applyAlignment="1">
      <alignment horizontal="left" vertical="top"/>
    </xf>
    <xf numFmtId="1" fontId="41" fillId="0" borderId="1" xfId="58" applyNumberFormat="1" applyFont="1" applyFill="1" applyBorder="1" applyAlignment="1">
      <alignment horizontal="left" vertical="top"/>
    </xf>
    <xf numFmtId="4" fontId="41" fillId="0" borderId="0" xfId="0" applyNumberFormat="1" applyFont="1"/>
    <xf numFmtId="0" fontId="41" fillId="0" borderId="0" xfId="0" applyFont="1" applyAlignment="1">
      <alignment horizontal="center" vertical="center"/>
    </xf>
    <xf numFmtId="0" fontId="41" fillId="0" borderId="0" xfId="0" applyFont="1" applyAlignment="1">
      <alignment horizontal="center"/>
    </xf>
    <xf numFmtId="1" fontId="41" fillId="4" borderId="1" xfId="47" applyNumberFormat="1" applyFont="1" applyFill="1" applyBorder="1" applyAlignment="1">
      <alignment horizontal="center" vertical="center"/>
    </xf>
    <xf numFmtId="0" fontId="45" fillId="4" borderId="0" xfId="0" applyFont="1" applyFill="1"/>
    <xf numFmtId="0" fontId="45" fillId="0" borderId="0" xfId="0" applyFont="1"/>
    <xf numFmtId="0" fontId="43" fillId="2" borderId="1" xfId="47" applyFont="1" applyFill="1" applyBorder="1" applyAlignment="1">
      <alignment horizontal="left" wrapText="1"/>
    </xf>
    <xf numFmtId="0" fontId="43" fillId="2" borderId="1" xfId="47" applyFont="1" applyFill="1" applyBorder="1" applyAlignment="1">
      <alignment horizontal="center" vertical="center" wrapText="1"/>
    </xf>
    <xf numFmtId="166" fontId="41" fillId="2" borderId="1" xfId="47" applyNumberFormat="1" applyFont="1" applyFill="1" applyBorder="1" applyAlignment="1">
      <alignment horizontal="center" vertical="center"/>
    </xf>
    <xf numFmtId="166" fontId="43" fillId="2" borderId="1" xfId="47" applyNumberFormat="1" applyFont="1" applyFill="1" applyBorder="1" applyAlignment="1">
      <alignment horizontal="center" vertical="center"/>
    </xf>
    <xf numFmtId="4" fontId="41" fillId="2" borderId="1" xfId="47" applyNumberFormat="1" applyFont="1" applyFill="1" applyBorder="1" applyAlignment="1">
      <alignment horizontal="left" wrapText="1"/>
    </xf>
    <xf numFmtId="4" fontId="41" fillId="2" borderId="1" xfId="47" applyNumberFormat="1" applyFont="1" applyFill="1" applyBorder="1" applyAlignment="1">
      <alignment horizontal="center" wrapText="1"/>
    </xf>
    <xf numFmtId="4" fontId="43" fillId="2" borderId="1" xfId="47" applyNumberFormat="1" applyFont="1" applyFill="1" applyBorder="1" applyAlignment="1">
      <alignment horizontal="center" vertical="center"/>
    </xf>
    <xf numFmtId="0" fontId="43" fillId="2" borderId="1" xfId="27" applyFont="1" applyFill="1" applyBorder="1" applyAlignment="1">
      <alignment horizontal="left" wrapText="1"/>
    </xf>
    <xf numFmtId="10" fontId="43" fillId="2" borderId="1" xfId="47" applyNumberFormat="1" applyFont="1" applyFill="1" applyBorder="1" applyAlignment="1">
      <alignment horizontal="center" vertical="center" wrapText="1"/>
    </xf>
    <xf numFmtId="9" fontId="43" fillId="2" borderId="1" xfId="47" applyNumberFormat="1" applyFont="1" applyFill="1" applyBorder="1" applyAlignment="1">
      <alignment horizontal="center" vertical="center" wrapText="1"/>
    </xf>
    <xf numFmtId="4" fontId="41" fillId="2" borderId="1" xfId="47" applyNumberFormat="1" applyFont="1" applyFill="1" applyBorder="1" applyAlignment="1">
      <alignment horizontal="left"/>
    </xf>
    <xf numFmtId="4" fontId="41" fillId="2" borderId="1" xfId="47" applyNumberFormat="1" applyFont="1" applyFill="1" applyBorder="1" applyAlignment="1">
      <alignment horizontal="center"/>
    </xf>
    <xf numFmtId="0" fontId="43" fillId="2" borderId="1" xfId="47" applyFont="1" applyFill="1" applyBorder="1" applyAlignment="1">
      <alignment horizontal="left"/>
    </xf>
    <xf numFmtId="0" fontId="41" fillId="2" borderId="1" xfId="47" applyFont="1" applyFill="1" applyBorder="1" applyAlignment="1">
      <alignment horizontal="center" vertical="center"/>
    </xf>
    <xf numFmtId="0" fontId="41" fillId="2" borderId="1" xfId="47" applyFont="1" applyFill="1" applyBorder="1" applyAlignment="1">
      <alignment horizontal="left"/>
    </xf>
    <xf numFmtId="0" fontId="41" fillId="2" borderId="1" xfId="47" applyFont="1" applyFill="1" applyBorder="1" applyAlignment="1">
      <alignment horizontal="center"/>
    </xf>
    <xf numFmtId="0" fontId="43" fillId="4" borderId="1" xfId="47" applyFont="1" applyFill="1" applyBorder="1" applyAlignment="1">
      <alignment horizontal="center" wrapText="1"/>
    </xf>
    <xf numFmtId="166" fontId="41" fillId="0" borderId="1" xfId="47" applyNumberFormat="1" applyFont="1" applyFill="1" applyBorder="1" applyAlignment="1">
      <alignment horizontal="center" vertical="center" wrapText="1"/>
    </xf>
    <xf numFmtId="2" fontId="41" fillId="4" borderId="1" xfId="0" applyNumberFormat="1" applyFont="1" applyFill="1" applyBorder="1" applyAlignment="1">
      <alignment horizontal="center" vertical="top"/>
    </xf>
    <xf numFmtId="0" fontId="41" fillId="4" borderId="1" xfId="0" applyFont="1" applyFill="1" applyBorder="1" applyAlignment="1">
      <alignment horizontal="center" vertical="top"/>
    </xf>
    <xf numFmtId="166" fontId="41" fillId="4" borderId="1" xfId="47" applyNumberFormat="1" applyFont="1" applyFill="1" applyBorder="1" applyAlignment="1">
      <alignment horizontal="center" vertical="center" wrapText="1"/>
    </xf>
    <xf numFmtId="0" fontId="43" fillId="4" borderId="1" xfId="47" applyFont="1" applyFill="1" applyBorder="1" applyAlignment="1">
      <alignment horizontal="left" wrapText="1"/>
    </xf>
    <xf numFmtId="0" fontId="41" fillId="4" borderId="1" xfId="0" applyFont="1" applyFill="1" applyBorder="1" applyAlignment="1">
      <alignment vertical="center" wrapText="1"/>
    </xf>
    <xf numFmtId="166" fontId="41" fillId="4" borderId="1" xfId="0" applyNumberFormat="1" applyFont="1" applyFill="1" applyBorder="1" applyAlignment="1">
      <alignment horizontal="center" vertical="center"/>
    </xf>
    <xf numFmtId="166" fontId="41" fillId="4" borderId="1" xfId="47" applyNumberFormat="1" applyFont="1" applyFill="1" applyBorder="1" applyAlignment="1">
      <alignment horizontal="center" vertical="center"/>
    </xf>
    <xf numFmtId="166" fontId="41" fillId="4" borderId="1" xfId="0" applyNumberFormat="1" applyFont="1" applyFill="1" applyBorder="1" applyAlignment="1">
      <alignment horizontal="left" vertical="center" wrapText="1"/>
    </xf>
    <xf numFmtId="0" fontId="41" fillId="4" borderId="1" xfId="0" applyFont="1" applyFill="1" applyBorder="1" applyAlignment="1">
      <alignment horizontal="center" vertical="center"/>
    </xf>
    <xf numFmtId="49" fontId="41" fillId="4" borderId="1" xfId="47" applyNumberFormat="1" applyFont="1" applyFill="1" applyBorder="1" applyAlignment="1" applyProtection="1">
      <alignment horizontal="left" vertical="top" wrapText="1"/>
      <protection locked="0"/>
    </xf>
    <xf numFmtId="0" fontId="41" fillId="4" borderId="1" xfId="0" applyFont="1" applyFill="1" applyBorder="1" applyAlignment="1">
      <alignment vertical="top" wrapText="1"/>
    </xf>
    <xf numFmtId="166" fontId="41" fillId="4" borderId="16" xfId="0" applyNumberFormat="1" applyFont="1" applyFill="1" applyBorder="1" applyAlignment="1">
      <alignment horizontal="center" vertical="center"/>
    </xf>
    <xf numFmtId="0" fontId="41" fillId="4" borderId="1" xfId="18" applyFont="1" applyFill="1" applyBorder="1" applyAlignment="1" applyProtection="1">
      <alignment horizontal="left" vertical="center" wrapText="1"/>
    </xf>
    <xf numFmtId="0" fontId="41" fillId="4" borderId="1" xfId="27" applyFont="1" applyFill="1" applyBorder="1" applyAlignment="1" applyProtection="1">
      <alignment horizontal="center" vertical="center" wrapText="1"/>
    </xf>
    <xf numFmtId="0" fontId="41" fillId="4" borderId="1" xfId="47" applyFont="1" applyFill="1" applyBorder="1" applyAlignment="1">
      <alignment horizontal="left" vertical="center" wrapText="1"/>
    </xf>
    <xf numFmtId="166" fontId="41" fillId="4" borderId="1" xfId="0" applyNumberFormat="1" applyFont="1" applyFill="1" applyBorder="1" applyAlignment="1">
      <alignment horizontal="left" vertical="center"/>
    </xf>
    <xf numFmtId="0" fontId="41" fillId="4" borderId="1" xfId="7" applyFont="1" applyFill="1" applyBorder="1" applyAlignment="1">
      <alignment horizontal="left" wrapText="1"/>
    </xf>
    <xf numFmtId="0" fontId="41" fillId="4" borderId="1" xfId="7" applyFont="1" applyFill="1" applyBorder="1" applyAlignment="1">
      <alignment horizontal="center" vertical="center" wrapText="1"/>
    </xf>
    <xf numFmtId="4" fontId="41" fillId="4" borderId="1" xfId="58" applyNumberFormat="1" applyFont="1" applyFill="1" applyBorder="1" applyAlignment="1">
      <alignment horizontal="center" vertical="center"/>
    </xf>
    <xf numFmtId="0" fontId="41" fillId="4" borderId="1" xfId="0" applyFont="1" applyFill="1" applyBorder="1"/>
    <xf numFmtId="0" fontId="41" fillId="4" borderId="1" xfId="0" applyFont="1" applyFill="1" applyBorder="1" applyAlignment="1">
      <alignment horizontal="left" vertical="center" wrapText="1"/>
    </xf>
    <xf numFmtId="0" fontId="41" fillId="4" borderId="1" xfId="18" applyFont="1" applyFill="1" applyBorder="1" applyAlignment="1" applyProtection="1">
      <alignment horizontal="center" vertical="center" wrapText="1"/>
    </xf>
    <xf numFmtId="166" fontId="45" fillId="4" borderId="1" xfId="7" applyNumberFormat="1" applyFont="1" applyFill="1" applyBorder="1" applyAlignment="1">
      <alignment horizontal="center" vertical="center"/>
    </xf>
    <xf numFmtId="1" fontId="41" fillId="0" borderId="1" xfId="47" applyNumberFormat="1" applyFont="1" applyFill="1" applyBorder="1" applyAlignment="1">
      <alignment horizontal="center" vertical="center"/>
    </xf>
    <xf numFmtId="0" fontId="45" fillId="0" borderId="0" xfId="0" applyFont="1" applyAlignment="1">
      <alignment wrapText="1"/>
    </xf>
    <xf numFmtId="166" fontId="45" fillId="0" borderId="0" xfId="0" applyNumberFormat="1" applyFont="1"/>
    <xf numFmtId="4" fontId="45" fillId="0" borderId="0" xfId="0" applyNumberFormat="1" applyFont="1"/>
    <xf numFmtId="0" fontId="45" fillId="0" borderId="0" xfId="0" applyFont="1" applyAlignment="1">
      <alignment horizontal="center" vertical="center"/>
    </xf>
    <xf numFmtId="166" fontId="41" fillId="0" borderId="0" xfId="0" applyNumberFormat="1" applyFont="1"/>
    <xf numFmtId="166" fontId="43" fillId="4" borderId="0" xfId="0" applyNumberFormat="1" applyFont="1" applyFill="1" applyAlignment="1">
      <alignment horizontal="center" vertical="center" wrapText="1"/>
    </xf>
    <xf numFmtId="0" fontId="45" fillId="0" borderId="0" xfId="47" applyFont="1" applyAlignment="1">
      <alignment horizontal="left" vertical="top"/>
    </xf>
    <xf numFmtId="0" fontId="45" fillId="0" borderId="0" xfId="47" applyFont="1" applyAlignment="1">
      <alignment vertical="top"/>
    </xf>
    <xf numFmtId="166" fontId="45" fillId="0" borderId="0" xfId="47" applyNumberFormat="1" applyFont="1" applyAlignment="1">
      <alignment horizontal="center" vertical="center"/>
    </xf>
    <xf numFmtId="1" fontId="46" fillId="0" borderId="0" xfId="47" applyNumberFormat="1" applyFont="1" applyFill="1" applyBorder="1" applyAlignment="1"/>
    <xf numFmtId="1" fontId="46" fillId="0" borderId="0" xfId="47" applyNumberFormat="1" applyFont="1" applyFill="1" applyBorder="1" applyAlignment="1">
      <alignment horizontal="center" vertical="center"/>
    </xf>
    <xf numFmtId="0" fontId="45" fillId="0" borderId="0" xfId="47" applyFont="1" applyBorder="1" applyAlignment="1">
      <alignment horizontal="left" vertical="top"/>
    </xf>
    <xf numFmtId="4" fontId="45" fillId="0" borderId="0" xfId="47" applyNumberFormat="1" applyFont="1" applyBorder="1" applyAlignment="1">
      <alignment horizontal="left" vertical="top"/>
    </xf>
    <xf numFmtId="0" fontId="43" fillId="0" borderId="0" xfId="0" applyFont="1" applyAlignment="1">
      <alignment horizontal="center" vertical="top" wrapText="1"/>
    </xf>
    <xf numFmtId="0" fontId="43" fillId="0" borderId="0" xfId="0" applyFont="1" applyAlignment="1">
      <alignment horizontal="left" vertical="top" wrapText="1"/>
    </xf>
    <xf numFmtId="4" fontId="46" fillId="0" borderId="0" xfId="47" applyNumberFormat="1" applyFont="1" applyFill="1" applyAlignment="1">
      <alignment horizontal="left" vertical="top"/>
    </xf>
    <xf numFmtId="0" fontId="46" fillId="0" borderId="0" xfId="47" applyFont="1" applyFill="1" applyAlignment="1">
      <alignment horizontal="center" vertical="center" wrapText="1"/>
    </xf>
    <xf numFmtId="166" fontId="45" fillId="0" borderId="0" xfId="47" applyNumberFormat="1" applyFont="1" applyAlignment="1">
      <alignment horizontal="left" vertical="top"/>
    </xf>
    <xf numFmtId="0" fontId="46" fillId="0" borderId="0" xfId="47" applyFont="1" applyFill="1" applyBorder="1" applyAlignment="1">
      <alignment horizontal="left" vertical="top" wrapText="1"/>
    </xf>
    <xf numFmtId="0" fontId="46" fillId="0" borderId="0" xfId="47" applyFont="1" applyFill="1" applyAlignment="1">
      <alignment horizontal="left" vertical="top"/>
    </xf>
    <xf numFmtId="4" fontId="45" fillId="0" borderId="0" xfId="47" applyNumberFormat="1" applyFont="1" applyAlignment="1">
      <alignment horizontal="left" vertical="top"/>
    </xf>
    <xf numFmtId="0" fontId="45" fillId="0" borderId="0" xfId="47" applyFont="1" applyFill="1" applyAlignment="1">
      <alignment horizontal="left" vertical="top"/>
    </xf>
    <xf numFmtId="4" fontId="45" fillId="0" borderId="0" xfId="47" applyNumberFormat="1" applyFont="1" applyFill="1" applyAlignment="1">
      <alignment horizontal="left" vertical="top"/>
    </xf>
    <xf numFmtId="0" fontId="45" fillId="0" borderId="0" xfId="47" applyFont="1" applyFill="1" applyAlignment="1">
      <alignment horizontal="left" vertical="top" wrapText="1"/>
    </xf>
    <xf numFmtId="2" fontId="43" fillId="4" borderId="1" xfId="0" applyNumberFormat="1" applyFont="1" applyFill="1" applyBorder="1" applyAlignment="1">
      <alignment horizontal="center" vertical="top"/>
    </xf>
    <xf numFmtId="0" fontId="41" fillId="0" borderId="1" xfId="0" applyFont="1" applyBorder="1"/>
    <xf numFmtId="0" fontId="41" fillId="0" borderId="0" xfId="0" applyFont="1" applyFill="1" applyBorder="1"/>
    <xf numFmtId="166" fontId="41" fillId="4" borderId="0" xfId="0" applyNumberFormat="1" applyFont="1" applyFill="1" applyBorder="1" applyAlignment="1">
      <alignment horizontal="left" vertical="center" wrapText="1"/>
    </xf>
    <xf numFmtId="0" fontId="14" fillId="0" borderId="1" xfId="8" applyFont="1" applyBorder="1" applyAlignment="1">
      <alignment horizontal="left" vertical="top" wrapText="1"/>
    </xf>
    <xf numFmtId="0" fontId="14" fillId="0" borderId="1" xfId="8" applyFont="1" applyBorder="1" applyAlignment="1">
      <alignment horizontal="left" vertical="top"/>
    </xf>
    <xf numFmtId="0" fontId="14" fillId="0" borderId="1" xfId="8" applyFont="1" applyBorder="1" applyAlignment="1">
      <alignment horizontal="left" vertical="center" wrapText="1"/>
    </xf>
    <xf numFmtId="0" fontId="14" fillId="0" borderId="1" xfId="8" applyFont="1" applyBorder="1" applyAlignment="1">
      <alignment horizontal="center" vertical="center" wrapText="1"/>
    </xf>
    <xf numFmtId="0" fontId="14" fillId="0" borderId="1" xfId="8" applyFont="1" applyBorder="1" applyAlignment="1">
      <alignment horizontal="center" vertical="center"/>
    </xf>
    <xf numFmtId="0" fontId="14" fillId="0" borderId="1" xfId="8" applyFont="1" applyBorder="1" applyAlignment="1">
      <alignment horizontal="left" wrapText="1"/>
    </xf>
    <xf numFmtId="0" fontId="4" fillId="0" borderId="1" xfId="8" applyFont="1" applyBorder="1" applyAlignment="1">
      <alignment horizontal="center"/>
    </xf>
    <xf numFmtId="0" fontId="4" fillId="0" borderId="1" xfId="8" applyFont="1" applyBorder="1" applyAlignment="1">
      <alignment horizontal="left" vertical="top" wrapText="1"/>
    </xf>
    <xf numFmtId="0" fontId="14" fillId="0" borderId="1" xfId="8" applyFont="1" applyBorder="1" applyAlignment="1">
      <alignment horizontal="center"/>
    </xf>
    <xf numFmtId="0" fontId="5" fillId="0" borderId="1" xfId="8" applyFont="1" applyBorder="1" applyAlignment="1">
      <alignment horizontal="center"/>
    </xf>
    <xf numFmtId="0" fontId="14" fillId="0" borderId="1" xfId="8" applyFont="1" applyBorder="1" applyAlignment="1">
      <alignment horizontal="left"/>
    </xf>
    <xf numFmtId="0" fontId="10" fillId="0" borderId="2" xfId="8" applyFont="1" applyBorder="1" applyAlignment="1">
      <alignment horizontal="left" wrapText="1"/>
    </xf>
    <xf numFmtId="0" fontId="10" fillId="0" borderId="12" xfId="8" applyFont="1" applyBorder="1" applyAlignment="1">
      <alignment horizontal="left"/>
    </xf>
    <xf numFmtId="0" fontId="10" fillId="0" borderId="14" xfId="8" applyFont="1" applyBorder="1" applyAlignment="1">
      <alignment horizontal="left"/>
    </xf>
    <xf numFmtId="0" fontId="10" fillId="0" borderId="2" xfId="8" applyFont="1" applyFill="1" applyBorder="1" applyAlignment="1">
      <alignment horizontal="left" wrapText="1"/>
    </xf>
    <xf numFmtId="0" fontId="10" fillId="0" borderId="12" xfId="8" applyFont="1" applyFill="1" applyBorder="1" applyAlignment="1">
      <alignment horizontal="left"/>
    </xf>
    <xf numFmtId="0" fontId="10" fillId="0" borderId="14" xfId="8" applyFont="1" applyFill="1" applyBorder="1" applyAlignment="1">
      <alignment horizontal="left"/>
    </xf>
    <xf numFmtId="0" fontId="10" fillId="0" borderId="13" xfId="8" applyFont="1" applyBorder="1" applyAlignment="1">
      <alignment horizontal="left" wrapText="1"/>
    </xf>
    <xf numFmtId="0" fontId="10" fillId="0" borderId="13" xfId="8" applyFont="1" applyBorder="1" applyAlignment="1">
      <alignment horizontal="left"/>
    </xf>
    <xf numFmtId="0" fontId="9" fillId="0" borderId="0" xfId="8" applyFont="1" applyAlignment="1">
      <alignment horizontal="right" vertical="top" wrapText="1"/>
    </xf>
    <xf numFmtId="0" fontId="9" fillId="0" borderId="0" xfId="8" applyFont="1" applyAlignment="1">
      <alignment horizontal="right" vertical="top"/>
    </xf>
    <xf numFmtId="0" fontId="5" fillId="0" borderId="0" xfId="8" applyFont="1" applyAlignment="1">
      <alignment horizontal="right" wrapText="1"/>
    </xf>
    <xf numFmtId="0" fontId="5" fillId="0" borderId="0" xfId="8" applyFont="1" applyAlignment="1">
      <alignment horizontal="right"/>
    </xf>
    <xf numFmtId="0" fontId="11" fillId="0" borderId="0" xfId="47" applyFont="1" applyFill="1" applyAlignment="1">
      <alignment horizontal="center" vertical="top" wrapText="1"/>
    </xf>
    <xf numFmtId="0" fontId="12" fillId="0" borderId="0" xfId="8" applyFont="1" applyAlignment="1">
      <alignment horizontal="center" vertical="top" wrapText="1"/>
    </xf>
    <xf numFmtId="0" fontId="12" fillId="0" borderId="0" xfId="8" applyFont="1" applyAlignment="1">
      <alignment wrapText="1"/>
    </xf>
    <xf numFmtId="0" fontId="13" fillId="0" borderId="2" xfId="47" applyFont="1" applyBorder="1" applyAlignment="1">
      <alignment horizontal="left" vertical="top" wrapText="1"/>
    </xf>
    <xf numFmtId="0" fontId="13" fillId="0" borderId="12" xfId="8" applyFont="1" applyBorder="1" applyAlignment="1">
      <alignment horizontal="left" wrapText="1"/>
    </xf>
    <xf numFmtId="0" fontId="13" fillId="0" borderId="14" xfId="8" applyFont="1" applyBorder="1" applyAlignment="1">
      <alignment horizontal="left" wrapText="1"/>
    </xf>
    <xf numFmtId="0" fontId="2" fillId="0" borderId="5" xfId="3" applyFont="1" applyFill="1" applyBorder="1" applyAlignment="1">
      <alignment horizontal="left" vertical="center" wrapText="1"/>
    </xf>
    <xf numFmtId="0" fontId="2" fillId="0" borderId="0" xfId="3" applyFont="1" applyFill="1" applyBorder="1" applyAlignment="1">
      <alignment horizontal="left" vertical="center" wrapText="1"/>
    </xf>
    <xf numFmtId="0" fontId="2" fillId="0" borderId="10" xfId="3" applyFont="1" applyFill="1" applyBorder="1" applyAlignment="1">
      <alignment horizontal="left" vertical="center" wrapText="1"/>
    </xf>
    <xf numFmtId="0" fontId="4" fillId="5" borderId="3" xfId="47" applyFont="1" applyFill="1" applyBorder="1" applyAlignment="1">
      <alignment horizontal="left" vertical="center"/>
    </xf>
    <xf numFmtId="0" fontId="4" fillId="5" borderId="4" xfId="47" applyFont="1" applyFill="1" applyBorder="1" applyAlignment="1">
      <alignment horizontal="left" vertical="center"/>
    </xf>
    <xf numFmtId="0" fontId="4" fillId="5" borderId="8" xfId="47" applyFont="1" applyFill="1" applyBorder="1" applyAlignment="1">
      <alignment horizontal="left" vertical="center"/>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5" xfId="3" applyFont="1" applyFill="1" applyBorder="1" applyAlignment="1">
      <alignment wrapText="1"/>
    </xf>
    <xf numFmtId="0" fontId="3" fillId="0" borderId="0" xfId="3" applyFont="1" applyFill="1" applyBorder="1"/>
    <xf numFmtId="0" fontId="3" fillId="0" borderId="10" xfId="3" applyFont="1" applyFill="1" applyBorder="1"/>
    <xf numFmtId="0" fontId="3" fillId="6" borderId="7" xfId="3" applyFont="1" applyFill="1" applyBorder="1" applyAlignment="1">
      <alignment wrapText="1"/>
    </xf>
    <xf numFmtId="0" fontId="3" fillId="6" borderId="1" xfId="3" applyFont="1" applyFill="1" applyBorder="1" applyAlignment="1">
      <alignment wrapText="1"/>
    </xf>
    <xf numFmtId="0" fontId="3" fillId="6" borderId="11" xfId="3" applyFont="1" applyFill="1" applyBorder="1" applyAlignment="1">
      <alignment wrapText="1"/>
    </xf>
    <xf numFmtId="0" fontId="3" fillId="7" borderId="5" xfId="3" applyFont="1" applyFill="1" applyBorder="1" applyAlignment="1">
      <alignment wrapText="1"/>
    </xf>
    <xf numFmtId="0" fontId="3" fillId="7" borderId="0" xfId="3" applyFont="1" applyFill="1" applyBorder="1"/>
    <xf numFmtId="0" fontId="3" fillId="7" borderId="10" xfId="3" applyFont="1" applyFill="1" applyBorder="1"/>
    <xf numFmtId="0" fontId="6" fillId="5" borderId="3" xfId="47" applyFont="1" applyFill="1" applyBorder="1" applyAlignment="1">
      <alignment horizontal="center" vertical="center" wrapText="1"/>
    </xf>
    <xf numFmtId="0" fontId="6" fillId="5" borderId="4" xfId="47" applyFont="1" applyFill="1" applyBorder="1" applyAlignment="1">
      <alignment horizontal="center" vertical="center"/>
    </xf>
    <xf numFmtId="0" fontId="6" fillId="5" borderId="8" xfId="47" applyFont="1" applyFill="1" applyBorder="1" applyAlignment="1">
      <alignment horizontal="center" vertical="center"/>
    </xf>
    <xf numFmtId="0" fontId="3" fillId="0" borderId="6" xfId="3" applyFont="1" applyFill="1" applyBorder="1" applyAlignment="1">
      <alignment horizontal="left" vertical="center" wrapText="1"/>
    </xf>
    <xf numFmtId="0" fontId="3" fillId="0" borderId="9" xfId="3" applyFont="1" applyFill="1" applyBorder="1" applyAlignment="1">
      <alignment horizontal="left" vertical="center" wrapText="1"/>
    </xf>
    <xf numFmtId="0" fontId="43" fillId="4" borderId="0" xfId="0" applyFont="1" applyFill="1" applyAlignment="1">
      <alignment horizontal="left" vertical="top" wrapText="1"/>
    </xf>
    <xf numFmtId="0" fontId="46" fillId="0" borderId="0" xfId="47" applyFont="1" applyAlignment="1">
      <alignment horizontal="left"/>
    </xf>
    <xf numFmtId="0" fontId="43" fillId="4" borderId="0" xfId="0" applyFont="1" applyFill="1" applyBorder="1" applyAlignment="1">
      <alignment horizontal="center" vertical="center" wrapText="1"/>
    </xf>
    <xf numFmtId="0" fontId="45" fillId="0" borderId="0" xfId="47" applyFont="1" applyAlignment="1">
      <alignment horizontal="center" vertical="top"/>
    </xf>
  </cellXfs>
  <cellStyles count="59">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33" t="s">
        <v>0</v>
      </c>
      <c r="B1" s="134"/>
      <c r="C1" s="134"/>
      <c r="D1" s="134"/>
      <c r="E1" s="134"/>
      <c r="F1" s="134"/>
      <c r="G1" s="134"/>
      <c r="H1" s="134"/>
      <c r="I1" s="134"/>
      <c r="J1" s="134"/>
      <c r="K1" s="134"/>
      <c r="L1" s="134"/>
      <c r="M1" s="134"/>
      <c r="N1" s="134"/>
      <c r="O1" s="134"/>
      <c r="P1" s="134"/>
      <c r="Q1" s="134"/>
    </row>
    <row r="2" spans="1:18" ht="30" customHeight="1">
      <c r="A2" s="135" t="s">
        <v>1</v>
      </c>
      <c r="B2" s="136"/>
      <c r="C2" s="136"/>
      <c r="D2" s="136"/>
      <c r="E2" s="136"/>
      <c r="F2" s="136"/>
      <c r="G2" s="136"/>
      <c r="H2" s="136"/>
      <c r="I2" s="136"/>
      <c r="J2" s="136"/>
      <c r="K2" s="136"/>
      <c r="L2" s="136"/>
      <c r="M2" s="136"/>
      <c r="N2" s="136"/>
      <c r="O2" s="136"/>
      <c r="P2" s="136"/>
      <c r="Q2" s="136"/>
    </row>
    <row r="3" spans="1:18" ht="20.25" customHeight="1">
      <c r="B3" s="11"/>
      <c r="C3" s="11"/>
      <c r="D3" s="11"/>
      <c r="E3" s="137" t="s">
        <v>2</v>
      </c>
      <c r="F3" s="138"/>
      <c r="G3" s="139"/>
      <c r="H3" s="139"/>
      <c r="I3" s="139"/>
      <c r="J3" s="139"/>
      <c r="K3" s="139"/>
      <c r="L3" s="139"/>
      <c r="M3" s="139"/>
      <c r="N3" s="139"/>
      <c r="O3" s="11"/>
      <c r="P3" s="11"/>
      <c r="Q3" s="11"/>
    </row>
    <row r="4" spans="1:18">
      <c r="B4" s="11"/>
      <c r="C4" s="11"/>
      <c r="D4" s="11"/>
      <c r="E4" s="12"/>
      <c r="F4" s="13"/>
      <c r="G4" s="14"/>
      <c r="H4" s="14"/>
      <c r="I4" s="14"/>
      <c r="J4" s="14"/>
      <c r="K4" s="14"/>
      <c r="L4" s="14"/>
      <c r="M4" s="14"/>
      <c r="N4" s="14"/>
      <c r="O4" s="11"/>
      <c r="P4" s="11"/>
      <c r="Q4" s="11"/>
    </row>
    <row r="5" spans="1:18" ht="59.25" customHeight="1">
      <c r="A5" s="15"/>
      <c r="B5" s="140" t="s">
        <v>3</v>
      </c>
      <c r="C5" s="141"/>
      <c r="D5" s="141"/>
      <c r="E5" s="141"/>
      <c r="F5" s="141"/>
      <c r="G5" s="141"/>
      <c r="H5" s="141"/>
      <c r="I5" s="141"/>
      <c r="J5" s="141"/>
      <c r="K5" s="141"/>
      <c r="L5" s="141"/>
      <c r="M5" s="141"/>
      <c r="N5" s="141"/>
      <c r="O5" s="141"/>
      <c r="P5" s="141"/>
      <c r="Q5" s="142"/>
    </row>
    <row r="6" spans="1:18" ht="64.5" customHeight="1">
      <c r="A6" s="16">
        <v>1</v>
      </c>
      <c r="B6" s="125" t="s">
        <v>4</v>
      </c>
      <c r="C6" s="126"/>
      <c r="D6" s="126"/>
      <c r="E6" s="126"/>
      <c r="F6" s="126"/>
      <c r="G6" s="126"/>
      <c r="H6" s="126"/>
      <c r="I6" s="126"/>
      <c r="J6" s="126"/>
      <c r="K6" s="126"/>
      <c r="L6" s="126"/>
      <c r="M6" s="126"/>
      <c r="N6" s="126"/>
      <c r="O6" s="126"/>
      <c r="P6" s="126"/>
      <c r="Q6" s="127"/>
    </row>
    <row r="7" spans="1:18" ht="18" customHeight="1">
      <c r="A7" s="16">
        <v>2</v>
      </c>
      <c r="B7" s="125" t="s">
        <v>5</v>
      </c>
      <c r="C7" s="126"/>
      <c r="D7" s="126"/>
      <c r="E7" s="126"/>
      <c r="F7" s="126"/>
      <c r="G7" s="126"/>
      <c r="H7" s="126"/>
      <c r="I7" s="126"/>
      <c r="J7" s="126"/>
      <c r="K7" s="126"/>
      <c r="L7" s="126"/>
      <c r="M7" s="126"/>
      <c r="N7" s="126"/>
      <c r="O7" s="126"/>
      <c r="P7" s="126"/>
      <c r="Q7" s="127"/>
    </row>
    <row r="8" spans="1:18" ht="45" customHeight="1">
      <c r="A8" s="16">
        <v>3</v>
      </c>
      <c r="B8" s="128" t="s">
        <v>6</v>
      </c>
      <c r="C8" s="129"/>
      <c r="D8" s="129"/>
      <c r="E8" s="129"/>
      <c r="F8" s="129"/>
      <c r="G8" s="129"/>
      <c r="H8" s="129"/>
      <c r="I8" s="129"/>
      <c r="J8" s="129"/>
      <c r="K8" s="129"/>
      <c r="L8" s="129"/>
      <c r="M8" s="129"/>
      <c r="N8" s="129"/>
      <c r="O8" s="129"/>
      <c r="P8" s="129"/>
      <c r="Q8" s="130"/>
    </row>
    <row r="9" spans="1:18" ht="24" customHeight="1">
      <c r="A9" s="16">
        <v>4</v>
      </c>
      <c r="B9" s="125" t="s">
        <v>7</v>
      </c>
      <c r="C9" s="126"/>
      <c r="D9" s="126"/>
      <c r="E9" s="126"/>
      <c r="F9" s="126"/>
      <c r="G9" s="126"/>
      <c r="H9" s="126"/>
      <c r="I9" s="126"/>
      <c r="J9" s="126"/>
      <c r="K9" s="126"/>
      <c r="L9" s="126"/>
      <c r="M9" s="126"/>
      <c r="N9" s="126"/>
      <c r="O9" s="126"/>
      <c r="P9" s="126"/>
      <c r="Q9" s="127"/>
    </row>
    <row r="10" spans="1:18" ht="19.5" customHeight="1">
      <c r="A10" s="16">
        <v>5</v>
      </c>
      <c r="B10" s="125" t="s">
        <v>8</v>
      </c>
      <c r="C10" s="126"/>
      <c r="D10" s="126"/>
      <c r="E10" s="126"/>
      <c r="F10" s="126"/>
      <c r="G10" s="126"/>
      <c r="H10" s="126"/>
      <c r="I10" s="126"/>
      <c r="J10" s="126"/>
      <c r="K10" s="126"/>
      <c r="L10" s="126"/>
      <c r="M10" s="126"/>
      <c r="N10" s="126"/>
      <c r="O10" s="126"/>
      <c r="P10" s="126"/>
      <c r="Q10" s="127"/>
    </row>
    <row r="11" spans="1:18" ht="21" customHeight="1">
      <c r="A11" s="17"/>
      <c r="B11" s="131" t="s">
        <v>9</v>
      </c>
      <c r="C11" s="132"/>
      <c r="D11" s="132"/>
      <c r="E11" s="132"/>
      <c r="F11" s="132"/>
      <c r="G11" s="132"/>
      <c r="H11" s="132"/>
      <c r="I11" s="132"/>
      <c r="J11" s="132"/>
      <c r="K11" s="132"/>
      <c r="L11" s="132"/>
      <c r="M11" s="132"/>
      <c r="N11" s="132"/>
      <c r="O11" s="132"/>
      <c r="P11" s="132"/>
      <c r="Q11" s="132"/>
      <c r="R11" s="21"/>
    </row>
    <row r="12" spans="1:18" ht="21" customHeight="1">
      <c r="A12" s="18"/>
      <c r="B12" s="19"/>
      <c r="C12" s="20"/>
      <c r="D12" s="20"/>
      <c r="E12" s="20"/>
      <c r="F12" s="20"/>
      <c r="G12" s="20"/>
      <c r="H12" s="20"/>
      <c r="I12" s="20"/>
      <c r="J12" s="20"/>
      <c r="K12" s="20"/>
      <c r="L12" s="20"/>
      <c r="M12" s="20"/>
      <c r="N12" s="20"/>
      <c r="O12" s="20"/>
      <c r="P12" s="20"/>
      <c r="Q12" s="20"/>
    </row>
    <row r="13" spans="1:18">
      <c r="A13" s="123" t="s">
        <v>10</v>
      </c>
      <c r="B13" s="123"/>
      <c r="C13" s="123"/>
      <c r="D13" s="123"/>
      <c r="E13" s="123"/>
      <c r="F13" s="123"/>
      <c r="G13" s="123"/>
      <c r="H13" s="123"/>
      <c r="I13" s="123"/>
      <c r="J13" s="123"/>
      <c r="K13" s="123"/>
      <c r="L13" s="123"/>
      <c r="M13" s="123"/>
      <c r="N13" s="123"/>
      <c r="O13" s="123"/>
      <c r="P13" s="123"/>
      <c r="Q13" s="123"/>
    </row>
    <row r="14" spans="1:18" ht="15.75" customHeight="1">
      <c r="A14" s="123" t="s">
        <v>11</v>
      </c>
      <c r="B14" s="123"/>
      <c r="C14" s="123"/>
      <c r="D14" s="123"/>
      <c r="E14" s="123" t="s">
        <v>12</v>
      </c>
      <c r="F14" s="123"/>
      <c r="G14" s="123"/>
      <c r="H14" s="123"/>
      <c r="I14" s="123"/>
      <c r="J14" s="123"/>
      <c r="K14" s="123"/>
      <c r="L14" s="123"/>
      <c r="M14" s="123"/>
      <c r="N14" s="123"/>
      <c r="O14" s="123"/>
      <c r="P14" s="123"/>
      <c r="Q14" s="123"/>
    </row>
    <row r="15" spans="1:18" ht="15.75" customHeight="1">
      <c r="A15" s="123" t="s">
        <v>13</v>
      </c>
      <c r="B15" s="123"/>
      <c r="C15" s="123"/>
      <c r="D15" s="123"/>
      <c r="E15" s="123"/>
      <c r="F15" s="123"/>
      <c r="G15" s="123"/>
      <c r="H15" s="123"/>
      <c r="I15" s="123"/>
      <c r="J15" s="123"/>
      <c r="K15" s="123"/>
      <c r="L15" s="123"/>
      <c r="M15" s="123"/>
      <c r="N15" s="123"/>
      <c r="O15" s="123"/>
      <c r="P15" s="123"/>
      <c r="Q15" s="123"/>
    </row>
    <row r="16" spans="1:18" ht="24" customHeight="1">
      <c r="A16" s="117" t="s">
        <v>14</v>
      </c>
      <c r="B16" s="117"/>
      <c r="C16" s="117"/>
      <c r="D16" s="117"/>
      <c r="E16" s="124" t="s">
        <v>15</v>
      </c>
      <c r="F16" s="124"/>
      <c r="G16" s="124"/>
      <c r="H16" s="124"/>
      <c r="I16" s="124"/>
      <c r="J16" s="124"/>
      <c r="K16" s="124"/>
      <c r="L16" s="124"/>
      <c r="M16" s="124"/>
      <c r="N16" s="124"/>
      <c r="O16" s="124"/>
      <c r="P16" s="124"/>
      <c r="Q16" s="124"/>
    </row>
    <row r="17" spans="1:17" ht="47.25" customHeight="1">
      <c r="A17" s="117"/>
      <c r="B17" s="117"/>
      <c r="C17" s="117"/>
      <c r="D17" s="117"/>
      <c r="E17" s="119" t="s">
        <v>16</v>
      </c>
      <c r="F17" s="119"/>
      <c r="G17" s="119"/>
      <c r="H17" s="119"/>
      <c r="I17" s="119"/>
      <c r="J17" s="119"/>
      <c r="K17" s="119"/>
      <c r="L17" s="119"/>
      <c r="M17" s="119"/>
      <c r="N17" s="119"/>
      <c r="O17" s="119"/>
      <c r="P17" s="119"/>
      <c r="Q17" s="119"/>
    </row>
    <row r="18" spans="1:17" ht="39.75" customHeight="1">
      <c r="A18" s="117"/>
      <c r="B18" s="117"/>
      <c r="C18" s="117"/>
      <c r="D18" s="117"/>
      <c r="E18" s="119" t="s">
        <v>17</v>
      </c>
      <c r="F18" s="119"/>
      <c r="G18" s="119"/>
      <c r="H18" s="119"/>
      <c r="I18" s="119"/>
      <c r="J18" s="119"/>
      <c r="K18" s="119"/>
      <c r="L18" s="119"/>
      <c r="M18" s="119"/>
      <c r="N18" s="119"/>
      <c r="O18" s="119"/>
      <c r="P18" s="119"/>
      <c r="Q18" s="119"/>
    </row>
    <row r="19" spans="1:17" ht="38.25" customHeight="1">
      <c r="A19" s="117"/>
      <c r="B19" s="117"/>
      <c r="C19" s="117"/>
      <c r="D19" s="117"/>
      <c r="E19" s="119" t="s">
        <v>18</v>
      </c>
      <c r="F19" s="119"/>
      <c r="G19" s="119"/>
      <c r="H19" s="119"/>
      <c r="I19" s="119"/>
      <c r="J19" s="119"/>
      <c r="K19" s="119"/>
      <c r="L19" s="119"/>
      <c r="M19" s="119"/>
      <c r="N19" s="119"/>
      <c r="O19" s="119"/>
      <c r="P19" s="119"/>
      <c r="Q19" s="119"/>
    </row>
    <row r="20" spans="1:17" ht="30" customHeight="1">
      <c r="A20" s="117"/>
      <c r="B20" s="117"/>
      <c r="C20" s="117"/>
      <c r="D20" s="117"/>
      <c r="E20" s="119" t="s">
        <v>19</v>
      </c>
      <c r="F20" s="119"/>
      <c r="G20" s="119"/>
      <c r="H20" s="119"/>
      <c r="I20" s="119"/>
      <c r="J20" s="119"/>
      <c r="K20" s="119"/>
      <c r="L20" s="119"/>
      <c r="M20" s="119"/>
      <c r="N20" s="119"/>
      <c r="O20" s="119"/>
      <c r="P20" s="119"/>
      <c r="Q20" s="119"/>
    </row>
    <row r="21" spans="1:17" ht="53.25" customHeight="1">
      <c r="A21" s="117"/>
      <c r="B21" s="117"/>
      <c r="C21" s="117"/>
      <c r="D21" s="117"/>
      <c r="E21" s="119" t="s">
        <v>20</v>
      </c>
      <c r="F21" s="119"/>
      <c r="G21" s="119"/>
      <c r="H21" s="119"/>
      <c r="I21" s="119"/>
      <c r="J21" s="119"/>
      <c r="K21" s="119"/>
      <c r="L21" s="119"/>
      <c r="M21" s="119"/>
      <c r="N21" s="119"/>
      <c r="O21" s="119"/>
      <c r="P21" s="119"/>
      <c r="Q21" s="119"/>
    </row>
    <row r="22" spans="1:17">
      <c r="A22" s="120" t="s">
        <v>21</v>
      </c>
      <c r="B22" s="122"/>
      <c r="C22" s="122"/>
      <c r="D22" s="122"/>
      <c r="E22" s="122"/>
      <c r="F22" s="122"/>
      <c r="G22" s="122"/>
      <c r="H22" s="122"/>
      <c r="I22" s="122"/>
      <c r="J22" s="122"/>
      <c r="K22" s="122"/>
      <c r="L22" s="122"/>
      <c r="M22" s="122"/>
      <c r="N22" s="122"/>
      <c r="O22" s="122"/>
      <c r="P22" s="122"/>
      <c r="Q22" s="122"/>
    </row>
    <row r="23" spans="1:17" ht="48" customHeight="1">
      <c r="A23" s="117" t="s">
        <v>22</v>
      </c>
      <c r="B23" s="118"/>
      <c r="C23" s="118"/>
      <c r="D23" s="118"/>
      <c r="E23" s="119" t="s">
        <v>23</v>
      </c>
      <c r="F23" s="119"/>
      <c r="G23" s="119"/>
      <c r="H23" s="119"/>
      <c r="I23" s="119"/>
      <c r="J23" s="119"/>
      <c r="K23" s="119"/>
      <c r="L23" s="119"/>
      <c r="M23" s="119"/>
      <c r="N23" s="119"/>
      <c r="O23" s="119"/>
      <c r="P23" s="119"/>
      <c r="Q23" s="119"/>
    </row>
    <row r="24" spans="1:17" ht="46.5" customHeight="1">
      <c r="A24" s="118"/>
      <c r="B24" s="118"/>
      <c r="C24" s="118"/>
      <c r="D24" s="118"/>
      <c r="E24" s="119" t="s">
        <v>24</v>
      </c>
      <c r="F24" s="119"/>
      <c r="G24" s="119"/>
      <c r="H24" s="119"/>
      <c r="I24" s="119"/>
      <c r="J24" s="119"/>
      <c r="K24" s="119"/>
      <c r="L24" s="119"/>
      <c r="M24" s="119"/>
      <c r="N24" s="119"/>
      <c r="O24" s="119"/>
      <c r="P24" s="119"/>
      <c r="Q24" s="119"/>
    </row>
    <row r="25" spans="1:17" ht="46.5" customHeight="1">
      <c r="A25" s="118"/>
      <c r="B25" s="118"/>
      <c r="C25" s="118"/>
      <c r="D25" s="118"/>
      <c r="E25" s="119" t="s">
        <v>25</v>
      </c>
      <c r="F25" s="119"/>
      <c r="G25" s="119"/>
      <c r="H25" s="119"/>
      <c r="I25" s="119"/>
      <c r="J25" s="119"/>
      <c r="K25" s="119"/>
      <c r="L25" s="119"/>
      <c r="M25" s="119"/>
      <c r="N25" s="119"/>
      <c r="O25" s="119"/>
      <c r="P25" s="119"/>
      <c r="Q25" s="119"/>
    </row>
    <row r="26" spans="1:17">
      <c r="A26" s="118"/>
      <c r="B26" s="118"/>
      <c r="C26" s="118"/>
      <c r="D26" s="118"/>
      <c r="E26" s="119" t="s">
        <v>26</v>
      </c>
      <c r="F26" s="119"/>
      <c r="G26" s="119"/>
      <c r="H26" s="119"/>
      <c r="I26" s="119"/>
      <c r="J26" s="119"/>
      <c r="K26" s="119"/>
      <c r="L26" s="119"/>
      <c r="M26" s="119"/>
      <c r="N26" s="119"/>
      <c r="O26" s="119"/>
      <c r="P26" s="119"/>
      <c r="Q26" s="119"/>
    </row>
    <row r="27" spans="1:17">
      <c r="A27" s="120" t="s">
        <v>27</v>
      </c>
      <c r="B27" s="120"/>
      <c r="C27" s="120"/>
      <c r="D27" s="120"/>
      <c r="E27" s="120"/>
      <c r="F27" s="120"/>
      <c r="G27" s="120"/>
      <c r="H27" s="120"/>
      <c r="I27" s="120"/>
      <c r="J27" s="120"/>
      <c r="K27" s="120"/>
      <c r="L27" s="120"/>
      <c r="M27" s="120"/>
      <c r="N27" s="120"/>
      <c r="O27" s="120"/>
      <c r="P27" s="120"/>
      <c r="Q27" s="120"/>
    </row>
    <row r="28" spans="1:17" ht="58.5" customHeight="1">
      <c r="A28" s="117" t="s">
        <v>28</v>
      </c>
      <c r="B28" s="117"/>
      <c r="C28" s="117"/>
      <c r="D28" s="117"/>
      <c r="E28" s="119" t="s">
        <v>29</v>
      </c>
      <c r="F28" s="119"/>
      <c r="G28" s="119"/>
      <c r="H28" s="119"/>
      <c r="I28" s="119"/>
      <c r="J28" s="119"/>
      <c r="K28" s="119"/>
      <c r="L28" s="119"/>
      <c r="M28" s="119"/>
      <c r="N28" s="119"/>
      <c r="O28" s="119"/>
      <c r="P28" s="119"/>
      <c r="Q28" s="119"/>
    </row>
    <row r="29" spans="1:17" ht="24" customHeight="1">
      <c r="A29" s="120" t="s">
        <v>30</v>
      </c>
      <c r="B29" s="120"/>
      <c r="C29" s="120"/>
      <c r="D29" s="120"/>
      <c r="E29" s="120"/>
      <c r="F29" s="120"/>
      <c r="G29" s="120"/>
      <c r="H29" s="120"/>
      <c r="I29" s="120"/>
      <c r="J29" s="120"/>
      <c r="K29" s="120"/>
      <c r="L29" s="120"/>
      <c r="M29" s="120"/>
      <c r="N29" s="120"/>
      <c r="O29" s="120"/>
      <c r="P29" s="120"/>
      <c r="Q29" s="120"/>
    </row>
    <row r="30" spans="1:17" ht="50.25" customHeight="1">
      <c r="A30" s="118">
        <v>4</v>
      </c>
      <c r="B30" s="118"/>
      <c r="C30" s="118"/>
      <c r="D30" s="118"/>
      <c r="E30" s="119" t="s">
        <v>31</v>
      </c>
      <c r="F30" s="119"/>
      <c r="G30" s="119"/>
      <c r="H30" s="119"/>
      <c r="I30" s="119"/>
      <c r="J30" s="119"/>
      <c r="K30" s="119"/>
      <c r="L30" s="119"/>
      <c r="M30" s="119"/>
      <c r="N30" s="119"/>
      <c r="O30" s="119"/>
      <c r="P30" s="119"/>
      <c r="Q30" s="119"/>
    </row>
    <row r="31" spans="1:17" ht="45.75" customHeight="1">
      <c r="A31" s="118"/>
      <c r="B31" s="118"/>
      <c r="C31" s="118"/>
      <c r="D31" s="118"/>
      <c r="E31" s="119" t="s">
        <v>32</v>
      </c>
      <c r="F31" s="119"/>
      <c r="G31" s="119"/>
      <c r="H31" s="119"/>
      <c r="I31" s="119"/>
      <c r="J31" s="119"/>
      <c r="K31" s="119"/>
      <c r="L31" s="119"/>
      <c r="M31" s="119"/>
      <c r="N31" s="119"/>
      <c r="O31" s="119"/>
      <c r="P31" s="119"/>
      <c r="Q31" s="119"/>
    </row>
    <row r="32" spans="1:17" ht="30" customHeight="1">
      <c r="A32" s="120" t="s">
        <v>33</v>
      </c>
      <c r="B32" s="120"/>
      <c r="C32" s="120"/>
      <c r="D32" s="120"/>
      <c r="E32" s="120"/>
      <c r="F32" s="120"/>
      <c r="G32" s="120"/>
      <c r="H32" s="120"/>
      <c r="I32" s="120"/>
      <c r="J32" s="120"/>
      <c r="K32" s="120"/>
      <c r="L32" s="120"/>
      <c r="M32" s="120"/>
      <c r="N32" s="120"/>
      <c r="O32" s="120"/>
      <c r="P32" s="120"/>
      <c r="Q32" s="120"/>
    </row>
    <row r="33" spans="1:17" ht="19.5" customHeight="1">
      <c r="A33" s="118">
        <v>5</v>
      </c>
      <c r="B33" s="118"/>
      <c r="C33" s="118"/>
      <c r="D33" s="118"/>
      <c r="E33" s="121" t="s">
        <v>34</v>
      </c>
      <c r="F33" s="121"/>
      <c r="G33" s="121"/>
      <c r="H33" s="121"/>
      <c r="I33" s="121"/>
      <c r="J33" s="121"/>
      <c r="K33" s="121"/>
      <c r="L33" s="121"/>
      <c r="M33" s="121"/>
      <c r="N33" s="121"/>
      <c r="O33" s="121"/>
      <c r="P33" s="121"/>
      <c r="Q33" s="121"/>
    </row>
    <row r="34" spans="1:17" ht="201.75" customHeight="1">
      <c r="A34" s="118"/>
      <c r="B34" s="118"/>
      <c r="C34" s="118"/>
      <c r="D34" s="118"/>
      <c r="E34" s="114" t="s">
        <v>35</v>
      </c>
      <c r="F34" s="114"/>
      <c r="G34" s="114"/>
      <c r="H34" s="114"/>
      <c r="I34" s="114"/>
      <c r="J34" s="114"/>
      <c r="K34" s="114"/>
      <c r="L34" s="114"/>
      <c r="M34" s="114"/>
      <c r="N34" s="114"/>
      <c r="O34" s="114"/>
      <c r="P34" s="114"/>
      <c r="Q34" s="114"/>
    </row>
    <row r="35" spans="1:17" ht="18.75" customHeight="1">
      <c r="A35" s="118"/>
      <c r="B35" s="118"/>
      <c r="C35" s="118"/>
      <c r="D35" s="118"/>
      <c r="E35" s="121" t="s">
        <v>36</v>
      </c>
      <c r="F35" s="121"/>
      <c r="G35" s="121"/>
      <c r="H35" s="121"/>
      <c r="I35" s="121"/>
      <c r="J35" s="121"/>
      <c r="K35" s="121"/>
      <c r="L35" s="121"/>
      <c r="M35" s="121"/>
      <c r="N35" s="121"/>
      <c r="O35" s="121"/>
      <c r="P35" s="121"/>
      <c r="Q35" s="121"/>
    </row>
    <row r="36" spans="1:17" ht="186.75" customHeight="1">
      <c r="A36" s="118"/>
      <c r="B36" s="118"/>
      <c r="C36" s="118"/>
      <c r="D36" s="118"/>
      <c r="E36" s="114" t="s">
        <v>37</v>
      </c>
      <c r="F36" s="115"/>
      <c r="G36" s="115"/>
      <c r="H36" s="115"/>
      <c r="I36" s="115"/>
      <c r="J36" s="115"/>
      <c r="K36" s="115"/>
      <c r="L36" s="115"/>
      <c r="M36" s="115"/>
      <c r="N36" s="115"/>
      <c r="O36" s="115"/>
      <c r="P36" s="115"/>
      <c r="Q36" s="115"/>
    </row>
    <row r="37" spans="1:17" ht="115.5" customHeight="1">
      <c r="A37" s="118"/>
      <c r="B37" s="118"/>
      <c r="C37" s="118"/>
      <c r="D37" s="118"/>
      <c r="E37" s="116" t="s">
        <v>38</v>
      </c>
      <c r="F37" s="116"/>
      <c r="G37" s="116"/>
      <c r="H37" s="116"/>
      <c r="I37" s="116"/>
      <c r="J37" s="116"/>
      <c r="K37" s="116"/>
      <c r="L37" s="116"/>
      <c r="M37" s="116"/>
      <c r="N37" s="116"/>
      <c r="O37" s="116"/>
      <c r="P37" s="116"/>
      <c r="Q37" s="116"/>
    </row>
    <row r="38" spans="1:17" ht="66.75" customHeight="1">
      <c r="A38" s="118"/>
      <c r="B38" s="118"/>
      <c r="C38" s="118"/>
      <c r="D38" s="118"/>
      <c r="E38" s="114" t="s">
        <v>39</v>
      </c>
      <c r="F38" s="115"/>
      <c r="G38" s="115"/>
      <c r="H38" s="115"/>
      <c r="I38" s="115"/>
      <c r="J38" s="115"/>
      <c r="K38" s="115"/>
      <c r="L38" s="115"/>
      <c r="M38" s="115"/>
      <c r="N38" s="115"/>
      <c r="O38" s="115"/>
      <c r="P38" s="115"/>
      <c r="Q38" s="11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61" t="s">
        <v>41</v>
      </c>
      <c r="B2" s="162"/>
      <c r="C2" s="162"/>
      <c r="D2" s="162"/>
      <c r="E2" s="162"/>
      <c r="F2" s="162"/>
      <c r="G2" s="162"/>
      <c r="H2" s="162"/>
      <c r="I2" s="162"/>
      <c r="J2" s="162"/>
      <c r="K2" s="162"/>
      <c r="L2" s="162"/>
      <c r="M2" s="162"/>
      <c r="N2" s="163"/>
    </row>
    <row r="3" spans="1:14">
      <c r="A3" s="146" t="s">
        <v>42</v>
      </c>
      <c r="B3" s="147"/>
      <c r="C3" s="147"/>
      <c r="D3" s="147"/>
      <c r="E3" s="147"/>
      <c r="F3" s="147"/>
      <c r="G3" s="147"/>
      <c r="H3" s="147"/>
      <c r="I3" s="147"/>
      <c r="J3" s="147"/>
      <c r="K3" s="147"/>
      <c r="L3" s="147"/>
      <c r="M3" s="147"/>
      <c r="N3" s="148"/>
    </row>
    <row r="4" spans="1:14" ht="46.5" customHeight="1">
      <c r="A4" s="4" t="s">
        <v>43</v>
      </c>
      <c r="B4" s="164" t="s">
        <v>44</v>
      </c>
      <c r="C4" s="164"/>
      <c r="D4" s="164"/>
      <c r="E4" s="164"/>
      <c r="F4" s="164"/>
      <c r="G4" s="164"/>
      <c r="H4" s="164"/>
      <c r="I4" s="164"/>
      <c r="J4" s="164"/>
      <c r="K4" s="164"/>
      <c r="L4" s="164"/>
      <c r="M4" s="164"/>
      <c r="N4" s="165"/>
    </row>
    <row r="5" spans="1:14" ht="45.75" customHeight="1">
      <c r="A5" s="149" t="s">
        <v>45</v>
      </c>
      <c r="B5" s="150"/>
      <c r="C5" s="150"/>
      <c r="D5" s="150"/>
      <c r="E5" s="150"/>
      <c r="F5" s="150"/>
      <c r="G5" s="150"/>
      <c r="H5" s="150"/>
      <c r="I5" s="150"/>
      <c r="J5" s="150"/>
      <c r="K5" s="150"/>
      <c r="L5" s="150"/>
      <c r="M5" s="150"/>
      <c r="N5" s="151"/>
    </row>
    <row r="6" spans="1:14" ht="29.25" customHeight="1">
      <c r="A6" s="149" t="s">
        <v>46</v>
      </c>
      <c r="B6" s="150"/>
      <c r="C6" s="150"/>
      <c r="D6" s="150"/>
      <c r="E6" s="150"/>
      <c r="F6" s="150"/>
      <c r="G6" s="150"/>
      <c r="H6" s="150"/>
      <c r="I6" s="150"/>
      <c r="J6" s="150"/>
      <c r="K6" s="150"/>
      <c r="L6" s="150"/>
      <c r="M6" s="150"/>
      <c r="N6" s="151"/>
    </row>
    <row r="7" spans="1:14" ht="17.25" customHeight="1">
      <c r="A7" s="5" t="s">
        <v>47</v>
      </c>
      <c r="B7" s="6"/>
      <c r="C7" s="6"/>
      <c r="D7" s="6"/>
      <c r="E7" s="6"/>
      <c r="F7" s="6"/>
      <c r="G7" s="6"/>
      <c r="H7" s="6"/>
      <c r="I7" s="6"/>
      <c r="J7" s="6"/>
      <c r="K7" s="6"/>
      <c r="L7" s="6"/>
      <c r="M7" s="6"/>
      <c r="N7" s="8"/>
    </row>
    <row r="8" spans="1:14" ht="51" customHeight="1">
      <c r="A8" s="149" t="s">
        <v>48</v>
      </c>
      <c r="B8" s="150"/>
      <c r="C8" s="150"/>
      <c r="D8" s="150"/>
      <c r="E8" s="150"/>
      <c r="F8" s="150"/>
      <c r="G8" s="150"/>
      <c r="H8" s="150"/>
      <c r="I8" s="150"/>
      <c r="J8" s="150"/>
      <c r="K8" s="150"/>
      <c r="L8" s="150"/>
      <c r="M8" s="150"/>
      <c r="N8" s="151"/>
    </row>
    <row r="9" spans="1:14" ht="36" customHeight="1">
      <c r="A9" s="149" t="s">
        <v>49</v>
      </c>
      <c r="B9" s="150"/>
      <c r="C9" s="150"/>
      <c r="D9" s="150"/>
      <c r="E9" s="150"/>
      <c r="F9" s="150"/>
      <c r="G9" s="150"/>
      <c r="H9" s="150"/>
      <c r="I9" s="150"/>
      <c r="J9" s="150"/>
      <c r="K9" s="150"/>
      <c r="L9" s="150"/>
      <c r="M9" s="150"/>
      <c r="N9" s="151"/>
    </row>
    <row r="10" spans="1:14" ht="30" customHeight="1">
      <c r="A10" s="149" t="s">
        <v>50</v>
      </c>
      <c r="B10" s="150"/>
      <c r="C10" s="150"/>
      <c r="D10" s="150"/>
      <c r="E10" s="150"/>
      <c r="F10" s="150"/>
      <c r="G10" s="150"/>
      <c r="H10" s="150"/>
      <c r="I10" s="150"/>
      <c r="J10" s="150"/>
      <c r="K10" s="150"/>
      <c r="L10" s="150"/>
      <c r="M10" s="150"/>
      <c r="N10" s="151"/>
    </row>
    <row r="11" spans="1:14" ht="18.75" customHeight="1">
      <c r="A11" s="149" t="s">
        <v>51</v>
      </c>
      <c r="B11" s="150"/>
      <c r="C11" s="150"/>
      <c r="D11" s="150"/>
      <c r="E11" s="150"/>
      <c r="F11" s="150"/>
      <c r="G11" s="150"/>
      <c r="H11" s="150"/>
      <c r="I11" s="150"/>
      <c r="J11" s="150"/>
      <c r="K11" s="150"/>
      <c r="L11" s="150"/>
      <c r="M11" s="150"/>
      <c r="N11" s="151"/>
    </row>
    <row r="12" spans="1:14">
      <c r="A12" s="146" t="s">
        <v>52</v>
      </c>
      <c r="B12" s="147"/>
      <c r="C12" s="147"/>
      <c r="D12" s="147"/>
      <c r="E12" s="147"/>
      <c r="F12" s="147"/>
      <c r="G12" s="147"/>
      <c r="H12" s="147"/>
      <c r="I12" s="147"/>
      <c r="J12" s="147"/>
      <c r="K12" s="147"/>
      <c r="L12" s="147"/>
      <c r="M12" s="147"/>
      <c r="N12" s="148"/>
    </row>
    <row r="13" spans="1:14">
      <c r="A13" s="7" t="s">
        <v>53</v>
      </c>
      <c r="N13" s="9"/>
    </row>
    <row r="14" spans="1:14" ht="117" customHeight="1">
      <c r="A14" s="152" t="s">
        <v>54</v>
      </c>
      <c r="B14" s="153"/>
      <c r="C14" s="153"/>
      <c r="D14" s="153"/>
      <c r="E14" s="153"/>
      <c r="F14" s="153"/>
      <c r="G14" s="153"/>
      <c r="H14" s="153"/>
      <c r="I14" s="153"/>
      <c r="J14" s="153"/>
      <c r="K14" s="153"/>
      <c r="L14" s="153"/>
      <c r="M14" s="153"/>
      <c r="N14" s="154"/>
    </row>
    <row r="15" spans="1:14" ht="28.5" customHeight="1">
      <c r="A15" s="155" t="s">
        <v>55</v>
      </c>
      <c r="B15" s="156"/>
      <c r="C15" s="156"/>
      <c r="D15" s="156"/>
      <c r="E15" s="156"/>
      <c r="F15" s="156"/>
      <c r="G15" s="156"/>
      <c r="H15" s="156"/>
      <c r="I15" s="156"/>
      <c r="J15" s="156"/>
      <c r="K15" s="156"/>
      <c r="L15" s="156"/>
      <c r="M15" s="156"/>
      <c r="N15" s="157"/>
    </row>
    <row r="16" spans="1:14" ht="120" customHeight="1">
      <c r="A16" s="158" t="s">
        <v>56</v>
      </c>
      <c r="B16" s="159"/>
      <c r="C16" s="159"/>
      <c r="D16" s="159"/>
      <c r="E16" s="159"/>
      <c r="F16" s="159"/>
      <c r="G16" s="159"/>
      <c r="H16" s="159"/>
      <c r="I16" s="159"/>
      <c r="J16" s="159"/>
      <c r="K16" s="159"/>
      <c r="L16" s="159"/>
      <c r="M16" s="159"/>
      <c r="N16" s="160"/>
    </row>
    <row r="17" spans="1:14" ht="13.5" customHeight="1">
      <c r="A17" s="149" t="s">
        <v>57</v>
      </c>
      <c r="B17" s="150"/>
      <c r="C17" s="150"/>
      <c r="D17" s="150"/>
      <c r="E17" s="150"/>
      <c r="F17" s="150"/>
      <c r="G17" s="150"/>
      <c r="H17" s="150"/>
      <c r="I17" s="150"/>
      <c r="J17" s="150"/>
      <c r="K17" s="150"/>
      <c r="L17" s="150"/>
      <c r="M17" s="150"/>
      <c r="N17" s="151"/>
    </row>
    <row r="18" spans="1:14" ht="15" customHeight="1">
      <c r="A18" s="149" t="s">
        <v>58</v>
      </c>
      <c r="B18" s="150"/>
      <c r="C18" s="150"/>
      <c r="D18" s="150"/>
      <c r="E18" s="150"/>
      <c r="F18" s="150"/>
      <c r="G18" s="150"/>
      <c r="H18" s="150"/>
      <c r="I18" s="150"/>
      <c r="J18" s="150"/>
      <c r="K18" s="150"/>
      <c r="L18" s="150"/>
      <c r="M18" s="150"/>
      <c r="N18" s="151"/>
    </row>
    <row r="19" spans="1:14" ht="49.5" customHeight="1">
      <c r="A19" s="149" t="s">
        <v>59</v>
      </c>
      <c r="B19" s="150"/>
      <c r="C19" s="150"/>
      <c r="D19" s="150"/>
      <c r="E19" s="150"/>
      <c r="F19" s="150"/>
      <c r="G19" s="150"/>
      <c r="H19" s="150"/>
      <c r="I19" s="150"/>
      <c r="J19" s="150"/>
      <c r="K19" s="150"/>
      <c r="L19" s="150"/>
      <c r="M19" s="150"/>
      <c r="N19" s="151"/>
    </row>
    <row r="20" spans="1:14">
      <c r="A20" s="146" t="s">
        <v>60</v>
      </c>
      <c r="B20" s="147"/>
      <c r="C20" s="147"/>
      <c r="D20" s="147"/>
      <c r="E20" s="147"/>
      <c r="F20" s="147"/>
      <c r="G20" s="147"/>
      <c r="H20" s="147"/>
      <c r="I20" s="147"/>
      <c r="J20" s="147"/>
      <c r="K20" s="147"/>
      <c r="L20" s="147"/>
      <c r="M20" s="147"/>
      <c r="N20" s="148"/>
    </row>
    <row r="21" spans="1:14" ht="77.25" customHeight="1">
      <c r="A21" s="143" t="s">
        <v>61</v>
      </c>
      <c r="B21" s="144"/>
      <c r="C21" s="144"/>
      <c r="D21" s="144"/>
      <c r="E21" s="144"/>
      <c r="F21" s="144"/>
      <c r="G21" s="144"/>
      <c r="H21" s="144"/>
      <c r="I21" s="144"/>
      <c r="J21" s="144"/>
      <c r="K21" s="144"/>
      <c r="L21" s="144"/>
      <c r="M21" s="144"/>
      <c r="N21" s="145"/>
    </row>
    <row r="22" spans="1:14">
      <c r="A22" s="146" t="s">
        <v>62</v>
      </c>
      <c r="B22" s="147"/>
      <c r="C22" s="147"/>
      <c r="D22" s="147"/>
      <c r="E22" s="147"/>
      <c r="F22" s="147"/>
      <c r="G22" s="147"/>
      <c r="H22" s="147"/>
      <c r="I22" s="147"/>
      <c r="J22" s="147"/>
      <c r="K22" s="147"/>
      <c r="L22" s="147"/>
      <c r="M22" s="147"/>
      <c r="N22" s="148"/>
    </row>
    <row r="23" spans="1:14" ht="51.75" customHeight="1">
      <c r="A23" s="143" t="s">
        <v>63</v>
      </c>
      <c r="B23" s="144"/>
      <c r="C23" s="144"/>
      <c r="D23" s="144"/>
      <c r="E23" s="144"/>
      <c r="F23" s="144"/>
      <c r="G23" s="144"/>
      <c r="H23" s="144"/>
      <c r="I23" s="144"/>
      <c r="J23" s="144"/>
      <c r="K23" s="144"/>
      <c r="L23" s="144"/>
      <c r="M23" s="144"/>
      <c r="N23" s="145"/>
    </row>
    <row r="24" spans="1:14">
      <c r="A24" s="146" t="s">
        <v>64</v>
      </c>
      <c r="B24" s="147"/>
      <c r="C24" s="147"/>
      <c r="D24" s="147"/>
      <c r="E24" s="147"/>
      <c r="F24" s="147"/>
      <c r="G24" s="147"/>
      <c r="H24" s="147"/>
      <c r="I24" s="147"/>
      <c r="J24" s="147"/>
      <c r="K24" s="147"/>
      <c r="L24" s="147"/>
      <c r="M24" s="147"/>
      <c r="N24" s="148"/>
    </row>
    <row r="25" spans="1:14" ht="14.25" customHeight="1">
      <c r="A25" s="143" t="s">
        <v>65</v>
      </c>
      <c r="B25" s="144"/>
      <c r="C25" s="144"/>
      <c r="D25" s="144"/>
      <c r="E25" s="144"/>
      <c r="F25" s="144"/>
      <c r="G25" s="144"/>
      <c r="H25" s="144"/>
      <c r="I25" s="144"/>
      <c r="J25" s="144"/>
      <c r="K25" s="144"/>
      <c r="L25" s="144"/>
      <c r="M25" s="144"/>
      <c r="N25" s="145"/>
    </row>
    <row r="26" spans="1:14">
      <c r="A26" s="146" t="s">
        <v>66</v>
      </c>
      <c r="B26" s="147"/>
      <c r="C26" s="147"/>
      <c r="D26" s="147"/>
      <c r="E26" s="147"/>
      <c r="F26" s="147"/>
      <c r="G26" s="147"/>
      <c r="H26" s="147"/>
      <c r="I26" s="147"/>
      <c r="J26" s="147"/>
      <c r="K26" s="147"/>
      <c r="L26" s="147"/>
      <c r="M26" s="147"/>
      <c r="N26" s="148"/>
    </row>
    <row r="27" spans="1:14" ht="63" customHeight="1">
      <c r="A27" s="143" t="s">
        <v>67</v>
      </c>
      <c r="B27" s="144"/>
      <c r="C27" s="144"/>
      <c r="D27" s="144"/>
      <c r="E27" s="144"/>
      <c r="F27" s="144"/>
      <c r="G27" s="144"/>
      <c r="H27" s="144"/>
      <c r="I27" s="144"/>
      <c r="J27" s="144"/>
      <c r="K27" s="144"/>
      <c r="L27" s="144"/>
      <c r="M27" s="144"/>
      <c r="N27" s="145"/>
    </row>
    <row r="28" spans="1:14">
      <c r="A28" s="146" t="s">
        <v>68</v>
      </c>
      <c r="B28" s="147"/>
      <c r="C28" s="147"/>
      <c r="D28" s="147"/>
      <c r="E28" s="147"/>
      <c r="F28" s="147"/>
      <c r="G28" s="147"/>
      <c r="H28" s="147"/>
      <c r="I28" s="147"/>
      <c r="J28" s="147"/>
      <c r="K28" s="147"/>
      <c r="L28" s="147"/>
      <c r="M28" s="147"/>
      <c r="N28" s="148"/>
    </row>
    <row r="29" spans="1:14" ht="17.25" customHeight="1">
      <c r="A29" s="143" t="s">
        <v>69</v>
      </c>
      <c r="B29" s="144"/>
      <c r="C29" s="144"/>
      <c r="D29" s="144"/>
      <c r="E29" s="144"/>
      <c r="F29" s="144"/>
      <c r="G29" s="144"/>
      <c r="H29" s="144"/>
      <c r="I29" s="144"/>
      <c r="J29" s="144"/>
      <c r="K29" s="144"/>
      <c r="L29" s="144"/>
      <c r="M29" s="144"/>
      <c r="N29" s="145"/>
    </row>
    <row r="30" spans="1:14" ht="36" customHeight="1">
      <c r="A30" s="143" t="s">
        <v>70</v>
      </c>
      <c r="B30" s="144"/>
      <c r="C30" s="144"/>
      <c r="D30" s="144"/>
      <c r="E30" s="144"/>
      <c r="F30" s="144"/>
      <c r="G30" s="144"/>
      <c r="H30" s="144"/>
      <c r="I30" s="144"/>
      <c r="J30" s="144"/>
      <c r="K30" s="144"/>
      <c r="L30" s="144"/>
      <c r="M30" s="144"/>
      <c r="N30" s="145"/>
    </row>
    <row r="31" spans="1:14">
      <c r="A31" s="146" t="s">
        <v>71</v>
      </c>
      <c r="B31" s="147"/>
      <c r="C31" s="147"/>
      <c r="D31" s="147"/>
      <c r="E31" s="147"/>
      <c r="F31" s="147"/>
      <c r="G31" s="147"/>
      <c r="H31" s="147"/>
      <c r="I31" s="147"/>
      <c r="J31" s="147"/>
      <c r="K31" s="147"/>
      <c r="L31" s="147"/>
      <c r="M31" s="147"/>
      <c r="N31" s="148"/>
    </row>
    <row r="32" spans="1:14">
      <c r="A32" s="146" t="s">
        <v>72</v>
      </c>
      <c r="B32" s="147"/>
      <c r="C32" s="147"/>
      <c r="D32" s="147"/>
      <c r="E32" s="147"/>
      <c r="F32" s="147"/>
      <c r="G32" s="147"/>
      <c r="H32" s="147"/>
      <c r="I32" s="147"/>
      <c r="J32" s="147"/>
      <c r="K32" s="147"/>
      <c r="L32" s="147"/>
      <c r="M32" s="147"/>
      <c r="N32" s="148"/>
    </row>
    <row r="33" spans="1:14" ht="34.5" customHeight="1">
      <c r="A33" s="143" t="s">
        <v>73</v>
      </c>
      <c r="B33" s="144"/>
      <c r="C33" s="144"/>
      <c r="D33" s="144"/>
      <c r="E33" s="144"/>
      <c r="F33" s="144"/>
      <c r="G33" s="144"/>
      <c r="H33" s="144"/>
      <c r="I33" s="144"/>
      <c r="J33" s="144"/>
      <c r="K33" s="144"/>
      <c r="L33" s="144"/>
      <c r="M33" s="144"/>
      <c r="N33" s="14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6"/>
  <sheetViews>
    <sheetView tabSelected="1" topLeftCell="A2" zoomScale="90" zoomScaleNormal="90" workbookViewId="0">
      <selection activeCell="A149" sqref="A149:F150"/>
    </sheetView>
  </sheetViews>
  <sheetFormatPr defaultColWidth="9.140625" defaultRowHeight="15"/>
  <cols>
    <col min="1" max="1" width="6.28515625" style="39" customWidth="1"/>
    <col min="2" max="2" width="45.5703125" style="28" customWidth="1"/>
    <col min="3" max="3" width="9.28515625" style="28" customWidth="1"/>
    <col min="4" max="4" width="9.85546875" style="28" customWidth="1"/>
    <col min="5" max="5" width="9.85546875" style="40" customWidth="1"/>
    <col min="6" max="6" width="12.42578125" style="28" customWidth="1"/>
    <col min="7" max="7" width="57.28515625" style="28" customWidth="1"/>
    <col min="8" max="8" width="9.140625" style="28" customWidth="1"/>
    <col min="9" max="9" width="9.5703125" style="28" customWidth="1"/>
    <col min="10" max="10" width="10.7109375" style="28" customWidth="1"/>
    <col min="11" max="11" width="13.140625" style="28" customWidth="1"/>
    <col min="12" max="12" width="9.140625" style="28"/>
    <col min="13" max="13" width="10" style="28" bestFit="1" customWidth="1"/>
    <col min="14" max="14" width="10.5703125" style="28" bestFit="1" customWidth="1"/>
    <col min="15" max="16384" width="9.140625" style="28"/>
  </cols>
  <sheetData>
    <row r="1" spans="1:11" s="43" customFormat="1">
      <c r="A1" s="167"/>
      <c r="B1" s="167"/>
      <c r="C1" s="92"/>
      <c r="D1" s="92"/>
      <c r="E1" s="92"/>
      <c r="F1" s="93"/>
      <c r="G1" s="169"/>
      <c r="H1" s="169"/>
      <c r="I1" s="169"/>
      <c r="J1" s="169"/>
      <c r="K1" s="169"/>
    </row>
    <row r="2" spans="1:11" s="43" customFormat="1">
      <c r="A2" s="167"/>
      <c r="B2" s="167"/>
      <c r="C2" s="92"/>
      <c r="D2" s="92"/>
      <c r="E2" s="92"/>
      <c r="F2" s="92"/>
      <c r="G2" s="92"/>
      <c r="H2" s="92"/>
      <c r="I2" s="94"/>
      <c r="J2" s="94"/>
      <c r="K2" s="94"/>
    </row>
    <row r="3" spans="1:11">
      <c r="A3" s="166"/>
      <c r="B3" s="166"/>
      <c r="C3" s="166"/>
      <c r="D3" s="166"/>
      <c r="E3" s="166"/>
      <c r="F3" s="166"/>
      <c r="G3" s="166"/>
      <c r="H3" s="166"/>
      <c r="I3" s="166"/>
      <c r="J3" s="166"/>
      <c r="K3" s="91"/>
    </row>
    <row r="4" spans="1:11" ht="29.45" customHeight="1">
      <c r="A4" s="166" t="s">
        <v>227</v>
      </c>
      <c r="B4" s="166"/>
      <c r="C4" s="166"/>
      <c r="D4" s="166"/>
      <c r="E4" s="166"/>
      <c r="F4" s="166"/>
      <c r="G4" s="166"/>
      <c r="H4" s="166"/>
      <c r="I4" s="166"/>
    </row>
    <row r="5" spans="1:11">
      <c r="A5" s="168" t="s">
        <v>226</v>
      </c>
      <c r="B5" s="168"/>
      <c r="C5" s="168"/>
      <c r="D5" s="168"/>
      <c r="E5" s="168"/>
      <c r="F5" s="168"/>
      <c r="G5" s="168"/>
      <c r="H5" s="168"/>
      <c r="I5" s="168"/>
      <c r="J5" s="168"/>
      <c r="K5" s="168"/>
    </row>
    <row r="6" spans="1:11">
      <c r="A6" s="168"/>
      <c r="B6" s="168"/>
      <c r="C6" s="168"/>
      <c r="D6" s="168"/>
      <c r="E6" s="168"/>
      <c r="F6" s="168"/>
      <c r="G6" s="168"/>
      <c r="H6" s="168"/>
      <c r="I6" s="168"/>
      <c r="J6" s="168"/>
      <c r="K6" s="168"/>
    </row>
    <row r="7" spans="1:11" s="34" customFormat="1" ht="86.25">
      <c r="A7" s="29" t="s">
        <v>74</v>
      </c>
      <c r="B7" s="30" t="s">
        <v>75</v>
      </c>
      <c r="C7" s="31" t="s">
        <v>76</v>
      </c>
      <c r="D7" s="32" t="s">
        <v>87</v>
      </c>
      <c r="E7" s="33" t="s">
        <v>90</v>
      </c>
      <c r="F7" s="32" t="s">
        <v>91</v>
      </c>
      <c r="G7" s="31" t="s">
        <v>77</v>
      </c>
      <c r="H7" s="31" t="s">
        <v>78</v>
      </c>
      <c r="I7" s="32" t="s">
        <v>79</v>
      </c>
      <c r="J7" s="32" t="s">
        <v>92</v>
      </c>
      <c r="K7" s="32" t="s">
        <v>93</v>
      </c>
    </row>
    <row r="8" spans="1:11" s="34" customFormat="1">
      <c r="A8" s="41"/>
      <c r="B8" s="60" t="s">
        <v>113</v>
      </c>
      <c r="C8" s="22"/>
      <c r="D8" s="23"/>
      <c r="E8" s="35"/>
      <c r="F8" s="23"/>
      <c r="G8" s="22"/>
      <c r="H8" s="22"/>
      <c r="I8" s="24"/>
      <c r="J8" s="24"/>
      <c r="K8" s="24"/>
    </row>
    <row r="9" spans="1:11" s="34" customFormat="1">
      <c r="A9" s="22">
        <v>1</v>
      </c>
      <c r="B9" s="78" t="s">
        <v>106</v>
      </c>
      <c r="C9" s="79" t="s">
        <v>101</v>
      </c>
      <c r="D9" s="80">
        <v>0.72</v>
      </c>
      <c r="E9" s="64">
        <v>62</v>
      </c>
      <c r="F9" s="64">
        <f>D9*E9</f>
        <v>44.64</v>
      </c>
      <c r="G9" s="81" t="s">
        <v>114</v>
      </c>
      <c r="H9" s="77" t="s">
        <v>80</v>
      </c>
      <c r="I9" s="73">
        <v>2</v>
      </c>
      <c r="J9" s="67">
        <v>70</v>
      </c>
      <c r="K9" s="26">
        <f t="shared" ref="K9:K10" si="0">J9*I9</f>
        <v>140</v>
      </c>
    </row>
    <row r="10" spans="1:11" s="34" customFormat="1">
      <c r="A10" s="22">
        <v>2</v>
      </c>
      <c r="B10" s="74" t="s">
        <v>110</v>
      </c>
      <c r="C10" s="83" t="s">
        <v>80</v>
      </c>
      <c r="D10" s="83">
        <v>1</v>
      </c>
      <c r="E10" s="84">
        <v>560</v>
      </c>
      <c r="F10" s="64">
        <f t="shared" ref="F10:F30" si="1">D10*E10</f>
        <v>560</v>
      </c>
      <c r="G10" s="74" t="s">
        <v>111</v>
      </c>
      <c r="H10" s="83" t="s">
        <v>81</v>
      </c>
      <c r="I10" s="83">
        <v>0.5</v>
      </c>
      <c r="J10" s="83">
        <v>350</v>
      </c>
      <c r="K10" s="83">
        <f t="shared" si="0"/>
        <v>175</v>
      </c>
    </row>
    <row r="11" spans="1:11" s="34" customFormat="1" ht="30">
      <c r="A11" s="22">
        <v>3</v>
      </c>
      <c r="B11" s="76" t="s">
        <v>115</v>
      </c>
      <c r="C11" s="25" t="s">
        <v>101</v>
      </c>
      <c r="D11" s="64">
        <v>0.85</v>
      </c>
      <c r="E11" s="64">
        <v>64</v>
      </c>
      <c r="F11" s="64">
        <f t="shared" si="1"/>
        <v>54.4</v>
      </c>
      <c r="G11" s="71" t="s">
        <v>116</v>
      </c>
      <c r="H11" s="27" t="s">
        <v>80</v>
      </c>
      <c r="I11" s="68">
        <v>1</v>
      </c>
      <c r="J11" s="68">
        <v>117.7</v>
      </c>
      <c r="K11" s="26">
        <f>J11*I11</f>
        <v>117.7</v>
      </c>
    </row>
    <row r="12" spans="1:11" s="34" customFormat="1">
      <c r="A12" s="22">
        <v>4</v>
      </c>
      <c r="B12" s="76"/>
      <c r="C12" s="25"/>
      <c r="D12" s="64"/>
      <c r="E12" s="64"/>
      <c r="F12" s="64"/>
      <c r="G12" s="42" t="s">
        <v>117</v>
      </c>
      <c r="H12" s="27" t="s">
        <v>80</v>
      </c>
      <c r="I12" s="68">
        <v>1</v>
      </c>
      <c r="J12" s="68">
        <v>28.9</v>
      </c>
      <c r="K12" s="26">
        <f t="shared" ref="K12:K13" si="2">J12*I12</f>
        <v>28.9</v>
      </c>
    </row>
    <row r="13" spans="1:11" s="34" customFormat="1" ht="30">
      <c r="A13" s="22">
        <v>5</v>
      </c>
      <c r="B13" s="76" t="s">
        <v>105</v>
      </c>
      <c r="C13" s="75" t="s">
        <v>83</v>
      </c>
      <c r="D13" s="64">
        <v>3.3000000000000002E-2</v>
      </c>
      <c r="E13" s="64">
        <v>210</v>
      </c>
      <c r="F13" s="64">
        <f t="shared" si="1"/>
        <v>6.9300000000000006</v>
      </c>
      <c r="G13" s="77" t="s">
        <v>99</v>
      </c>
      <c r="H13" s="77" t="s">
        <v>82</v>
      </c>
      <c r="I13" s="67">
        <v>0.05</v>
      </c>
      <c r="J13" s="67">
        <v>38.58</v>
      </c>
      <c r="K13" s="26">
        <f t="shared" si="2"/>
        <v>1.929</v>
      </c>
    </row>
    <row r="14" spans="1:11" s="34" customFormat="1">
      <c r="A14" s="22">
        <v>6</v>
      </c>
      <c r="B14" s="76"/>
      <c r="C14" s="25"/>
      <c r="D14" s="64"/>
      <c r="E14" s="64"/>
      <c r="F14" s="64"/>
      <c r="G14" s="77" t="s">
        <v>118</v>
      </c>
      <c r="H14" s="77" t="s">
        <v>84</v>
      </c>
      <c r="I14" s="67">
        <v>0</v>
      </c>
      <c r="J14" s="67" t="s">
        <v>119</v>
      </c>
      <c r="K14" s="26">
        <v>0</v>
      </c>
    </row>
    <row r="15" spans="1:11" s="34" customFormat="1">
      <c r="A15" s="22">
        <v>7</v>
      </c>
      <c r="B15" s="76"/>
      <c r="C15" s="25"/>
      <c r="D15" s="64"/>
      <c r="E15" s="64"/>
      <c r="F15" s="64"/>
      <c r="G15" s="77" t="s">
        <v>103</v>
      </c>
      <c r="H15" s="77" t="s">
        <v>81</v>
      </c>
      <c r="I15" s="67">
        <f>D13*6</f>
        <v>0.19800000000000001</v>
      </c>
      <c r="J15" s="67">
        <v>7.36</v>
      </c>
      <c r="K15" s="26">
        <f t="shared" ref="K15:K16" si="3">J15*I15</f>
        <v>1.4572800000000001</v>
      </c>
    </row>
    <row r="16" spans="1:11" s="34" customFormat="1">
      <c r="A16" s="22">
        <v>8</v>
      </c>
      <c r="B16" s="76"/>
      <c r="C16" s="25"/>
      <c r="D16" s="64"/>
      <c r="E16" s="64"/>
      <c r="F16" s="64"/>
      <c r="G16" s="77" t="s">
        <v>102</v>
      </c>
      <c r="H16" s="77" t="s">
        <v>81</v>
      </c>
      <c r="I16" s="67">
        <f>D13*0.3</f>
        <v>9.9000000000000008E-3</v>
      </c>
      <c r="J16" s="67">
        <v>97.5</v>
      </c>
      <c r="K16" s="26">
        <f t="shared" si="3"/>
        <v>0.96525000000000005</v>
      </c>
    </row>
    <row r="17" spans="1:14" s="34" customFormat="1">
      <c r="A17" s="22">
        <v>9</v>
      </c>
      <c r="B17" s="76" t="s">
        <v>143</v>
      </c>
      <c r="C17" s="25" t="s">
        <v>80</v>
      </c>
      <c r="D17" s="64">
        <v>1</v>
      </c>
      <c r="E17" s="64">
        <v>112</v>
      </c>
      <c r="F17" s="64">
        <f t="shared" si="1"/>
        <v>112</v>
      </c>
      <c r="G17" s="71" t="s">
        <v>108</v>
      </c>
      <c r="H17" s="27" t="s">
        <v>80</v>
      </c>
      <c r="I17" s="68">
        <v>0</v>
      </c>
      <c r="J17" s="67" t="s">
        <v>119</v>
      </c>
      <c r="K17" s="26">
        <v>0</v>
      </c>
    </row>
    <row r="18" spans="1:14" s="34" customFormat="1">
      <c r="A18" s="22">
        <v>10</v>
      </c>
      <c r="B18" s="22" t="s">
        <v>120</v>
      </c>
      <c r="C18" s="83" t="s">
        <v>80</v>
      </c>
      <c r="D18" s="83">
        <v>1</v>
      </c>
      <c r="E18" s="84">
        <v>185</v>
      </c>
      <c r="F18" s="64">
        <f t="shared" si="1"/>
        <v>185</v>
      </c>
      <c r="G18" s="74" t="s">
        <v>121</v>
      </c>
      <c r="H18" s="27" t="s">
        <v>80</v>
      </c>
      <c r="I18" s="68">
        <v>1</v>
      </c>
      <c r="J18" s="68">
        <v>1555</v>
      </c>
      <c r="K18" s="26">
        <f t="shared" ref="K18:K19" si="4">J18*I18</f>
        <v>1555</v>
      </c>
    </row>
    <row r="19" spans="1:14" s="34" customFormat="1">
      <c r="A19" s="22">
        <v>11</v>
      </c>
      <c r="B19" s="76" t="s">
        <v>124</v>
      </c>
      <c r="C19" s="75" t="s">
        <v>83</v>
      </c>
      <c r="D19" s="64">
        <v>0.08</v>
      </c>
      <c r="E19" s="64">
        <v>177</v>
      </c>
      <c r="F19" s="64">
        <f t="shared" si="1"/>
        <v>14.16</v>
      </c>
      <c r="G19" s="77" t="s">
        <v>99</v>
      </c>
      <c r="H19" s="77" t="s">
        <v>82</v>
      </c>
      <c r="I19" s="67">
        <v>0.1</v>
      </c>
      <c r="J19" s="67">
        <v>38.58</v>
      </c>
      <c r="K19" s="26">
        <f t="shared" si="4"/>
        <v>3.8580000000000001</v>
      </c>
    </row>
    <row r="20" spans="1:14" s="34" customFormat="1">
      <c r="A20" s="22">
        <v>12</v>
      </c>
      <c r="B20" s="76"/>
      <c r="C20" s="25"/>
      <c r="D20" s="64"/>
      <c r="E20" s="64"/>
      <c r="F20" s="64"/>
      <c r="G20" s="77" t="s">
        <v>118</v>
      </c>
      <c r="H20" s="77" t="s">
        <v>84</v>
      </c>
      <c r="I20" s="67">
        <v>0</v>
      </c>
      <c r="J20" s="67" t="s">
        <v>119</v>
      </c>
      <c r="K20" s="26">
        <v>0</v>
      </c>
      <c r="M20" s="112"/>
      <c r="N20" s="112"/>
    </row>
    <row r="21" spans="1:14" s="34" customFormat="1">
      <c r="A21" s="22">
        <v>13</v>
      </c>
      <c r="B21" s="76"/>
      <c r="C21" s="25"/>
      <c r="D21" s="64"/>
      <c r="E21" s="64"/>
      <c r="F21" s="64"/>
      <c r="G21" s="77" t="s">
        <v>103</v>
      </c>
      <c r="H21" s="77" t="s">
        <v>81</v>
      </c>
      <c r="I21" s="67">
        <v>1</v>
      </c>
      <c r="J21" s="67">
        <v>7.36</v>
      </c>
      <c r="K21" s="26">
        <f t="shared" ref="K21" si="5">J21*I21</f>
        <v>7.36</v>
      </c>
      <c r="M21" s="112"/>
      <c r="N21" s="112"/>
    </row>
    <row r="22" spans="1:14" s="34" customFormat="1">
      <c r="A22" s="22">
        <v>14</v>
      </c>
      <c r="B22" s="76"/>
      <c r="C22" s="25"/>
      <c r="D22" s="64"/>
      <c r="E22" s="64"/>
      <c r="F22" s="64"/>
      <c r="G22" s="77"/>
      <c r="H22" s="77"/>
      <c r="I22" s="67"/>
      <c r="J22" s="67"/>
      <c r="K22" s="26"/>
      <c r="M22" s="112"/>
      <c r="N22" s="112"/>
    </row>
    <row r="23" spans="1:14" s="34" customFormat="1" ht="30">
      <c r="A23" s="22">
        <v>15</v>
      </c>
      <c r="B23" s="22" t="s">
        <v>122</v>
      </c>
      <c r="C23" s="25" t="s">
        <v>101</v>
      </c>
      <c r="D23" s="64">
        <v>0.25</v>
      </c>
      <c r="E23" s="64">
        <v>44</v>
      </c>
      <c r="F23" s="64">
        <f t="shared" si="1"/>
        <v>11</v>
      </c>
      <c r="G23" s="71"/>
      <c r="H23" s="27"/>
      <c r="I23" s="68"/>
      <c r="J23" s="68"/>
      <c r="K23" s="26"/>
      <c r="M23" s="113"/>
      <c r="N23" s="112"/>
    </row>
    <row r="24" spans="1:14" s="34" customFormat="1" ht="30">
      <c r="A24" s="22">
        <v>16</v>
      </c>
      <c r="B24" s="66" t="s">
        <v>104</v>
      </c>
      <c r="C24" s="70" t="s">
        <v>84</v>
      </c>
      <c r="D24" s="67">
        <v>0.25</v>
      </c>
      <c r="E24" s="64">
        <v>102</v>
      </c>
      <c r="F24" s="64">
        <f t="shared" si="1"/>
        <v>25.5</v>
      </c>
      <c r="G24" s="77" t="s">
        <v>98</v>
      </c>
      <c r="H24" s="67" t="s">
        <v>82</v>
      </c>
      <c r="I24" s="67">
        <f>D24*0.1</f>
        <v>2.5000000000000001E-2</v>
      </c>
      <c r="J24" s="67">
        <v>38.58</v>
      </c>
      <c r="K24" s="26">
        <f t="shared" ref="K24" si="6">J24*I24</f>
        <v>0.96450000000000002</v>
      </c>
      <c r="M24" s="113"/>
      <c r="N24" s="112"/>
    </row>
    <row r="25" spans="1:14" s="34" customFormat="1">
      <c r="A25" s="22">
        <v>17</v>
      </c>
      <c r="B25" s="66"/>
      <c r="C25" s="70"/>
      <c r="D25" s="67"/>
      <c r="E25" s="64"/>
      <c r="F25" s="64"/>
      <c r="G25" s="77" t="s">
        <v>162</v>
      </c>
      <c r="H25" s="67" t="s">
        <v>80</v>
      </c>
      <c r="I25" s="67">
        <v>0.1</v>
      </c>
      <c r="J25" s="67">
        <v>352.3</v>
      </c>
      <c r="K25" s="26">
        <f>I25*J25</f>
        <v>35.230000000000004</v>
      </c>
      <c r="M25" s="113"/>
      <c r="N25" s="112"/>
    </row>
    <row r="26" spans="1:14" s="34" customFormat="1" ht="30">
      <c r="A26" s="22">
        <v>18</v>
      </c>
      <c r="B26" s="82" t="s">
        <v>107</v>
      </c>
      <c r="C26" s="70" t="s">
        <v>84</v>
      </c>
      <c r="D26" s="67">
        <v>2.2599999999999998</v>
      </c>
      <c r="E26" s="64">
        <v>51</v>
      </c>
      <c r="F26" s="64">
        <f t="shared" si="1"/>
        <v>115.25999999999999</v>
      </c>
      <c r="G26" s="69" t="s">
        <v>123</v>
      </c>
      <c r="H26" s="67" t="s">
        <v>82</v>
      </c>
      <c r="I26" s="67">
        <f>D26*0.1+D27*0.3*0.1</f>
        <v>0.22599999999999998</v>
      </c>
      <c r="J26" s="67">
        <v>63.3</v>
      </c>
      <c r="K26" s="26">
        <f t="shared" ref="K26:K27" si="7">J26*I26</f>
        <v>14.305799999999998</v>
      </c>
      <c r="M26" s="112"/>
      <c r="N26" s="112"/>
    </row>
    <row r="27" spans="1:14" s="34" customFormat="1" ht="30">
      <c r="A27" s="22">
        <v>19</v>
      </c>
      <c r="B27" s="82"/>
      <c r="C27" s="70"/>
      <c r="D27" s="67"/>
      <c r="E27" s="64"/>
      <c r="F27" s="64"/>
      <c r="G27" s="69" t="s">
        <v>230</v>
      </c>
      <c r="H27" s="67" t="s">
        <v>82</v>
      </c>
      <c r="I27" s="67">
        <f>(D26+D27*0.3)/7*2</f>
        <v>0.64571428571428569</v>
      </c>
      <c r="J27" s="67">
        <v>200</v>
      </c>
      <c r="K27" s="26">
        <f t="shared" si="7"/>
        <v>129.14285714285714</v>
      </c>
      <c r="M27" s="112"/>
      <c r="N27" s="112"/>
    </row>
    <row r="28" spans="1:14" s="34" customFormat="1">
      <c r="A28" s="22">
        <v>20</v>
      </c>
      <c r="B28" s="22" t="s">
        <v>127</v>
      </c>
      <c r="C28" s="70" t="s">
        <v>84</v>
      </c>
      <c r="D28" s="26">
        <v>31</v>
      </c>
      <c r="E28" s="26">
        <v>44</v>
      </c>
      <c r="F28" s="64">
        <f t="shared" si="1"/>
        <v>1364</v>
      </c>
      <c r="G28" s="36"/>
      <c r="H28" s="36"/>
      <c r="I28" s="62"/>
      <c r="J28" s="63"/>
      <c r="K28" s="62"/>
      <c r="M28" s="112"/>
      <c r="N28" s="112"/>
    </row>
    <row r="29" spans="1:14" s="34" customFormat="1">
      <c r="A29" s="22">
        <v>21</v>
      </c>
      <c r="B29" s="22" t="s">
        <v>126</v>
      </c>
      <c r="C29" s="70" t="s">
        <v>84</v>
      </c>
      <c r="D29" s="26">
        <v>31</v>
      </c>
      <c r="E29" s="26">
        <v>29</v>
      </c>
      <c r="F29" s="64">
        <f t="shared" si="1"/>
        <v>899</v>
      </c>
      <c r="G29" s="36" t="s">
        <v>125</v>
      </c>
      <c r="H29" s="77" t="s">
        <v>84</v>
      </c>
      <c r="I29" s="62">
        <v>31</v>
      </c>
      <c r="J29" s="63">
        <v>41.3</v>
      </c>
      <c r="K29" s="62">
        <f>I29*J29</f>
        <v>1280.3</v>
      </c>
    </row>
    <row r="30" spans="1:14" s="34" customFormat="1">
      <c r="A30" s="22">
        <v>22</v>
      </c>
      <c r="B30" s="22" t="s">
        <v>128</v>
      </c>
      <c r="C30" s="70" t="s">
        <v>84</v>
      </c>
      <c r="D30" s="26">
        <v>31</v>
      </c>
      <c r="E30" s="26">
        <v>103</v>
      </c>
      <c r="F30" s="64">
        <f t="shared" si="1"/>
        <v>3193</v>
      </c>
      <c r="G30" s="36" t="s">
        <v>129</v>
      </c>
      <c r="H30" s="77" t="s">
        <v>80</v>
      </c>
      <c r="I30" s="62">
        <v>18</v>
      </c>
      <c r="J30" s="63">
        <v>40</v>
      </c>
      <c r="K30" s="62">
        <f>I30*J30</f>
        <v>720</v>
      </c>
    </row>
    <row r="31" spans="1:14" s="34" customFormat="1">
      <c r="A31" s="22">
        <v>23</v>
      </c>
      <c r="B31" s="22"/>
      <c r="C31" s="25"/>
      <c r="D31" s="26"/>
      <c r="E31" s="26"/>
      <c r="F31" s="64"/>
      <c r="G31" s="77" t="s">
        <v>99</v>
      </c>
      <c r="H31" s="77" t="s">
        <v>82</v>
      </c>
      <c r="I31" s="67">
        <v>15.5</v>
      </c>
      <c r="J31" s="67">
        <v>38.58</v>
      </c>
      <c r="K31" s="26">
        <f t="shared" ref="K31" si="8">J31*I31</f>
        <v>597.99</v>
      </c>
    </row>
    <row r="32" spans="1:14" s="34" customFormat="1">
      <c r="A32" s="22">
        <v>24</v>
      </c>
      <c r="B32" s="22"/>
      <c r="C32" s="25"/>
      <c r="D32" s="26"/>
      <c r="E32" s="26"/>
      <c r="F32" s="61"/>
      <c r="G32" s="36" t="s">
        <v>130</v>
      </c>
      <c r="H32" s="77" t="s">
        <v>80</v>
      </c>
      <c r="I32" s="62">
        <v>3</v>
      </c>
      <c r="J32" s="63">
        <v>82</v>
      </c>
      <c r="K32" s="62">
        <f>I32*J32</f>
        <v>246</v>
      </c>
    </row>
    <row r="33" spans="1:13" s="34" customFormat="1" ht="30">
      <c r="A33" s="22">
        <v>25</v>
      </c>
      <c r="B33" s="22"/>
      <c r="C33" s="25"/>
      <c r="D33" s="26"/>
      <c r="E33" s="26"/>
      <c r="F33" s="61"/>
      <c r="G33" s="69" t="s">
        <v>131</v>
      </c>
      <c r="H33" s="36" t="s">
        <v>85</v>
      </c>
      <c r="I33" s="62">
        <v>2</v>
      </c>
      <c r="J33" s="63">
        <v>176</v>
      </c>
      <c r="K33" s="62">
        <f>I33*J33</f>
        <v>352</v>
      </c>
    </row>
    <row r="34" spans="1:13" s="34" customFormat="1">
      <c r="A34" s="22">
        <v>26</v>
      </c>
      <c r="B34" s="22"/>
      <c r="C34" s="25"/>
      <c r="D34" s="26"/>
      <c r="E34" s="26"/>
      <c r="F34" s="61"/>
      <c r="G34" s="36" t="s">
        <v>132</v>
      </c>
      <c r="H34" s="77" t="s">
        <v>80</v>
      </c>
      <c r="I34" s="62">
        <v>8</v>
      </c>
      <c r="J34" s="63">
        <v>339</v>
      </c>
      <c r="K34" s="62">
        <f>I34*J34</f>
        <v>2712</v>
      </c>
    </row>
    <row r="35" spans="1:13" s="34" customFormat="1">
      <c r="A35" s="22">
        <v>27</v>
      </c>
      <c r="B35" s="22"/>
      <c r="C35" s="25"/>
      <c r="D35" s="26"/>
      <c r="E35" s="26"/>
      <c r="F35" s="61"/>
      <c r="G35" s="36" t="s">
        <v>133</v>
      </c>
      <c r="H35" s="77" t="s">
        <v>80</v>
      </c>
      <c r="I35" s="62">
        <v>25</v>
      </c>
      <c r="J35" s="63">
        <v>359</v>
      </c>
      <c r="K35" s="62">
        <f>I35*J35</f>
        <v>8975</v>
      </c>
    </row>
    <row r="36" spans="1:13" s="34" customFormat="1">
      <c r="A36" s="22">
        <v>28</v>
      </c>
      <c r="B36" s="82" t="s">
        <v>174</v>
      </c>
      <c r="C36" s="70" t="s">
        <v>84</v>
      </c>
      <c r="D36" s="67">
        <v>31</v>
      </c>
      <c r="E36" s="64">
        <v>74</v>
      </c>
      <c r="F36" s="64">
        <f>D36*E36</f>
        <v>2294</v>
      </c>
      <c r="G36" s="77" t="s">
        <v>99</v>
      </c>
      <c r="H36" s="77" t="s">
        <v>82</v>
      </c>
      <c r="I36" s="67">
        <v>6.4</v>
      </c>
      <c r="J36" s="67">
        <v>38.58</v>
      </c>
      <c r="K36" s="26">
        <f t="shared" ref="K36" si="9">J36*I36</f>
        <v>246.91200000000001</v>
      </c>
    </row>
    <row r="37" spans="1:13" s="34" customFormat="1" ht="30">
      <c r="A37" s="22">
        <v>29</v>
      </c>
      <c r="B37" s="76"/>
      <c r="C37" s="25"/>
      <c r="D37" s="64"/>
      <c r="E37" s="64"/>
      <c r="F37" s="64"/>
      <c r="G37" s="69" t="s">
        <v>135</v>
      </c>
      <c r="H37" s="77" t="s">
        <v>80</v>
      </c>
      <c r="I37" s="67">
        <v>1</v>
      </c>
      <c r="J37" s="67">
        <v>2069</v>
      </c>
      <c r="K37" s="26">
        <f t="shared" ref="K37" si="10">J37*I37</f>
        <v>2069</v>
      </c>
    </row>
    <row r="38" spans="1:13" s="34" customFormat="1" ht="29.25">
      <c r="A38" s="22"/>
      <c r="B38" s="44" t="s">
        <v>94</v>
      </c>
      <c r="C38" s="45"/>
      <c r="D38" s="48"/>
      <c r="E38" s="49"/>
      <c r="F38" s="50">
        <f>SUM(F9:F37)</f>
        <v>8878.89</v>
      </c>
      <c r="G38" s="56" t="s">
        <v>89</v>
      </c>
      <c r="H38" s="45"/>
      <c r="I38" s="46"/>
      <c r="J38" s="46"/>
      <c r="K38" s="47">
        <f>SUM(K9:K37)</f>
        <v>19411.014687142855</v>
      </c>
    </row>
    <row r="39" spans="1:13">
      <c r="A39" s="85"/>
      <c r="B39" s="111"/>
      <c r="C39" s="111"/>
      <c r="D39" s="111"/>
      <c r="E39" s="111"/>
      <c r="F39" s="111"/>
      <c r="G39" s="51" t="s">
        <v>95</v>
      </c>
      <c r="H39" s="52">
        <v>0.03</v>
      </c>
      <c r="I39" s="46"/>
      <c r="J39" s="46"/>
      <c r="K39" s="47">
        <f>K38*0.03</f>
        <v>582.33044061428564</v>
      </c>
    </row>
    <row r="40" spans="1:13">
      <c r="A40" s="37"/>
      <c r="B40" s="51"/>
      <c r="C40" s="53"/>
      <c r="D40" s="54"/>
      <c r="E40" s="55"/>
      <c r="F40" s="50"/>
      <c r="G40" s="56" t="s">
        <v>89</v>
      </c>
      <c r="H40" s="45"/>
      <c r="I40" s="46"/>
      <c r="J40" s="46"/>
      <c r="K40" s="47">
        <f>K38+K39</f>
        <v>19993.34512775714</v>
      </c>
      <c r="M40" s="38"/>
    </row>
    <row r="41" spans="1:13" s="34" customFormat="1">
      <c r="A41" s="22"/>
      <c r="B41" s="76"/>
      <c r="C41" s="25"/>
      <c r="D41" s="64"/>
      <c r="E41" s="64"/>
      <c r="F41" s="64"/>
      <c r="G41" s="56" t="s">
        <v>222</v>
      </c>
      <c r="H41" s="57"/>
      <c r="I41" s="46"/>
      <c r="J41" s="46"/>
      <c r="K41" s="47">
        <f>F38+K40</f>
        <v>28872.23512775714</v>
      </c>
    </row>
    <row r="42" spans="1:13" s="34" customFormat="1">
      <c r="A42" s="22"/>
      <c r="B42" s="60" t="s">
        <v>134</v>
      </c>
      <c r="C42" s="25"/>
      <c r="D42" s="26"/>
      <c r="E42" s="26"/>
      <c r="F42" s="61"/>
      <c r="G42" s="36"/>
      <c r="H42" s="36"/>
      <c r="I42" s="62"/>
      <c r="J42" s="63"/>
      <c r="K42" s="62"/>
    </row>
    <row r="43" spans="1:13" s="34" customFormat="1">
      <c r="A43" s="22">
        <v>1</v>
      </c>
      <c r="B43" s="82" t="s">
        <v>107</v>
      </c>
      <c r="C43" s="70" t="s">
        <v>84</v>
      </c>
      <c r="D43" s="67">
        <v>0.9</v>
      </c>
      <c r="E43" s="64">
        <v>51</v>
      </c>
      <c r="F43" s="64">
        <f>D43*E43</f>
        <v>45.9</v>
      </c>
      <c r="G43" s="77" t="s">
        <v>99</v>
      </c>
      <c r="H43" s="67" t="s">
        <v>82</v>
      </c>
      <c r="I43" s="67">
        <f>D43*0.1+D44*0.3*0.1</f>
        <v>9.0000000000000011E-2</v>
      </c>
      <c r="J43" s="67">
        <v>38.58</v>
      </c>
      <c r="K43" s="26">
        <f t="shared" ref="K43:K44" si="11">J43*I43</f>
        <v>3.4722000000000004</v>
      </c>
    </row>
    <row r="44" spans="1:13" s="34" customFormat="1" ht="30">
      <c r="A44" s="22">
        <v>2</v>
      </c>
      <c r="B44" s="82"/>
      <c r="C44" s="70"/>
      <c r="D44" s="67"/>
      <c r="E44" s="64"/>
      <c r="F44" s="64"/>
      <c r="G44" s="69" t="s">
        <v>230</v>
      </c>
      <c r="H44" s="67" t="s">
        <v>82</v>
      </c>
      <c r="I44" s="67">
        <f>(D43+D44*0.3)/7*2</f>
        <v>0.25714285714285717</v>
      </c>
      <c r="J44" s="67">
        <v>320</v>
      </c>
      <c r="K44" s="26">
        <f t="shared" si="11"/>
        <v>82.285714285714292</v>
      </c>
    </row>
    <row r="45" spans="1:13" s="34" customFormat="1">
      <c r="A45" s="22">
        <v>3</v>
      </c>
      <c r="B45" s="22" t="s">
        <v>136</v>
      </c>
      <c r="C45" s="25" t="s">
        <v>109</v>
      </c>
      <c r="D45" s="26">
        <v>6</v>
      </c>
      <c r="E45" s="26">
        <v>10</v>
      </c>
      <c r="F45" s="61">
        <f>D45*E45</f>
        <v>60</v>
      </c>
      <c r="G45" s="36"/>
      <c r="H45" s="67"/>
      <c r="I45" s="62"/>
      <c r="J45" s="63"/>
      <c r="K45" s="62"/>
    </row>
    <row r="46" spans="1:13" s="34" customFormat="1">
      <c r="A46" s="22">
        <v>4</v>
      </c>
      <c r="B46" s="22" t="s">
        <v>137</v>
      </c>
      <c r="C46" s="25" t="s">
        <v>109</v>
      </c>
      <c r="D46" s="26">
        <v>6</v>
      </c>
      <c r="E46" s="26">
        <v>29</v>
      </c>
      <c r="F46" s="61">
        <f>D46*E46</f>
        <v>174</v>
      </c>
      <c r="G46" s="36" t="s">
        <v>200</v>
      </c>
      <c r="H46" s="67" t="s">
        <v>80</v>
      </c>
      <c r="I46" s="62">
        <v>3</v>
      </c>
      <c r="J46" s="63">
        <v>95</v>
      </c>
      <c r="K46" s="62">
        <f>I46*J46</f>
        <v>285</v>
      </c>
    </row>
    <row r="47" spans="1:13" s="34" customFormat="1">
      <c r="A47" s="22">
        <v>5</v>
      </c>
      <c r="B47" s="22"/>
      <c r="C47" s="25"/>
      <c r="D47" s="26"/>
      <c r="E47" s="26"/>
      <c r="F47" s="61"/>
      <c r="G47" s="69" t="s">
        <v>198</v>
      </c>
      <c r="H47" s="67" t="s">
        <v>80</v>
      </c>
      <c r="I47" s="62">
        <v>2</v>
      </c>
      <c r="J47" s="63">
        <v>42</v>
      </c>
      <c r="K47" s="62">
        <f>I47*J47</f>
        <v>84</v>
      </c>
    </row>
    <row r="48" spans="1:13" s="34" customFormat="1">
      <c r="A48" s="22">
        <v>6</v>
      </c>
      <c r="B48" s="22"/>
      <c r="C48" s="25"/>
      <c r="D48" s="26"/>
      <c r="E48" s="26"/>
      <c r="F48" s="61"/>
      <c r="G48" s="36" t="s">
        <v>199</v>
      </c>
      <c r="H48" s="67" t="s">
        <v>80</v>
      </c>
      <c r="I48" s="62">
        <v>1</v>
      </c>
      <c r="J48" s="63">
        <v>42</v>
      </c>
      <c r="K48" s="62">
        <f>I48*J48</f>
        <v>42</v>
      </c>
    </row>
    <row r="49" spans="1:13" s="34" customFormat="1">
      <c r="A49" s="22">
        <v>7</v>
      </c>
      <c r="B49" s="22" t="s">
        <v>138</v>
      </c>
      <c r="C49" s="25" t="s">
        <v>80</v>
      </c>
      <c r="D49" s="26">
        <v>1</v>
      </c>
      <c r="E49" s="26">
        <v>35</v>
      </c>
      <c r="F49" s="61">
        <f t="shared" ref="F49" si="12">E49*D49</f>
        <v>35</v>
      </c>
      <c r="G49" s="36"/>
      <c r="H49" s="36"/>
      <c r="I49" s="62"/>
      <c r="J49" s="63"/>
      <c r="K49" s="62"/>
    </row>
    <row r="50" spans="1:13" s="34" customFormat="1" ht="30">
      <c r="A50" s="22">
        <v>8</v>
      </c>
      <c r="B50" s="22" t="s">
        <v>228</v>
      </c>
      <c r="C50" s="25" t="s">
        <v>80</v>
      </c>
      <c r="D50" s="26">
        <v>1</v>
      </c>
      <c r="E50" s="26">
        <v>170</v>
      </c>
      <c r="F50" s="61">
        <f t="shared" ref="F50" si="13">E50*D50</f>
        <v>170</v>
      </c>
      <c r="G50" s="36" t="s">
        <v>139</v>
      </c>
      <c r="H50" s="67" t="s">
        <v>80</v>
      </c>
      <c r="I50" s="62">
        <v>1</v>
      </c>
      <c r="J50" s="69" t="s">
        <v>86</v>
      </c>
      <c r="K50" s="62">
        <v>0</v>
      </c>
    </row>
    <row r="51" spans="1:13" s="34" customFormat="1">
      <c r="A51" s="22">
        <v>9</v>
      </c>
      <c r="B51" s="22" t="s">
        <v>140</v>
      </c>
      <c r="C51" s="25" t="s">
        <v>80</v>
      </c>
      <c r="D51" s="26">
        <v>1</v>
      </c>
      <c r="E51" s="26">
        <v>125</v>
      </c>
      <c r="F51" s="61">
        <f t="shared" ref="F51" si="14">E51*D51</f>
        <v>125</v>
      </c>
      <c r="G51" s="36" t="s">
        <v>205</v>
      </c>
      <c r="H51" s="67" t="s">
        <v>80</v>
      </c>
      <c r="I51" s="62">
        <v>1</v>
      </c>
      <c r="J51" s="63">
        <v>384.29</v>
      </c>
      <c r="K51" s="62">
        <f>I51*J51</f>
        <v>384.29</v>
      </c>
    </row>
    <row r="52" spans="1:13" s="34" customFormat="1">
      <c r="A52" s="22">
        <v>10</v>
      </c>
      <c r="B52" s="22" t="s">
        <v>195</v>
      </c>
      <c r="C52" s="70" t="s">
        <v>84</v>
      </c>
      <c r="D52" s="26">
        <v>13.75</v>
      </c>
      <c r="E52" s="26">
        <v>102</v>
      </c>
      <c r="F52" s="61">
        <f t="shared" ref="F52:F53" si="15">E52*D52</f>
        <v>1402.5</v>
      </c>
      <c r="G52" s="36" t="s">
        <v>146</v>
      </c>
      <c r="H52" s="70" t="s">
        <v>84</v>
      </c>
      <c r="I52" s="26">
        <v>13.75</v>
      </c>
      <c r="J52" s="26">
        <v>880</v>
      </c>
      <c r="K52" s="61">
        <f t="shared" ref="K52" si="16">J52*I52</f>
        <v>12100</v>
      </c>
    </row>
    <row r="53" spans="1:13" s="34" customFormat="1">
      <c r="A53" s="22">
        <v>11</v>
      </c>
      <c r="B53" s="22" t="s">
        <v>147</v>
      </c>
      <c r="C53" s="25" t="s">
        <v>80</v>
      </c>
      <c r="D53" s="26">
        <v>2.1</v>
      </c>
      <c r="E53" s="26">
        <v>55</v>
      </c>
      <c r="F53" s="61">
        <f t="shared" si="15"/>
        <v>115.5</v>
      </c>
      <c r="G53" s="36" t="s">
        <v>142</v>
      </c>
      <c r="H53" s="67" t="s">
        <v>80</v>
      </c>
      <c r="I53" s="62">
        <v>3</v>
      </c>
      <c r="J53" s="63">
        <v>9</v>
      </c>
      <c r="K53" s="62">
        <f>I53*J53</f>
        <v>27</v>
      </c>
    </row>
    <row r="54" spans="1:13" s="34" customFormat="1">
      <c r="A54" s="22">
        <v>12</v>
      </c>
      <c r="B54" s="76" t="s">
        <v>143</v>
      </c>
      <c r="C54" s="25" t="s">
        <v>80</v>
      </c>
      <c r="D54" s="64">
        <v>1</v>
      </c>
      <c r="E54" s="64">
        <v>112</v>
      </c>
      <c r="F54" s="64">
        <f>D54*E54</f>
        <v>112</v>
      </c>
      <c r="G54" s="71" t="s">
        <v>108</v>
      </c>
      <c r="H54" s="27" t="s">
        <v>80</v>
      </c>
      <c r="I54" s="68">
        <v>0</v>
      </c>
      <c r="J54" s="67" t="s">
        <v>119</v>
      </c>
      <c r="K54" s="26">
        <v>0</v>
      </c>
    </row>
    <row r="55" spans="1:13" s="34" customFormat="1" ht="30">
      <c r="A55" s="22">
        <v>13</v>
      </c>
      <c r="B55" s="66" t="s">
        <v>144</v>
      </c>
      <c r="C55" s="70" t="s">
        <v>101</v>
      </c>
      <c r="D55" s="67">
        <v>4.22</v>
      </c>
      <c r="E55" s="64">
        <v>56</v>
      </c>
      <c r="F55" s="64">
        <f t="shared" ref="F55" si="17">D55*E55</f>
        <v>236.32</v>
      </c>
      <c r="G55" s="69" t="s">
        <v>229</v>
      </c>
      <c r="H55" s="67" t="s">
        <v>82</v>
      </c>
      <c r="I55" s="67">
        <v>1</v>
      </c>
      <c r="J55" s="67">
        <v>320</v>
      </c>
      <c r="K55" s="26">
        <f t="shared" ref="K55:K56" si="18">J55*I55</f>
        <v>320</v>
      </c>
    </row>
    <row r="56" spans="1:13" s="34" customFormat="1">
      <c r="A56" s="22">
        <v>14</v>
      </c>
      <c r="B56" s="66"/>
      <c r="C56" s="70"/>
      <c r="D56" s="67"/>
      <c r="E56" s="64"/>
      <c r="F56" s="64"/>
      <c r="G56" s="77" t="s">
        <v>98</v>
      </c>
      <c r="H56" s="67" t="s">
        <v>82</v>
      </c>
      <c r="I56" s="67">
        <v>0.42</v>
      </c>
      <c r="J56" s="67">
        <v>40.299999999999997</v>
      </c>
      <c r="K56" s="26">
        <f t="shared" si="18"/>
        <v>16.925999999999998</v>
      </c>
    </row>
    <row r="57" spans="1:13" s="34" customFormat="1">
      <c r="A57" s="22">
        <v>16</v>
      </c>
      <c r="B57" s="69" t="s">
        <v>148</v>
      </c>
      <c r="C57" s="25" t="s">
        <v>80</v>
      </c>
      <c r="D57" s="64">
        <v>1</v>
      </c>
      <c r="E57" s="64">
        <v>91</v>
      </c>
      <c r="F57" s="64">
        <f>D57*E57</f>
        <v>91</v>
      </c>
      <c r="G57" s="36" t="s">
        <v>145</v>
      </c>
      <c r="H57" s="67" t="s">
        <v>80</v>
      </c>
      <c r="I57" s="62">
        <v>1</v>
      </c>
      <c r="J57" s="63">
        <v>152</v>
      </c>
      <c r="K57" s="62">
        <f>I57*J57</f>
        <v>152</v>
      </c>
    </row>
    <row r="58" spans="1:13" s="34" customFormat="1" ht="29.25">
      <c r="A58" s="22"/>
      <c r="B58" s="44" t="s">
        <v>94</v>
      </c>
      <c r="C58" s="45"/>
      <c r="D58" s="48"/>
      <c r="E58" s="49"/>
      <c r="F58" s="50">
        <f>SUM(F43:F57)</f>
        <v>2567.2200000000003</v>
      </c>
      <c r="G58" s="56" t="s">
        <v>89</v>
      </c>
      <c r="H58" s="45"/>
      <c r="I58" s="46"/>
      <c r="J58" s="46"/>
      <c r="K58" s="47">
        <f>SUM(K43:K57)</f>
        <v>13496.973914285714</v>
      </c>
    </row>
    <row r="59" spans="1:13">
      <c r="A59" s="85"/>
      <c r="B59" s="111"/>
      <c r="C59" s="111"/>
      <c r="D59" s="111"/>
      <c r="E59" s="111"/>
      <c r="F59" s="111"/>
      <c r="G59" s="51" t="s">
        <v>95</v>
      </c>
      <c r="H59" s="52">
        <v>0.03</v>
      </c>
      <c r="I59" s="46"/>
      <c r="J59" s="46"/>
      <c r="K59" s="47">
        <f>K58*0.03</f>
        <v>404.90921742857142</v>
      </c>
    </row>
    <row r="60" spans="1:13">
      <c r="A60" s="37"/>
      <c r="B60" s="51"/>
      <c r="C60" s="53"/>
      <c r="D60" s="54"/>
      <c r="E60" s="55"/>
      <c r="F60" s="50"/>
      <c r="G60" s="56" t="s">
        <v>89</v>
      </c>
      <c r="H60" s="45"/>
      <c r="I60" s="46"/>
      <c r="J60" s="46"/>
      <c r="K60" s="47">
        <f>K58+K59</f>
        <v>13901.883131714285</v>
      </c>
      <c r="M60" s="38"/>
    </row>
    <row r="61" spans="1:13" s="34" customFormat="1">
      <c r="A61" s="22"/>
      <c r="B61" s="76"/>
      <c r="C61" s="25"/>
      <c r="D61" s="64"/>
      <c r="E61" s="64"/>
      <c r="F61" s="64"/>
      <c r="G61" s="56" t="s">
        <v>222</v>
      </c>
      <c r="H61" s="57"/>
      <c r="I61" s="46"/>
      <c r="J61" s="46"/>
      <c r="K61" s="47">
        <f>F58+K60</f>
        <v>16469.103131714284</v>
      </c>
    </row>
    <row r="62" spans="1:13" s="34" customFormat="1" ht="29.25">
      <c r="A62" s="22"/>
      <c r="B62" s="60" t="s">
        <v>149</v>
      </c>
      <c r="C62" s="25"/>
      <c r="D62" s="26"/>
      <c r="E62" s="26"/>
      <c r="F62" s="61"/>
      <c r="G62" s="36"/>
      <c r="H62" s="36"/>
      <c r="I62" s="62"/>
      <c r="J62" s="110"/>
      <c r="K62" s="62"/>
    </row>
    <row r="63" spans="1:13" s="34" customFormat="1">
      <c r="A63" s="22">
        <v>1</v>
      </c>
      <c r="B63" s="22" t="s">
        <v>151</v>
      </c>
      <c r="C63" s="25" t="s">
        <v>80</v>
      </c>
      <c r="D63" s="64">
        <v>1</v>
      </c>
      <c r="E63" s="64">
        <v>119</v>
      </c>
      <c r="F63" s="64">
        <f>D63*E63</f>
        <v>119</v>
      </c>
      <c r="G63" s="36" t="s">
        <v>150</v>
      </c>
      <c r="H63" s="27" t="s">
        <v>80</v>
      </c>
      <c r="I63" s="68">
        <v>0</v>
      </c>
      <c r="J63" s="67" t="s">
        <v>223</v>
      </c>
      <c r="K63" s="26">
        <v>0</v>
      </c>
    </row>
    <row r="64" spans="1:13" s="34" customFormat="1">
      <c r="A64" s="22">
        <v>2</v>
      </c>
      <c r="B64" s="22"/>
      <c r="C64" s="25"/>
      <c r="D64" s="26"/>
      <c r="E64" s="26"/>
      <c r="F64" s="61"/>
      <c r="G64" s="36" t="s">
        <v>152</v>
      </c>
      <c r="H64" s="27" t="s">
        <v>80</v>
      </c>
      <c r="I64" s="62">
        <v>4</v>
      </c>
      <c r="J64" s="63">
        <v>8.5</v>
      </c>
      <c r="K64" s="62">
        <f>I64*J64</f>
        <v>34</v>
      </c>
    </row>
    <row r="65" spans="1:11" s="34" customFormat="1" ht="30">
      <c r="A65" s="22">
        <v>3</v>
      </c>
      <c r="B65" s="22" t="s">
        <v>154</v>
      </c>
      <c r="C65" s="25" t="s">
        <v>141</v>
      </c>
      <c r="D65" s="64">
        <v>4.5</v>
      </c>
      <c r="E65" s="64">
        <v>56</v>
      </c>
      <c r="F65" s="64">
        <f>D65*E65</f>
        <v>252</v>
      </c>
      <c r="G65" s="36" t="s">
        <v>153</v>
      </c>
      <c r="H65" s="27" t="s">
        <v>80</v>
      </c>
      <c r="I65" s="62">
        <v>3</v>
      </c>
      <c r="J65" s="63">
        <v>197</v>
      </c>
      <c r="K65" s="62">
        <f>I65*J65</f>
        <v>591</v>
      </c>
    </row>
    <row r="66" spans="1:11" s="34" customFormat="1">
      <c r="A66" s="22">
        <v>4</v>
      </c>
      <c r="B66" s="22"/>
      <c r="C66" s="25"/>
      <c r="D66" s="26"/>
      <c r="E66" s="26"/>
      <c r="F66" s="61"/>
      <c r="G66" s="36" t="s">
        <v>155</v>
      </c>
      <c r="H66" s="27" t="s">
        <v>80</v>
      </c>
      <c r="I66" s="62">
        <v>0.09</v>
      </c>
      <c r="J66" s="63">
        <v>131.6</v>
      </c>
      <c r="K66" s="62">
        <f>I66*J66</f>
        <v>11.843999999999999</v>
      </c>
    </row>
    <row r="67" spans="1:11" s="34" customFormat="1" ht="30">
      <c r="A67" s="22">
        <v>5</v>
      </c>
      <c r="B67" s="76" t="s">
        <v>156</v>
      </c>
      <c r="C67" s="25" t="s">
        <v>141</v>
      </c>
      <c r="D67" s="64">
        <v>1.1000000000000001</v>
      </c>
      <c r="E67" s="64">
        <v>107</v>
      </c>
      <c r="F67" s="64">
        <f>D67*E67</f>
        <v>117.7</v>
      </c>
      <c r="G67" s="71" t="s">
        <v>116</v>
      </c>
      <c r="H67" s="27" t="s">
        <v>80</v>
      </c>
      <c r="I67" s="68">
        <v>1</v>
      </c>
      <c r="J67" s="68">
        <v>117.7</v>
      </c>
      <c r="K67" s="26">
        <f>J67*I67</f>
        <v>117.7</v>
      </c>
    </row>
    <row r="68" spans="1:11" s="34" customFormat="1">
      <c r="A68" s="22">
        <v>6</v>
      </c>
      <c r="B68" s="76"/>
      <c r="C68" s="25"/>
      <c r="D68" s="64"/>
      <c r="E68" s="64"/>
      <c r="F68" s="64"/>
      <c r="G68" s="42" t="s">
        <v>117</v>
      </c>
      <c r="H68" s="27" t="s">
        <v>80</v>
      </c>
      <c r="I68" s="68">
        <v>1</v>
      </c>
      <c r="J68" s="68">
        <v>28.9</v>
      </c>
      <c r="K68" s="26">
        <f t="shared" ref="K68" si="19">J68*I68</f>
        <v>28.9</v>
      </c>
    </row>
    <row r="69" spans="1:11" s="34" customFormat="1" ht="30">
      <c r="A69" s="22">
        <v>7</v>
      </c>
      <c r="B69" s="22" t="s">
        <v>157</v>
      </c>
      <c r="C69" s="25" t="s">
        <v>80</v>
      </c>
      <c r="D69" s="64">
        <v>17</v>
      </c>
      <c r="E69" s="64">
        <v>20</v>
      </c>
      <c r="F69" s="64">
        <f>D69*E69</f>
        <v>340</v>
      </c>
      <c r="G69" s="69" t="s">
        <v>158</v>
      </c>
      <c r="H69" s="27" t="s">
        <v>80</v>
      </c>
      <c r="I69" s="68">
        <v>0.04</v>
      </c>
      <c r="J69" s="68">
        <v>331</v>
      </c>
      <c r="K69" s="26">
        <f t="shared" ref="K69" si="20">J69*I69</f>
        <v>13.24</v>
      </c>
    </row>
    <row r="70" spans="1:11" s="34" customFormat="1" ht="30">
      <c r="A70" s="22">
        <v>8</v>
      </c>
      <c r="B70" s="22" t="s">
        <v>175</v>
      </c>
      <c r="C70" s="25" t="s">
        <v>141</v>
      </c>
      <c r="D70" s="64">
        <v>0.33</v>
      </c>
      <c r="E70" s="64">
        <v>46</v>
      </c>
      <c r="F70" s="64">
        <f>D70*E70</f>
        <v>15.180000000000001</v>
      </c>
      <c r="G70" s="36" t="s">
        <v>159</v>
      </c>
      <c r="H70" s="27" t="s">
        <v>80</v>
      </c>
      <c r="I70" s="68">
        <v>0.11</v>
      </c>
      <c r="J70" s="68">
        <v>150</v>
      </c>
      <c r="K70" s="26">
        <f t="shared" ref="K70" si="21">J70*I70</f>
        <v>16.5</v>
      </c>
    </row>
    <row r="71" spans="1:11" s="34" customFormat="1" ht="30">
      <c r="A71" s="22">
        <v>9</v>
      </c>
      <c r="B71" s="22" t="s">
        <v>160</v>
      </c>
      <c r="C71" s="25" t="s">
        <v>161</v>
      </c>
      <c r="D71" s="26">
        <v>1</v>
      </c>
      <c r="E71" s="26">
        <v>148</v>
      </c>
      <c r="F71" s="61">
        <f>D71*E71</f>
        <v>148</v>
      </c>
      <c r="G71" s="36"/>
      <c r="H71" s="36"/>
      <c r="I71" s="62"/>
      <c r="J71" s="63"/>
      <c r="K71" s="62"/>
    </row>
    <row r="72" spans="1:11" s="34" customFormat="1">
      <c r="A72" s="22">
        <v>10</v>
      </c>
      <c r="B72" s="66" t="s">
        <v>163</v>
      </c>
      <c r="C72" s="25" t="s">
        <v>80</v>
      </c>
      <c r="D72" s="64">
        <v>3</v>
      </c>
      <c r="E72" s="64">
        <v>56</v>
      </c>
      <c r="F72" s="64">
        <f>D72*E72</f>
        <v>168</v>
      </c>
      <c r="G72" s="77" t="s">
        <v>162</v>
      </c>
      <c r="H72" s="67" t="s">
        <v>80</v>
      </c>
      <c r="I72" s="67">
        <v>0.02</v>
      </c>
      <c r="J72" s="67">
        <v>352.3</v>
      </c>
      <c r="K72" s="26">
        <f>I72*J72</f>
        <v>7.0460000000000003</v>
      </c>
    </row>
    <row r="73" spans="1:11" s="34" customFormat="1">
      <c r="A73" s="22">
        <v>11</v>
      </c>
      <c r="B73" s="82" t="s">
        <v>107</v>
      </c>
      <c r="C73" s="70" t="s">
        <v>84</v>
      </c>
      <c r="D73" s="67">
        <v>0.03</v>
      </c>
      <c r="E73" s="64">
        <v>51</v>
      </c>
      <c r="F73" s="64">
        <f t="shared" ref="F73" si="22">D73*E73</f>
        <v>1.53</v>
      </c>
      <c r="G73" s="77" t="s">
        <v>99</v>
      </c>
      <c r="H73" s="67" t="s">
        <v>82</v>
      </c>
      <c r="I73" s="67">
        <v>0.01</v>
      </c>
      <c r="J73" s="67">
        <v>38.58</v>
      </c>
      <c r="K73" s="26">
        <f t="shared" ref="K73:K74" si="23">J73*I73</f>
        <v>0.38579999999999998</v>
      </c>
    </row>
    <row r="74" spans="1:11" s="34" customFormat="1" ht="30">
      <c r="A74" s="22">
        <v>12</v>
      </c>
      <c r="B74" s="82"/>
      <c r="C74" s="70"/>
      <c r="D74" s="67"/>
      <c r="E74" s="64"/>
      <c r="F74" s="64"/>
      <c r="G74" s="69" t="s">
        <v>231</v>
      </c>
      <c r="H74" s="67" t="s">
        <v>82</v>
      </c>
      <c r="I74" s="67">
        <f>(D73+D74*0.3)/7*2</f>
        <v>8.5714285714285719E-3</v>
      </c>
      <c r="J74" s="67">
        <v>320</v>
      </c>
      <c r="K74" s="26">
        <f t="shared" si="23"/>
        <v>2.7428571428571429</v>
      </c>
    </row>
    <row r="75" spans="1:11" s="34" customFormat="1" ht="30">
      <c r="A75" s="22">
        <v>13</v>
      </c>
      <c r="B75" s="66" t="s">
        <v>104</v>
      </c>
      <c r="C75" s="70" t="s">
        <v>84</v>
      </c>
      <c r="D75" s="67">
        <v>0.02</v>
      </c>
      <c r="E75" s="64">
        <v>102</v>
      </c>
      <c r="F75" s="64">
        <f t="shared" ref="F75:F76" si="24">D75*E75</f>
        <v>2.04</v>
      </c>
      <c r="G75" s="77" t="s">
        <v>162</v>
      </c>
      <c r="H75" s="67" t="s">
        <v>80</v>
      </c>
      <c r="I75" s="67">
        <v>0.05</v>
      </c>
      <c r="J75" s="67">
        <v>352.3</v>
      </c>
      <c r="K75" s="26">
        <f>I75*J75</f>
        <v>17.615000000000002</v>
      </c>
    </row>
    <row r="76" spans="1:11" s="34" customFormat="1">
      <c r="A76" s="22">
        <v>14</v>
      </c>
      <c r="B76" s="82" t="s">
        <v>164</v>
      </c>
      <c r="C76" s="70" t="s">
        <v>84</v>
      </c>
      <c r="D76" s="67">
        <v>6.9</v>
      </c>
      <c r="E76" s="64">
        <v>51</v>
      </c>
      <c r="F76" s="64">
        <f t="shared" si="24"/>
        <v>351.90000000000003</v>
      </c>
      <c r="G76" s="77" t="s">
        <v>99</v>
      </c>
      <c r="H76" s="67" t="s">
        <v>82</v>
      </c>
      <c r="I76" s="67">
        <v>0.65</v>
      </c>
      <c r="J76" s="67">
        <v>38.58</v>
      </c>
      <c r="K76" s="26">
        <f t="shared" ref="K76" si="25">J76*I76</f>
        <v>25.076999999999998</v>
      </c>
    </row>
    <row r="77" spans="1:11" s="34" customFormat="1" ht="30">
      <c r="A77" s="22">
        <v>15</v>
      </c>
      <c r="B77" s="82"/>
      <c r="C77" s="70"/>
      <c r="D77" s="67"/>
      <c r="E77" s="64"/>
      <c r="F77" s="64"/>
      <c r="G77" s="69" t="s">
        <v>232</v>
      </c>
      <c r="H77" s="67" t="s">
        <v>82</v>
      </c>
      <c r="I77" s="67">
        <f>(D76+D77*0.3)/7*2</f>
        <v>1.9714285714285715</v>
      </c>
      <c r="J77" s="67">
        <v>350</v>
      </c>
      <c r="K77" s="26">
        <f t="shared" ref="K77" si="26">J77*I77</f>
        <v>690</v>
      </c>
    </row>
    <row r="78" spans="1:11" s="34" customFormat="1">
      <c r="A78" s="22">
        <v>16</v>
      </c>
      <c r="B78" s="22"/>
      <c r="C78" s="25"/>
      <c r="D78" s="26"/>
      <c r="E78" s="26"/>
      <c r="F78" s="61"/>
      <c r="G78" s="36" t="s">
        <v>165</v>
      </c>
      <c r="H78" s="36" t="s">
        <v>161</v>
      </c>
      <c r="I78" s="62">
        <v>1</v>
      </c>
      <c r="J78" s="63">
        <v>150</v>
      </c>
      <c r="K78" s="62">
        <f>I78*J78</f>
        <v>150</v>
      </c>
    </row>
    <row r="79" spans="1:11" s="34" customFormat="1">
      <c r="A79" s="22">
        <v>18</v>
      </c>
      <c r="B79" s="65" t="s">
        <v>176</v>
      </c>
      <c r="C79" s="25"/>
      <c r="D79" s="26"/>
      <c r="E79" s="26"/>
      <c r="F79" s="61"/>
      <c r="G79" s="36"/>
      <c r="H79" s="67"/>
      <c r="I79" s="67"/>
      <c r="J79" s="67"/>
      <c r="K79" s="26"/>
    </row>
    <row r="80" spans="1:11" s="34" customFormat="1" ht="30">
      <c r="A80" s="22">
        <v>19</v>
      </c>
      <c r="B80" s="22" t="s">
        <v>177</v>
      </c>
      <c r="C80" s="25" t="s">
        <v>80</v>
      </c>
      <c r="D80" s="26">
        <v>7</v>
      </c>
      <c r="E80" s="26">
        <v>35</v>
      </c>
      <c r="F80" s="61">
        <f>D80*E80</f>
        <v>245</v>
      </c>
      <c r="G80" s="36"/>
      <c r="H80" s="67"/>
      <c r="I80" s="67"/>
      <c r="J80" s="67"/>
      <c r="K80" s="26"/>
    </row>
    <row r="81" spans="1:11" s="34" customFormat="1" ht="30">
      <c r="A81" s="22">
        <v>20</v>
      </c>
      <c r="B81" s="22" t="s">
        <v>184</v>
      </c>
      <c r="C81" s="25" t="s">
        <v>80</v>
      </c>
      <c r="D81" s="26">
        <v>12</v>
      </c>
      <c r="E81" s="26">
        <v>40</v>
      </c>
      <c r="F81" s="61">
        <f>D81*E81</f>
        <v>480</v>
      </c>
      <c r="G81" s="36" t="s">
        <v>139</v>
      </c>
      <c r="H81" s="67" t="s">
        <v>80</v>
      </c>
      <c r="I81" s="67">
        <v>12</v>
      </c>
      <c r="J81" s="69" t="s">
        <v>86</v>
      </c>
      <c r="K81" s="26">
        <v>0</v>
      </c>
    </row>
    <row r="82" spans="1:11" s="34" customFormat="1" ht="30">
      <c r="A82" s="22">
        <v>21</v>
      </c>
      <c r="B82" s="22" t="s">
        <v>183</v>
      </c>
      <c r="C82" s="25" t="s">
        <v>80</v>
      </c>
      <c r="D82" s="26">
        <v>12</v>
      </c>
      <c r="E82" s="26">
        <v>125</v>
      </c>
      <c r="F82" s="61">
        <f>D82*E82</f>
        <v>1500</v>
      </c>
      <c r="G82" s="36" t="s">
        <v>178</v>
      </c>
      <c r="H82" s="67" t="s">
        <v>80</v>
      </c>
      <c r="I82" s="67">
        <v>12</v>
      </c>
      <c r="J82" s="67">
        <v>287</v>
      </c>
      <c r="K82" s="26">
        <f>I82*J82</f>
        <v>3444</v>
      </c>
    </row>
    <row r="83" spans="1:11" s="34" customFormat="1">
      <c r="A83" s="22">
        <v>22</v>
      </c>
      <c r="B83" s="22"/>
      <c r="C83" s="25"/>
      <c r="D83" s="26"/>
      <c r="E83" s="26"/>
      <c r="F83" s="61"/>
      <c r="G83" s="77" t="s">
        <v>179</v>
      </c>
      <c r="H83" s="67" t="s">
        <v>80</v>
      </c>
      <c r="I83" s="67">
        <v>12</v>
      </c>
      <c r="J83" s="67">
        <v>64.2</v>
      </c>
      <c r="K83" s="67">
        <f t="shared" ref="K83" si="27">J83*I83</f>
        <v>770.40000000000009</v>
      </c>
    </row>
    <row r="84" spans="1:11" s="34" customFormat="1">
      <c r="A84" s="22">
        <v>23</v>
      </c>
      <c r="B84" s="22"/>
      <c r="C84" s="25"/>
      <c r="D84" s="26"/>
      <c r="E84" s="26"/>
      <c r="F84" s="61"/>
      <c r="G84" s="77" t="s">
        <v>182</v>
      </c>
      <c r="H84" s="67" t="s">
        <v>80</v>
      </c>
      <c r="I84" s="67">
        <v>12</v>
      </c>
      <c r="J84" s="67">
        <v>5.83</v>
      </c>
      <c r="K84" s="67">
        <f t="shared" ref="K84:K86" si="28">J84*I84</f>
        <v>69.960000000000008</v>
      </c>
    </row>
    <row r="85" spans="1:11" s="34" customFormat="1">
      <c r="A85" s="22">
        <v>24</v>
      </c>
      <c r="B85" s="22"/>
      <c r="C85" s="25"/>
      <c r="D85" s="26"/>
      <c r="E85" s="26"/>
      <c r="F85" s="61"/>
      <c r="G85" s="77" t="s">
        <v>180</v>
      </c>
      <c r="H85" s="67" t="s">
        <v>80</v>
      </c>
      <c r="I85" s="67">
        <v>12</v>
      </c>
      <c r="J85" s="67">
        <v>3.7</v>
      </c>
      <c r="K85" s="67">
        <f t="shared" si="28"/>
        <v>44.400000000000006</v>
      </c>
    </row>
    <row r="86" spans="1:11" s="34" customFormat="1">
      <c r="A86" s="22">
        <v>25</v>
      </c>
      <c r="B86" s="22"/>
      <c r="C86" s="25"/>
      <c r="D86" s="26"/>
      <c r="E86" s="26"/>
      <c r="F86" s="61"/>
      <c r="G86" s="77" t="s">
        <v>181</v>
      </c>
      <c r="H86" s="67" t="s">
        <v>80</v>
      </c>
      <c r="I86" s="67">
        <v>12</v>
      </c>
      <c r="J86" s="67">
        <v>7.3</v>
      </c>
      <c r="K86" s="67">
        <f t="shared" si="28"/>
        <v>87.6</v>
      </c>
    </row>
    <row r="87" spans="1:11" s="34" customFormat="1">
      <c r="A87" s="22">
        <v>26</v>
      </c>
      <c r="B87" s="22"/>
      <c r="C87" s="25"/>
      <c r="D87" s="26"/>
      <c r="E87" s="26"/>
      <c r="F87" s="61"/>
      <c r="G87" s="36"/>
      <c r="H87" s="67"/>
      <c r="I87" s="67"/>
      <c r="J87" s="67"/>
      <c r="K87" s="26"/>
    </row>
    <row r="88" spans="1:11" s="34" customFormat="1">
      <c r="A88" s="22">
        <v>27</v>
      </c>
      <c r="B88" s="65" t="s">
        <v>185</v>
      </c>
      <c r="C88" s="25"/>
      <c r="D88" s="26"/>
      <c r="E88" s="26"/>
      <c r="F88" s="61"/>
      <c r="G88" s="36"/>
      <c r="H88" s="67"/>
      <c r="I88" s="67"/>
      <c r="J88" s="67"/>
      <c r="K88" s="26"/>
    </row>
    <row r="89" spans="1:11" s="34" customFormat="1" ht="30">
      <c r="A89" s="22">
        <v>28</v>
      </c>
      <c r="B89" s="22" t="s">
        <v>177</v>
      </c>
      <c r="C89" s="25" t="s">
        <v>80</v>
      </c>
      <c r="D89" s="26">
        <v>7</v>
      </c>
      <c r="E89" s="26">
        <v>35</v>
      </c>
      <c r="F89" s="61">
        <f t="shared" ref="F89:F94" si="29">D89*E89</f>
        <v>245</v>
      </c>
      <c r="G89" s="36"/>
      <c r="H89" s="67"/>
      <c r="I89" s="67"/>
      <c r="J89" s="67"/>
      <c r="K89" s="26"/>
    </row>
    <row r="90" spans="1:11" s="34" customFormat="1">
      <c r="A90" s="22">
        <v>29</v>
      </c>
      <c r="B90" s="22" t="s">
        <v>233</v>
      </c>
      <c r="C90" s="25" t="s">
        <v>80</v>
      </c>
      <c r="D90" s="26">
        <v>7</v>
      </c>
      <c r="E90" s="26">
        <v>35</v>
      </c>
      <c r="F90" s="61">
        <f t="shared" si="29"/>
        <v>245</v>
      </c>
      <c r="G90" s="36"/>
      <c r="H90" s="67"/>
      <c r="I90" s="67"/>
      <c r="J90" s="67"/>
      <c r="K90" s="26"/>
    </row>
    <row r="91" spans="1:11" s="34" customFormat="1">
      <c r="A91" s="22">
        <v>30</v>
      </c>
      <c r="B91" s="22" t="s">
        <v>234</v>
      </c>
      <c r="C91" s="25" t="s">
        <v>80</v>
      </c>
      <c r="D91" s="26">
        <v>7</v>
      </c>
      <c r="E91" s="26">
        <v>50</v>
      </c>
      <c r="F91" s="61">
        <f t="shared" si="29"/>
        <v>350</v>
      </c>
      <c r="G91" s="36"/>
      <c r="H91" s="67"/>
      <c r="I91" s="67"/>
      <c r="J91" s="67"/>
      <c r="K91" s="26"/>
    </row>
    <row r="92" spans="1:11" s="34" customFormat="1">
      <c r="A92" s="22">
        <v>31</v>
      </c>
      <c r="B92" s="22" t="s">
        <v>186</v>
      </c>
      <c r="C92" s="25" t="s">
        <v>80</v>
      </c>
      <c r="D92" s="26">
        <v>12</v>
      </c>
      <c r="E92" s="26">
        <v>85</v>
      </c>
      <c r="F92" s="61">
        <f t="shared" si="29"/>
        <v>1020</v>
      </c>
      <c r="G92" s="36"/>
      <c r="H92" s="67"/>
      <c r="I92" s="67"/>
      <c r="J92" s="67"/>
      <c r="K92" s="26"/>
    </row>
    <row r="93" spans="1:11" s="34" customFormat="1" ht="30">
      <c r="A93" s="22">
        <v>32</v>
      </c>
      <c r="B93" s="22" t="s">
        <v>187</v>
      </c>
      <c r="C93" s="25" t="s">
        <v>80</v>
      </c>
      <c r="D93" s="26">
        <v>12</v>
      </c>
      <c r="E93" s="26">
        <v>5</v>
      </c>
      <c r="F93" s="61">
        <f t="shared" si="29"/>
        <v>60</v>
      </c>
      <c r="G93" s="36"/>
      <c r="H93" s="67"/>
      <c r="I93" s="67"/>
      <c r="J93" s="67"/>
      <c r="K93" s="26"/>
    </row>
    <row r="94" spans="1:11" s="34" customFormat="1">
      <c r="A94" s="22">
        <v>33</v>
      </c>
      <c r="B94" s="22" t="s">
        <v>190</v>
      </c>
      <c r="C94" s="25" t="s">
        <v>80</v>
      </c>
      <c r="D94" s="26">
        <v>12</v>
      </c>
      <c r="E94" s="26">
        <v>47.6</v>
      </c>
      <c r="F94" s="61">
        <f t="shared" si="29"/>
        <v>571.20000000000005</v>
      </c>
      <c r="G94" s="36" t="s">
        <v>188</v>
      </c>
      <c r="H94" s="67" t="s">
        <v>80</v>
      </c>
      <c r="I94" s="67">
        <v>12</v>
      </c>
      <c r="J94" s="67">
        <v>16.04</v>
      </c>
      <c r="K94" s="67">
        <f t="shared" ref="K94" si="30">J94*I94</f>
        <v>192.48</v>
      </c>
    </row>
    <row r="95" spans="1:11" s="34" customFormat="1">
      <c r="A95" s="22">
        <v>34</v>
      </c>
      <c r="B95" s="22" t="s">
        <v>189</v>
      </c>
      <c r="C95" s="25" t="s">
        <v>80</v>
      </c>
      <c r="D95" s="26">
        <v>12</v>
      </c>
      <c r="E95" s="26">
        <v>19</v>
      </c>
      <c r="F95" s="61">
        <f t="shared" ref="F95" si="31">D95*E95</f>
        <v>228</v>
      </c>
      <c r="G95" s="36" t="s">
        <v>191</v>
      </c>
      <c r="H95" s="67" t="s">
        <v>80</v>
      </c>
      <c r="I95" s="67">
        <v>12</v>
      </c>
      <c r="J95" s="67">
        <v>70</v>
      </c>
      <c r="K95" s="67">
        <f t="shared" ref="K95" si="32">J95*I95</f>
        <v>840</v>
      </c>
    </row>
    <row r="96" spans="1:11" s="34" customFormat="1">
      <c r="A96" s="22">
        <v>35</v>
      </c>
      <c r="B96" s="22" t="s">
        <v>192</v>
      </c>
      <c r="C96" s="25" t="s">
        <v>80</v>
      </c>
      <c r="D96" s="26">
        <v>12</v>
      </c>
      <c r="E96" s="26">
        <v>50</v>
      </c>
      <c r="F96" s="61">
        <f t="shared" ref="F96" si="33">D96*E96</f>
        <v>600</v>
      </c>
      <c r="G96" s="36"/>
      <c r="H96" s="67"/>
      <c r="I96" s="67"/>
      <c r="J96" s="67"/>
      <c r="K96" s="26"/>
    </row>
    <row r="97" spans="1:11" s="34" customFormat="1">
      <c r="A97" s="22">
        <v>36</v>
      </c>
      <c r="B97" s="22" t="s">
        <v>193</v>
      </c>
      <c r="C97" s="25" t="s">
        <v>80</v>
      </c>
      <c r="D97" s="26">
        <v>12</v>
      </c>
      <c r="E97" s="26">
        <v>125</v>
      </c>
      <c r="F97" s="61">
        <f t="shared" ref="F97" si="34">D97*E97</f>
        <v>1500</v>
      </c>
      <c r="G97" s="36"/>
      <c r="H97" s="67"/>
      <c r="I97" s="67"/>
      <c r="J97" s="67"/>
      <c r="K97" s="26"/>
    </row>
    <row r="98" spans="1:11" s="34" customFormat="1">
      <c r="A98" s="22">
        <v>37</v>
      </c>
      <c r="B98" s="22"/>
      <c r="C98" s="25"/>
      <c r="D98" s="26"/>
      <c r="E98" s="26"/>
      <c r="F98" s="61"/>
      <c r="G98" s="36"/>
      <c r="H98" s="67"/>
      <c r="I98" s="67"/>
      <c r="J98" s="67"/>
      <c r="K98" s="26"/>
    </row>
    <row r="99" spans="1:11" s="34" customFormat="1">
      <c r="A99" s="22">
        <v>38</v>
      </c>
      <c r="B99" s="22" t="s">
        <v>235</v>
      </c>
      <c r="C99" s="25" t="s">
        <v>141</v>
      </c>
      <c r="D99" s="26">
        <v>3</v>
      </c>
      <c r="E99" s="26">
        <v>80</v>
      </c>
      <c r="F99" s="61">
        <f>D99*E99</f>
        <v>240</v>
      </c>
      <c r="G99" s="36" t="s">
        <v>170</v>
      </c>
      <c r="H99" s="36" t="s">
        <v>141</v>
      </c>
      <c r="I99" s="62">
        <v>3</v>
      </c>
      <c r="J99" s="63">
        <v>106</v>
      </c>
      <c r="K99" s="62">
        <f>I99*J99</f>
        <v>318</v>
      </c>
    </row>
    <row r="100" spans="1:11" s="34" customFormat="1" ht="30">
      <c r="A100" s="22">
        <v>39</v>
      </c>
      <c r="B100" s="22" t="s">
        <v>171</v>
      </c>
      <c r="C100" s="25" t="s">
        <v>141</v>
      </c>
      <c r="D100" s="26">
        <v>2.42</v>
      </c>
      <c r="E100" s="26">
        <v>38</v>
      </c>
      <c r="F100" s="61">
        <f>D100*E100</f>
        <v>91.96</v>
      </c>
      <c r="G100" s="36" t="s">
        <v>159</v>
      </c>
      <c r="H100" s="27" t="s">
        <v>80</v>
      </c>
      <c r="I100" s="68">
        <v>0.3</v>
      </c>
      <c r="J100" s="68">
        <v>150</v>
      </c>
      <c r="K100" s="26">
        <f t="shared" ref="K100:K101" si="35">J100*I100</f>
        <v>45</v>
      </c>
    </row>
    <row r="101" spans="1:11" s="34" customFormat="1">
      <c r="A101" s="22">
        <v>40</v>
      </c>
      <c r="B101" s="22" t="s">
        <v>172</v>
      </c>
      <c r="C101" s="70" t="s">
        <v>84</v>
      </c>
      <c r="D101" s="67">
        <v>0.36</v>
      </c>
      <c r="E101" s="64">
        <v>102</v>
      </c>
      <c r="F101" s="64">
        <f t="shared" ref="F101:F103" si="36">D101*E101</f>
        <v>36.72</v>
      </c>
      <c r="G101" s="36" t="s">
        <v>173</v>
      </c>
      <c r="H101" s="27" t="s">
        <v>80</v>
      </c>
      <c r="I101" s="62">
        <v>1</v>
      </c>
      <c r="J101" s="63">
        <v>92</v>
      </c>
      <c r="K101" s="62">
        <f t="shared" si="35"/>
        <v>92</v>
      </c>
    </row>
    <row r="102" spans="1:11" s="34" customFormat="1" ht="30">
      <c r="A102" s="22">
        <v>41</v>
      </c>
      <c r="B102" s="22" t="s">
        <v>122</v>
      </c>
      <c r="C102" s="25" t="s">
        <v>101</v>
      </c>
      <c r="D102" s="64">
        <v>0.08</v>
      </c>
      <c r="E102" s="64">
        <v>44</v>
      </c>
      <c r="F102" s="64">
        <f t="shared" si="36"/>
        <v>3.52</v>
      </c>
      <c r="G102" s="71"/>
      <c r="H102" s="27"/>
      <c r="I102" s="68"/>
      <c r="J102" s="68"/>
      <c r="K102" s="26"/>
    </row>
    <row r="103" spans="1:11" s="34" customFormat="1" ht="30">
      <c r="A103" s="22">
        <v>42</v>
      </c>
      <c r="B103" s="66" t="s">
        <v>104</v>
      </c>
      <c r="C103" s="70" t="s">
        <v>84</v>
      </c>
      <c r="D103" s="67">
        <v>0.08</v>
      </c>
      <c r="E103" s="64">
        <v>65</v>
      </c>
      <c r="F103" s="64">
        <f t="shared" si="36"/>
        <v>5.2</v>
      </c>
      <c r="G103" s="69" t="s">
        <v>123</v>
      </c>
      <c r="H103" s="67" t="s">
        <v>82</v>
      </c>
      <c r="I103" s="67">
        <f>D103*0.1+D104*0.3*0.1</f>
        <v>8.0000000000000002E-3</v>
      </c>
      <c r="J103" s="67">
        <v>63.3</v>
      </c>
      <c r="K103" s="26">
        <f t="shared" ref="K103" si="37">J103*I103</f>
        <v>0.50639999999999996</v>
      </c>
    </row>
    <row r="104" spans="1:11" s="34" customFormat="1">
      <c r="A104" s="22">
        <v>43</v>
      </c>
      <c r="B104" s="66"/>
      <c r="C104" s="70"/>
      <c r="D104" s="67"/>
      <c r="E104" s="64"/>
      <c r="F104" s="64"/>
      <c r="G104" s="77" t="s">
        <v>162</v>
      </c>
      <c r="H104" s="67" t="s">
        <v>80</v>
      </c>
      <c r="I104" s="67">
        <v>0.03</v>
      </c>
      <c r="J104" s="67">
        <v>352.3</v>
      </c>
      <c r="K104" s="26">
        <f>I104*J104</f>
        <v>10.568999999999999</v>
      </c>
    </row>
    <row r="105" spans="1:11" s="34" customFormat="1" ht="30">
      <c r="A105" s="22">
        <v>44</v>
      </c>
      <c r="B105" s="82" t="s">
        <v>107</v>
      </c>
      <c r="C105" s="70" t="s">
        <v>84</v>
      </c>
      <c r="D105" s="67">
        <v>2</v>
      </c>
      <c r="E105" s="64">
        <v>51</v>
      </c>
      <c r="F105" s="64">
        <f t="shared" ref="F105" si="38">D105*E105</f>
        <v>102</v>
      </c>
      <c r="G105" s="69" t="s">
        <v>123</v>
      </c>
      <c r="H105" s="67" t="s">
        <v>82</v>
      </c>
      <c r="I105" s="67">
        <f>D105*0.1+D106*0.3*0.1</f>
        <v>0.2</v>
      </c>
      <c r="J105" s="67">
        <v>63.3</v>
      </c>
      <c r="K105" s="26">
        <f t="shared" ref="K105:K107" si="39">J105*I105</f>
        <v>12.66</v>
      </c>
    </row>
    <row r="106" spans="1:11" s="34" customFormat="1" ht="30">
      <c r="A106" s="22">
        <v>45</v>
      </c>
      <c r="B106" s="82"/>
      <c r="C106" s="70"/>
      <c r="D106" s="67"/>
      <c r="E106" s="64"/>
      <c r="F106" s="64"/>
      <c r="G106" s="69" t="s">
        <v>230</v>
      </c>
      <c r="H106" s="67" t="s">
        <v>82</v>
      </c>
      <c r="I106" s="67">
        <f>(D105+D106*0.3)/7*2</f>
        <v>0.5714285714285714</v>
      </c>
      <c r="J106" s="67">
        <v>320</v>
      </c>
      <c r="K106" s="26">
        <f t="shared" si="39"/>
        <v>182.85714285714283</v>
      </c>
    </row>
    <row r="107" spans="1:11" s="34" customFormat="1" ht="30">
      <c r="A107" s="22">
        <v>46</v>
      </c>
      <c r="B107" s="66" t="s">
        <v>104</v>
      </c>
      <c r="C107" s="70" t="s">
        <v>84</v>
      </c>
      <c r="D107" s="67">
        <v>0.08</v>
      </c>
      <c r="E107" s="64">
        <v>65</v>
      </c>
      <c r="F107" s="64">
        <f t="shared" ref="F107" si="40">D107*E107</f>
        <v>5.2</v>
      </c>
      <c r="G107" s="77" t="s">
        <v>99</v>
      </c>
      <c r="H107" s="67" t="s">
        <v>82</v>
      </c>
      <c r="I107" s="67">
        <v>0.01</v>
      </c>
      <c r="J107" s="67">
        <v>38.58</v>
      </c>
      <c r="K107" s="26">
        <f t="shared" si="39"/>
        <v>0.38579999999999998</v>
      </c>
    </row>
    <row r="108" spans="1:11" s="34" customFormat="1">
      <c r="A108" s="22">
        <v>47</v>
      </c>
      <c r="B108" s="66"/>
      <c r="C108" s="70"/>
      <c r="D108" s="67"/>
      <c r="E108" s="64"/>
      <c r="F108" s="64"/>
      <c r="G108" s="77" t="s">
        <v>162</v>
      </c>
      <c r="H108" s="67" t="s">
        <v>80</v>
      </c>
      <c r="I108" s="67">
        <v>0.03</v>
      </c>
      <c r="J108" s="67">
        <v>352.3</v>
      </c>
      <c r="K108" s="26">
        <f>I108*J108</f>
        <v>10.568999999999999</v>
      </c>
    </row>
    <row r="109" spans="1:11" s="34" customFormat="1">
      <c r="A109" s="22">
        <v>48</v>
      </c>
      <c r="B109" s="82" t="s">
        <v>107</v>
      </c>
      <c r="C109" s="70" t="s">
        <v>84</v>
      </c>
      <c r="D109" s="67">
        <v>10</v>
      </c>
      <c r="E109" s="64">
        <v>51</v>
      </c>
      <c r="F109" s="64">
        <f t="shared" ref="F109" si="41">D109*E109</f>
        <v>510</v>
      </c>
      <c r="G109" s="77" t="s">
        <v>99</v>
      </c>
      <c r="H109" s="67" t="s">
        <v>82</v>
      </c>
      <c r="I109" s="67">
        <f>D109*0.1+D110*0.3*0.1</f>
        <v>1</v>
      </c>
      <c r="J109" s="67">
        <v>38.58</v>
      </c>
      <c r="K109" s="26">
        <f t="shared" ref="K109:K110" si="42">J109*I109</f>
        <v>38.58</v>
      </c>
    </row>
    <row r="110" spans="1:11" s="34" customFormat="1" ht="30">
      <c r="A110" s="22">
        <v>49</v>
      </c>
      <c r="B110" s="82"/>
      <c r="C110" s="70"/>
      <c r="D110" s="67"/>
      <c r="E110" s="64"/>
      <c r="F110" s="64"/>
      <c r="G110" s="69" t="s">
        <v>230</v>
      </c>
      <c r="H110" s="67" t="s">
        <v>82</v>
      </c>
      <c r="I110" s="67">
        <f>(D109+D110*0.3)/7*2</f>
        <v>2.8571428571428572</v>
      </c>
      <c r="J110" s="67">
        <v>320</v>
      </c>
      <c r="K110" s="26">
        <f t="shared" si="42"/>
        <v>914.28571428571433</v>
      </c>
    </row>
    <row r="111" spans="1:11" s="34" customFormat="1" ht="30">
      <c r="A111" s="22">
        <v>50</v>
      </c>
      <c r="B111" s="22" t="s">
        <v>166</v>
      </c>
      <c r="C111" s="25" t="s">
        <v>80</v>
      </c>
      <c r="D111" s="26">
        <v>20</v>
      </c>
      <c r="E111" s="26">
        <v>19</v>
      </c>
      <c r="F111" s="61">
        <f>D111*E111</f>
        <v>380</v>
      </c>
      <c r="G111" s="36" t="s">
        <v>168</v>
      </c>
      <c r="H111" s="67" t="s">
        <v>80</v>
      </c>
      <c r="I111" s="67">
        <v>20</v>
      </c>
      <c r="J111" s="67">
        <v>49</v>
      </c>
      <c r="K111" s="26">
        <f>I111*J111</f>
        <v>980</v>
      </c>
    </row>
    <row r="112" spans="1:11" s="34" customFormat="1">
      <c r="A112" s="22">
        <v>51</v>
      </c>
      <c r="B112" s="22" t="s">
        <v>167</v>
      </c>
      <c r="C112" s="25" t="s">
        <v>80</v>
      </c>
      <c r="D112" s="26">
        <v>10</v>
      </c>
      <c r="E112" s="26">
        <v>17</v>
      </c>
      <c r="F112" s="61">
        <f>D112*E112</f>
        <v>170</v>
      </c>
      <c r="G112" s="36" t="s">
        <v>169</v>
      </c>
      <c r="H112" s="67" t="s">
        <v>80</v>
      </c>
      <c r="I112" s="67">
        <v>10</v>
      </c>
      <c r="J112" s="67">
        <v>13.5</v>
      </c>
      <c r="K112" s="26">
        <f>I112*J112</f>
        <v>135</v>
      </c>
    </row>
    <row r="113" spans="1:13" s="34" customFormat="1">
      <c r="A113" s="22"/>
      <c r="B113" s="22"/>
      <c r="C113" s="25"/>
      <c r="D113" s="26"/>
      <c r="E113" s="26"/>
      <c r="F113" s="61"/>
      <c r="G113" s="36"/>
      <c r="H113" s="67"/>
      <c r="I113" s="67"/>
      <c r="J113" s="67"/>
      <c r="K113" s="26"/>
    </row>
    <row r="114" spans="1:13" s="34" customFormat="1" ht="29.25">
      <c r="A114" s="22"/>
      <c r="B114" s="44" t="s">
        <v>94</v>
      </c>
      <c r="C114" s="45"/>
      <c r="D114" s="48"/>
      <c r="E114" s="49"/>
      <c r="F114" s="50">
        <f>SUM(F63:F113)</f>
        <v>10104.15</v>
      </c>
      <c r="G114" s="56" t="s">
        <v>89</v>
      </c>
      <c r="H114" s="45"/>
      <c r="I114" s="46"/>
      <c r="J114" s="46"/>
      <c r="K114" s="47">
        <f>SUM(K63:K113)</f>
        <v>9895.3037142857156</v>
      </c>
    </row>
    <row r="115" spans="1:13">
      <c r="A115" s="85"/>
      <c r="B115" s="111"/>
      <c r="C115" s="111"/>
      <c r="D115" s="111"/>
      <c r="E115" s="111"/>
      <c r="F115" s="111"/>
      <c r="G115" s="51" t="s">
        <v>95</v>
      </c>
      <c r="H115" s="52">
        <v>0.03</v>
      </c>
      <c r="I115" s="46"/>
      <c r="J115" s="46"/>
      <c r="K115" s="47">
        <f>K114*0.03</f>
        <v>296.85911142857145</v>
      </c>
    </row>
    <row r="116" spans="1:13">
      <c r="A116" s="37"/>
      <c r="B116" s="51"/>
      <c r="C116" s="53"/>
      <c r="D116" s="54"/>
      <c r="E116" s="55"/>
      <c r="F116" s="50"/>
      <c r="G116" s="56" t="s">
        <v>89</v>
      </c>
      <c r="H116" s="45"/>
      <c r="I116" s="46"/>
      <c r="J116" s="46"/>
      <c r="K116" s="47">
        <f>K114+K115</f>
        <v>10192.162825714287</v>
      </c>
      <c r="M116" s="38"/>
    </row>
    <row r="117" spans="1:13" s="34" customFormat="1">
      <c r="A117" s="22"/>
      <c r="B117" s="76"/>
      <c r="C117" s="25"/>
      <c r="D117" s="64"/>
      <c r="E117" s="64"/>
      <c r="F117" s="64"/>
      <c r="G117" s="56" t="s">
        <v>222</v>
      </c>
      <c r="H117" s="57"/>
      <c r="I117" s="46"/>
      <c r="J117" s="46"/>
      <c r="K117" s="47">
        <f>F114+K116</f>
        <v>20296.312825714289</v>
      </c>
    </row>
    <row r="118" spans="1:13" s="34" customFormat="1" ht="29.25">
      <c r="A118" s="22"/>
      <c r="B118" s="65" t="s">
        <v>194</v>
      </c>
      <c r="C118" s="25"/>
      <c r="D118" s="26"/>
      <c r="E118" s="26"/>
      <c r="F118" s="61"/>
      <c r="G118" s="36"/>
      <c r="H118" s="36"/>
      <c r="I118" s="62"/>
      <c r="J118" s="63"/>
      <c r="K118" s="62"/>
    </row>
    <row r="119" spans="1:13" s="34" customFormat="1" ht="30">
      <c r="A119" s="22">
        <v>1</v>
      </c>
      <c r="B119" s="22" t="s">
        <v>160</v>
      </c>
      <c r="C119" s="25" t="s">
        <v>161</v>
      </c>
      <c r="D119" s="26">
        <v>1</v>
      </c>
      <c r="E119" s="26">
        <v>148</v>
      </c>
      <c r="F119" s="61">
        <f>D119*E119</f>
        <v>148</v>
      </c>
      <c r="G119" s="36"/>
      <c r="H119" s="36"/>
      <c r="I119" s="62"/>
      <c r="J119" s="63"/>
      <c r="K119" s="62"/>
    </row>
    <row r="120" spans="1:13" s="34" customFormat="1">
      <c r="A120" s="22">
        <v>2</v>
      </c>
      <c r="B120" s="22" t="s">
        <v>136</v>
      </c>
      <c r="C120" s="25" t="s">
        <v>109</v>
      </c>
      <c r="D120" s="26">
        <v>3.14</v>
      </c>
      <c r="E120" s="26">
        <v>10</v>
      </c>
      <c r="F120" s="61">
        <f>D120*E120</f>
        <v>31.400000000000002</v>
      </c>
      <c r="G120" s="36"/>
      <c r="H120" s="67"/>
      <c r="I120" s="62"/>
      <c r="J120" s="63"/>
      <c r="K120" s="62"/>
    </row>
    <row r="121" spans="1:13" s="34" customFormat="1">
      <c r="A121" s="22">
        <v>3</v>
      </c>
      <c r="B121" s="22" t="s">
        <v>137</v>
      </c>
      <c r="C121" s="25" t="s">
        <v>109</v>
      </c>
      <c r="D121" s="26">
        <v>3.14</v>
      </c>
      <c r="E121" s="26">
        <v>29</v>
      </c>
      <c r="F121" s="61">
        <f>D121*E121</f>
        <v>91.06</v>
      </c>
      <c r="G121" s="36" t="s">
        <v>201</v>
      </c>
      <c r="H121" s="67" t="s">
        <v>80</v>
      </c>
      <c r="I121" s="62">
        <v>2</v>
      </c>
      <c r="J121" s="63">
        <v>103</v>
      </c>
      <c r="K121" s="62">
        <f>I121*J121</f>
        <v>206</v>
      </c>
    </row>
    <row r="122" spans="1:13" s="34" customFormat="1">
      <c r="A122" s="22">
        <v>4</v>
      </c>
      <c r="B122" s="22"/>
      <c r="C122" s="25"/>
      <c r="D122" s="26"/>
      <c r="E122" s="26"/>
      <c r="F122" s="61"/>
      <c r="G122" s="69" t="s">
        <v>197</v>
      </c>
      <c r="H122" s="67" t="s">
        <v>80</v>
      </c>
      <c r="I122" s="62">
        <v>3</v>
      </c>
      <c r="J122" s="63">
        <v>36</v>
      </c>
      <c r="K122" s="62">
        <f>I122*J122</f>
        <v>108</v>
      </c>
    </row>
    <row r="123" spans="1:13" s="34" customFormat="1">
      <c r="A123" s="22">
        <v>5</v>
      </c>
      <c r="B123" s="22"/>
      <c r="C123" s="25"/>
      <c r="D123" s="26"/>
      <c r="E123" s="26"/>
      <c r="F123" s="61"/>
      <c r="G123" s="36" t="s">
        <v>196</v>
      </c>
      <c r="H123" s="67" t="s">
        <v>80</v>
      </c>
      <c r="I123" s="62">
        <v>1</v>
      </c>
      <c r="J123" s="63">
        <v>36</v>
      </c>
      <c r="K123" s="62">
        <f>I123*J123</f>
        <v>36</v>
      </c>
    </row>
    <row r="124" spans="1:13" s="34" customFormat="1" ht="30">
      <c r="A124" s="22">
        <v>6</v>
      </c>
      <c r="B124" s="66" t="s">
        <v>203</v>
      </c>
      <c r="C124" s="70" t="s">
        <v>101</v>
      </c>
      <c r="D124" s="67">
        <v>2.2999999999999998</v>
      </c>
      <c r="E124" s="64">
        <v>56</v>
      </c>
      <c r="F124" s="64">
        <f t="shared" ref="F124" si="43">D124*E124</f>
        <v>128.79999999999998</v>
      </c>
      <c r="G124" s="69" t="s">
        <v>112</v>
      </c>
      <c r="H124" s="67" t="s">
        <v>82</v>
      </c>
      <c r="I124" s="67">
        <v>0.5</v>
      </c>
      <c r="J124" s="67">
        <v>320</v>
      </c>
      <c r="K124" s="26">
        <f t="shared" ref="K124:K125" si="44">J124*I124</f>
        <v>160</v>
      </c>
    </row>
    <row r="125" spans="1:13" s="34" customFormat="1">
      <c r="A125" s="22">
        <v>7</v>
      </c>
      <c r="B125" s="66"/>
      <c r="C125" s="70"/>
      <c r="D125" s="67"/>
      <c r="E125" s="64"/>
      <c r="F125" s="64"/>
      <c r="G125" s="77" t="s">
        <v>98</v>
      </c>
      <c r="H125" s="67" t="s">
        <v>82</v>
      </c>
      <c r="I125" s="67">
        <v>0.23</v>
      </c>
      <c r="J125" s="67">
        <v>38.58</v>
      </c>
      <c r="K125" s="26">
        <f t="shared" si="44"/>
        <v>8.8734000000000002</v>
      </c>
    </row>
    <row r="126" spans="1:13" s="34" customFormat="1" ht="30">
      <c r="A126" s="22">
        <v>8</v>
      </c>
      <c r="B126" s="66" t="s">
        <v>202</v>
      </c>
      <c r="C126" s="70" t="s">
        <v>101</v>
      </c>
      <c r="D126" s="67">
        <v>2.2999999999999998</v>
      </c>
      <c r="E126" s="64">
        <v>56</v>
      </c>
      <c r="F126" s="64">
        <f t="shared" ref="F126" si="45">D126*E126</f>
        <v>128.79999999999998</v>
      </c>
      <c r="G126" s="69" t="s">
        <v>112</v>
      </c>
      <c r="H126" s="67" t="s">
        <v>82</v>
      </c>
      <c r="I126" s="67">
        <v>0.5</v>
      </c>
      <c r="J126" s="67">
        <v>320</v>
      </c>
      <c r="K126" s="26">
        <f t="shared" ref="K126:K127" si="46">J126*I126</f>
        <v>160</v>
      </c>
    </row>
    <row r="127" spans="1:13" s="34" customFormat="1">
      <c r="A127" s="22">
        <v>9</v>
      </c>
      <c r="B127" s="66"/>
      <c r="C127" s="70"/>
      <c r="D127" s="67"/>
      <c r="E127" s="64"/>
      <c r="F127" s="64"/>
      <c r="G127" s="77" t="s">
        <v>98</v>
      </c>
      <c r="H127" s="67" t="s">
        <v>82</v>
      </c>
      <c r="I127" s="67">
        <v>0.23</v>
      </c>
      <c r="J127" s="67">
        <v>38.58</v>
      </c>
      <c r="K127" s="26">
        <f t="shared" si="46"/>
        <v>8.8734000000000002</v>
      </c>
    </row>
    <row r="128" spans="1:13" s="34" customFormat="1" ht="30">
      <c r="A128" s="22">
        <v>10</v>
      </c>
      <c r="B128" s="22" t="s">
        <v>204</v>
      </c>
      <c r="C128" s="25" t="s">
        <v>161</v>
      </c>
      <c r="D128" s="26">
        <v>1</v>
      </c>
      <c r="E128" s="26">
        <v>80</v>
      </c>
      <c r="F128" s="61">
        <f>D128*E128</f>
        <v>80</v>
      </c>
      <c r="G128" s="36"/>
      <c r="H128" s="36"/>
      <c r="I128" s="62"/>
      <c r="J128" s="63"/>
      <c r="K128" s="62"/>
    </row>
    <row r="129" spans="1:13" s="34" customFormat="1">
      <c r="A129" s="22">
        <v>11</v>
      </c>
      <c r="B129" s="22" t="s">
        <v>140</v>
      </c>
      <c r="C129" s="25" t="s">
        <v>80</v>
      </c>
      <c r="D129" s="26">
        <v>1</v>
      </c>
      <c r="E129" s="26">
        <v>125</v>
      </c>
      <c r="F129" s="61">
        <f t="shared" ref="F129" si="47">E129*D129</f>
        <v>125</v>
      </c>
      <c r="G129" s="36" t="s">
        <v>206</v>
      </c>
      <c r="H129" s="67" t="s">
        <v>80</v>
      </c>
      <c r="I129" s="62">
        <v>1</v>
      </c>
      <c r="J129" s="63">
        <v>87.78</v>
      </c>
      <c r="K129" s="62">
        <f>I129*J129</f>
        <v>87.78</v>
      </c>
    </row>
    <row r="130" spans="1:13" s="34" customFormat="1">
      <c r="A130" s="22">
        <v>12</v>
      </c>
      <c r="B130" s="78" t="s">
        <v>106</v>
      </c>
      <c r="C130" s="79" t="s">
        <v>101</v>
      </c>
      <c r="D130" s="80">
        <v>0.36</v>
      </c>
      <c r="E130" s="64">
        <v>62</v>
      </c>
      <c r="F130" s="64">
        <f>D130*E130</f>
        <v>22.32</v>
      </c>
      <c r="G130" s="81" t="s">
        <v>114</v>
      </c>
      <c r="H130" s="77" t="s">
        <v>80</v>
      </c>
      <c r="I130" s="73">
        <v>1</v>
      </c>
      <c r="J130" s="67">
        <v>70</v>
      </c>
      <c r="K130" s="26">
        <f t="shared" ref="K130" si="48">J130*I130</f>
        <v>70</v>
      </c>
    </row>
    <row r="131" spans="1:13" s="34" customFormat="1">
      <c r="A131" s="22">
        <v>13</v>
      </c>
      <c r="B131" s="22" t="s">
        <v>140</v>
      </c>
      <c r="C131" s="25" t="s">
        <v>80</v>
      </c>
      <c r="D131" s="26">
        <v>1</v>
      </c>
      <c r="E131" s="26">
        <v>125</v>
      </c>
      <c r="F131" s="61">
        <f t="shared" ref="F131" si="49">E131*D131</f>
        <v>125</v>
      </c>
      <c r="G131" s="36" t="s">
        <v>207</v>
      </c>
      <c r="H131" s="67" t="s">
        <v>80</v>
      </c>
      <c r="I131" s="62">
        <v>1</v>
      </c>
      <c r="J131" s="63">
        <v>384.29</v>
      </c>
      <c r="K131" s="62">
        <f t="shared" ref="K131" si="50">I131*J131</f>
        <v>384.29</v>
      </c>
    </row>
    <row r="132" spans="1:13" s="34" customFormat="1" ht="29.25">
      <c r="A132" s="22"/>
      <c r="B132" s="44" t="s">
        <v>94</v>
      </c>
      <c r="C132" s="45"/>
      <c r="D132" s="48"/>
      <c r="E132" s="49"/>
      <c r="F132" s="50">
        <f>SUM(F119:F131)</f>
        <v>880.38</v>
      </c>
      <c r="G132" s="56" t="s">
        <v>89</v>
      </c>
      <c r="H132" s="45"/>
      <c r="I132" s="46"/>
      <c r="J132" s="46"/>
      <c r="K132" s="47">
        <f>SUM(K119:K131)</f>
        <v>1229.8167999999998</v>
      </c>
    </row>
    <row r="133" spans="1:13">
      <c r="A133" s="85"/>
      <c r="B133" s="111"/>
      <c r="C133" s="111"/>
      <c r="D133" s="111"/>
      <c r="E133" s="111"/>
      <c r="F133" s="111"/>
      <c r="G133" s="51" t="s">
        <v>95</v>
      </c>
      <c r="H133" s="52">
        <v>0.03</v>
      </c>
      <c r="I133" s="46"/>
      <c r="J133" s="46"/>
      <c r="K133" s="47">
        <f>K132*0.03</f>
        <v>36.894503999999991</v>
      </c>
    </row>
    <row r="134" spans="1:13">
      <c r="A134" s="37"/>
      <c r="B134" s="51"/>
      <c r="C134" s="53"/>
      <c r="D134" s="54"/>
      <c r="E134" s="55"/>
      <c r="F134" s="50"/>
      <c r="G134" s="56" t="s">
        <v>89</v>
      </c>
      <c r="H134" s="45"/>
      <c r="I134" s="46"/>
      <c r="J134" s="46"/>
      <c r="K134" s="47">
        <f>K132+K133</f>
        <v>1266.7113039999999</v>
      </c>
      <c r="M134" s="38"/>
    </row>
    <row r="135" spans="1:13" s="34" customFormat="1">
      <c r="A135" s="22"/>
      <c r="B135" s="76"/>
      <c r="C135" s="25"/>
      <c r="D135" s="64"/>
      <c r="E135" s="64"/>
      <c r="F135" s="64"/>
      <c r="G135" s="56" t="s">
        <v>222</v>
      </c>
      <c r="H135" s="57"/>
      <c r="I135" s="46"/>
      <c r="J135" s="46"/>
      <c r="K135" s="47">
        <f>F132+K134</f>
        <v>2147.091304</v>
      </c>
    </row>
    <row r="136" spans="1:13" s="34" customFormat="1" ht="29.25">
      <c r="A136" s="22"/>
      <c r="B136" s="65" t="s">
        <v>208</v>
      </c>
      <c r="C136" s="25"/>
      <c r="D136" s="26"/>
      <c r="E136" s="26"/>
      <c r="F136" s="61"/>
      <c r="G136" s="36"/>
      <c r="H136" s="36"/>
      <c r="I136" s="62"/>
      <c r="J136" s="63"/>
      <c r="K136" s="62"/>
    </row>
    <row r="137" spans="1:13" s="34" customFormat="1">
      <c r="A137" s="22">
        <v>1</v>
      </c>
      <c r="B137" s="22" t="s">
        <v>136</v>
      </c>
      <c r="C137" s="25" t="s">
        <v>109</v>
      </c>
      <c r="D137" s="26">
        <v>1.03</v>
      </c>
      <c r="E137" s="26">
        <v>10</v>
      </c>
      <c r="F137" s="61">
        <f>D137*E137</f>
        <v>10.3</v>
      </c>
      <c r="G137" s="36"/>
      <c r="H137" s="67"/>
      <c r="I137" s="62"/>
      <c r="J137" s="63"/>
      <c r="K137" s="62"/>
    </row>
    <row r="138" spans="1:13" s="34" customFormat="1">
      <c r="A138" s="22">
        <v>2</v>
      </c>
      <c r="B138" s="22" t="s">
        <v>137</v>
      </c>
      <c r="C138" s="25" t="s">
        <v>109</v>
      </c>
      <c r="D138" s="26">
        <v>1.03</v>
      </c>
      <c r="E138" s="26">
        <v>29</v>
      </c>
      <c r="F138" s="61">
        <f>D138*E138</f>
        <v>29.87</v>
      </c>
      <c r="G138" s="36" t="s">
        <v>209</v>
      </c>
      <c r="H138" s="67" t="s">
        <v>80</v>
      </c>
      <c r="I138" s="62">
        <v>1</v>
      </c>
      <c r="J138" s="63">
        <v>65</v>
      </c>
      <c r="K138" s="62">
        <f>I138*J138</f>
        <v>65</v>
      </c>
    </row>
    <row r="139" spans="1:13" s="34" customFormat="1">
      <c r="A139" s="22">
        <v>3</v>
      </c>
      <c r="B139" s="22"/>
      <c r="C139" s="25"/>
      <c r="D139" s="26"/>
      <c r="E139" s="26"/>
      <c r="F139" s="61"/>
      <c r="G139" s="69" t="s">
        <v>210</v>
      </c>
      <c r="H139" s="67" t="s">
        <v>80</v>
      </c>
      <c r="I139" s="62">
        <v>1</v>
      </c>
      <c r="J139" s="63">
        <v>22</v>
      </c>
      <c r="K139" s="62">
        <f>I139*J139</f>
        <v>22</v>
      </c>
    </row>
    <row r="140" spans="1:13" s="34" customFormat="1">
      <c r="A140" s="22">
        <v>4</v>
      </c>
      <c r="B140" s="22" t="s">
        <v>212</v>
      </c>
      <c r="C140" s="25" t="s">
        <v>80</v>
      </c>
      <c r="D140" s="26">
        <v>2</v>
      </c>
      <c r="E140" s="26">
        <v>17</v>
      </c>
      <c r="F140" s="61">
        <f t="shared" ref="F140:F148" si="51">D140*E140</f>
        <v>34</v>
      </c>
      <c r="G140" s="36"/>
      <c r="H140" s="67"/>
      <c r="I140" s="62"/>
      <c r="J140" s="63"/>
      <c r="K140" s="62"/>
    </row>
    <row r="141" spans="1:13" s="34" customFormat="1">
      <c r="A141" s="22">
        <v>5</v>
      </c>
      <c r="B141" s="22" t="s">
        <v>211</v>
      </c>
      <c r="C141" s="25" t="s">
        <v>80</v>
      </c>
      <c r="D141" s="26">
        <v>3</v>
      </c>
      <c r="E141" s="26">
        <v>17</v>
      </c>
      <c r="F141" s="61">
        <f t="shared" si="51"/>
        <v>51</v>
      </c>
      <c r="G141" s="36"/>
      <c r="H141" s="36"/>
      <c r="I141" s="62"/>
      <c r="J141" s="63"/>
      <c r="K141" s="62"/>
    </row>
    <row r="142" spans="1:13" s="34" customFormat="1" ht="30">
      <c r="A142" s="22">
        <v>6</v>
      </c>
      <c r="B142" s="22" t="s">
        <v>213</v>
      </c>
      <c r="C142" s="25" t="s">
        <v>80</v>
      </c>
      <c r="D142" s="26">
        <v>1</v>
      </c>
      <c r="E142" s="26">
        <v>136</v>
      </c>
      <c r="F142" s="61">
        <f t="shared" si="51"/>
        <v>136</v>
      </c>
      <c r="G142" s="36"/>
      <c r="H142" s="36"/>
      <c r="I142" s="62"/>
      <c r="J142" s="63"/>
      <c r="K142" s="62"/>
    </row>
    <row r="143" spans="1:13" s="34" customFormat="1">
      <c r="A143" s="22">
        <v>7</v>
      </c>
      <c r="B143" s="22" t="s">
        <v>214</v>
      </c>
      <c r="C143" s="25" t="s">
        <v>80</v>
      </c>
      <c r="D143" s="26">
        <v>1</v>
      </c>
      <c r="E143" s="26">
        <v>238</v>
      </c>
      <c r="F143" s="61">
        <f t="shared" si="51"/>
        <v>238</v>
      </c>
      <c r="G143" s="36"/>
      <c r="H143" s="36"/>
      <c r="I143" s="62"/>
      <c r="J143" s="63"/>
      <c r="K143" s="62"/>
    </row>
    <row r="144" spans="1:13" s="34" customFormat="1" ht="30">
      <c r="A144" s="22">
        <v>8</v>
      </c>
      <c r="B144" s="22" t="s">
        <v>215</v>
      </c>
      <c r="C144" s="25" t="s">
        <v>80</v>
      </c>
      <c r="D144" s="26">
        <v>1</v>
      </c>
      <c r="E144" s="26">
        <v>60</v>
      </c>
      <c r="F144" s="61">
        <f t="shared" si="51"/>
        <v>60</v>
      </c>
      <c r="G144" s="36"/>
      <c r="H144" s="36"/>
      <c r="I144" s="62"/>
      <c r="J144" s="63"/>
      <c r="K144" s="62"/>
    </row>
    <row r="145" spans="1:13" s="34" customFormat="1" ht="30">
      <c r="A145" s="22">
        <v>9</v>
      </c>
      <c r="B145" s="72" t="s">
        <v>216</v>
      </c>
      <c r="C145" s="25" t="s">
        <v>80</v>
      </c>
      <c r="D145" s="26">
        <v>1</v>
      </c>
      <c r="E145" s="26">
        <v>127.5</v>
      </c>
      <c r="F145" s="61">
        <f t="shared" si="51"/>
        <v>127.5</v>
      </c>
      <c r="G145" s="36"/>
      <c r="H145" s="36"/>
      <c r="I145" s="62"/>
      <c r="J145" s="63"/>
      <c r="K145" s="62"/>
    </row>
    <row r="146" spans="1:13" s="34" customFormat="1" ht="30">
      <c r="A146" s="22">
        <v>10</v>
      </c>
      <c r="B146" s="22" t="s">
        <v>217</v>
      </c>
      <c r="C146" s="25" t="s">
        <v>80</v>
      </c>
      <c r="D146" s="26">
        <v>2</v>
      </c>
      <c r="E146" s="26">
        <v>60</v>
      </c>
      <c r="F146" s="61">
        <f t="shared" si="51"/>
        <v>120</v>
      </c>
      <c r="G146" s="36"/>
      <c r="H146" s="36"/>
      <c r="I146" s="62"/>
      <c r="J146" s="63"/>
      <c r="K146" s="62"/>
    </row>
    <row r="147" spans="1:13" s="34" customFormat="1" ht="30">
      <c r="A147" s="22">
        <v>11</v>
      </c>
      <c r="B147" s="72" t="s">
        <v>218</v>
      </c>
      <c r="C147" s="25" t="s">
        <v>80</v>
      </c>
      <c r="D147" s="26">
        <v>2</v>
      </c>
      <c r="E147" s="26">
        <v>127.5</v>
      </c>
      <c r="F147" s="61">
        <f t="shared" si="51"/>
        <v>255</v>
      </c>
      <c r="G147" s="36"/>
      <c r="H147" s="36"/>
      <c r="I147" s="62"/>
      <c r="J147" s="63"/>
      <c r="K147" s="62"/>
    </row>
    <row r="148" spans="1:13" s="34" customFormat="1" ht="30">
      <c r="A148" s="22">
        <v>12</v>
      </c>
      <c r="B148" s="22" t="s">
        <v>219</v>
      </c>
      <c r="C148" s="25" t="s">
        <v>80</v>
      </c>
      <c r="D148" s="26">
        <v>1</v>
      </c>
      <c r="E148" s="26">
        <v>100</v>
      </c>
      <c r="F148" s="61">
        <f t="shared" si="51"/>
        <v>100</v>
      </c>
      <c r="G148" s="36"/>
      <c r="H148" s="36"/>
      <c r="I148" s="62"/>
      <c r="J148" s="63"/>
      <c r="K148" s="62"/>
    </row>
    <row r="149" spans="1:13" s="34" customFormat="1">
      <c r="A149" s="22">
        <v>13</v>
      </c>
      <c r="B149" s="22" t="s">
        <v>236</v>
      </c>
      <c r="C149" s="25" t="s">
        <v>109</v>
      </c>
      <c r="D149" s="26">
        <v>7.3</v>
      </c>
      <c r="E149" s="26">
        <v>10</v>
      </c>
      <c r="F149" s="64">
        <f>D149*E149</f>
        <v>73</v>
      </c>
      <c r="G149" s="36"/>
      <c r="H149" s="36"/>
      <c r="I149" s="62"/>
      <c r="J149" s="63"/>
      <c r="K149" s="62"/>
    </row>
    <row r="150" spans="1:13" s="34" customFormat="1">
      <c r="A150" s="22">
        <v>13</v>
      </c>
      <c r="B150" s="22" t="s">
        <v>237</v>
      </c>
      <c r="C150" s="25" t="s">
        <v>109</v>
      </c>
      <c r="D150" s="26">
        <v>7.3</v>
      </c>
      <c r="E150" s="26">
        <v>29</v>
      </c>
      <c r="F150" s="64">
        <f>D150*E150</f>
        <v>211.7</v>
      </c>
      <c r="G150" s="36"/>
      <c r="H150" s="36"/>
      <c r="I150" s="62"/>
      <c r="J150" s="63"/>
      <c r="K150" s="62"/>
    </row>
    <row r="151" spans="1:13" s="34" customFormat="1">
      <c r="A151" s="22">
        <v>14</v>
      </c>
      <c r="B151" s="82" t="s">
        <v>100</v>
      </c>
      <c r="C151" s="70" t="s">
        <v>84</v>
      </c>
      <c r="D151" s="67">
        <v>20.440000000000001</v>
      </c>
      <c r="E151" s="64">
        <v>51</v>
      </c>
      <c r="F151" s="64">
        <f t="shared" ref="F151" si="52">D151*E151</f>
        <v>1042.44</v>
      </c>
      <c r="G151" s="69" t="s">
        <v>99</v>
      </c>
      <c r="H151" s="67" t="s">
        <v>82</v>
      </c>
      <c r="I151" s="67">
        <f>D151*0.1</f>
        <v>2.044</v>
      </c>
      <c r="J151" s="67">
        <v>38.58</v>
      </c>
      <c r="K151" s="26">
        <f t="shared" ref="K151:K152" si="53">J151*I151</f>
        <v>78.857519999999994</v>
      </c>
    </row>
    <row r="152" spans="1:13" s="34" customFormat="1">
      <c r="A152" s="22">
        <v>15</v>
      </c>
      <c r="B152" s="76"/>
      <c r="C152" s="25"/>
      <c r="D152" s="64"/>
      <c r="E152" s="64"/>
      <c r="F152" s="64"/>
      <c r="G152" s="69" t="s">
        <v>97</v>
      </c>
      <c r="H152" s="70" t="s">
        <v>82</v>
      </c>
      <c r="I152" s="67">
        <f>D151/7*2</f>
        <v>5.8400000000000007</v>
      </c>
      <c r="J152" s="67">
        <v>550</v>
      </c>
      <c r="K152" s="26">
        <f t="shared" si="53"/>
        <v>3212.0000000000005</v>
      </c>
    </row>
    <row r="153" spans="1:13" s="34" customFormat="1">
      <c r="A153" s="22">
        <v>16</v>
      </c>
      <c r="B153" s="22" t="s">
        <v>221</v>
      </c>
      <c r="C153" s="25" t="s">
        <v>141</v>
      </c>
      <c r="D153" s="26">
        <v>1.76</v>
      </c>
      <c r="E153" s="26">
        <v>23</v>
      </c>
      <c r="F153" s="61">
        <f>D153*E153</f>
        <v>40.479999999999997</v>
      </c>
      <c r="G153" s="36" t="s">
        <v>220</v>
      </c>
      <c r="H153" s="25" t="s">
        <v>80</v>
      </c>
      <c r="I153" s="26">
        <v>1</v>
      </c>
      <c r="J153" s="26">
        <v>179</v>
      </c>
      <c r="K153" s="61">
        <f>I153*J153</f>
        <v>179</v>
      </c>
    </row>
    <row r="154" spans="1:13" s="34" customFormat="1">
      <c r="A154" s="22"/>
      <c r="B154" s="22"/>
      <c r="C154" s="25"/>
      <c r="D154" s="26"/>
      <c r="E154" s="26"/>
      <c r="F154" s="61"/>
      <c r="G154" s="36" t="s">
        <v>159</v>
      </c>
      <c r="H154" s="25" t="s">
        <v>80</v>
      </c>
      <c r="I154" s="62">
        <v>0.5</v>
      </c>
      <c r="J154" s="63">
        <v>150</v>
      </c>
      <c r="K154" s="62">
        <f>I154*J154</f>
        <v>75</v>
      </c>
    </row>
    <row r="155" spans="1:13" s="34" customFormat="1" ht="29.25">
      <c r="A155" s="22"/>
      <c r="B155" s="44" t="s">
        <v>94</v>
      </c>
      <c r="C155" s="45"/>
      <c r="D155" s="48"/>
      <c r="E155" s="49"/>
      <c r="F155" s="50">
        <f>SUM(F137:F154)</f>
        <v>2529.2900000000004</v>
      </c>
      <c r="G155" s="56" t="s">
        <v>89</v>
      </c>
      <c r="H155" s="45"/>
      <c r="I155" s="46"/>
      <c r="J155" s="46"/>
      <c r="K155" s="47">
        <f>SUM(K137:K154)</f>
        <v>3631.8575200000005</v>
      </c>
    </row>
    <row r="156" spans="1:13">
      <c r="A156" s="85"/>
      <c r="B156" s="111"/>
      <c r="C156" s="111"/>
      <c r="D156" s="111"/>
      <c r="E156" s="111"/>
      <c r="F156" s="111"/>
      <c r="G156" s="51" t="s">
        <v>95</v>
      </c>
      <c r="H156" s="52">
        <v>0.03</v>
      </c>
      <c r="I156" s="46"/>
      <c r="J156" s="46"/>
      <c r="K156" s="47">
        <f>K155*0.03</f>
        <v>108.95572560000001</v>
      </c>
    </row>
    <row r="157" spans="1:13">
      <c r="A157" s="37"/>
      <c r="B157" s="51"/>
      <c r="C157" s="53"/>
      <c r="D157" s="54"/>
      <c r="E157" s="55"/>
      <c r="F157" s="50"/>
      <c r="G157" s="56" t="s">
        <v>89</v>
      </c>
      <c r="H157" s="45"/>
      <c r="I157" s="46"/>
      <c r="J157" s="46"/>
      <c r="K157" s="47">
        <f>K155+K156</f>
        <v>3740.8132456000003</v>
      </c>
      <c r="M157" s="38"/>
    </row>
    <row r="158" spans="1:13" s="34" customFormat="1">
      <c r="A158" s="22"/>
      <c r="B158" s="76"/>
      <c r="C158" s="25"/>
      <c r="D158" s="64"/>
      <c r="E158" s="64"/>
      <c r="F158" s="64"/>
      <c r="G158" s="56" t="s">
        <v>222</v>
      </c>
      <c r="H158" s="57"/>
      <c r="I158" s="46"/>
      <c r="J158" s="46"/>
      <c r="K158" s="47">
        <f>F155+K157</f>
        <v>6270.1032456000012</v>
      </c>
    </row>
    <row r="159" spans="1:13">
      <c r="A159" s="37"/>
      <c r="B159" s="56" t="s">
        <v>88</v>
      </c>
      <c r="C159" s="57"/>
      <c r="D159" s="48"/>
      <c r="E159" s="49"/>
      <c r="F159" s="50">
        <f>F155+F114+F58+F38</f>
        <v>24079.55</v>
      </c>
      <c r="G159" s="56" t="s">
        <v>89</v>
      </c>
      <c r="H159" s="57"/>
      <c r="I159" s="46"/>
      <c r="J159" s="46"/>
      <c r="K159" s="47">
        <f>K158+K135+K117+K61+K41</f>
        <v>74054.845634785714</v>
      </c>
      <c r="M159" s="38"/>
    </row>
    <row r="160" spans="1:13">
      <c r="A160" s="37"/>
      <c r="B160" s="56"/>
      <c r="C160" s="57"/>
      <c r="D160" s="48"/>
      <c r="E160" s="49"/>
      <c r="F160" s="50"/>
      <c r="G160" s="56" t="s">
        <v>225</v>
      </c>
      <c r="H160" s="57"/>
      <c r="I160" s="46"/>
      <c r="J160" s="46"/>
      <c r="K160" s="47">
        <f>K159+F159</f>
        <v>98134.395634785717</v>
      </c>
      <c r="M160" s="38"/>
    </row>
    <row r="161" spans="1:14">
      <c r="A161" s="37"/>
      <c r="B161" s="58"/>
      <c r="C161" s="57"/>
      <c r="D161" s="58"/>
      <c r="E161" s="59"/>
      <c r="F161" s="58"/>
      <c r="G161" s="56" t="s">
        <v>224</v>
      </c>
      <c r="H161" s="57"/>
      <c r="I161" s="46"/>
      <c r="J161" s="46"/>
      <c r="K161" s="47">
        <f>K162/6</f>
        <v>19626.879126957141</v>
      </c>
      <c r="N161" s="38"/>
    </row>
    <row r="162" spans="1:14">
      <c r="A162" s="37"/>
      <c r="B162" s="58"/>
      <c r="C162" s="57"/>
      <c r="D162" s="58"/>
      <c r="E162" s="59"/>
      <c r="F162" s="58"/>
      <c r="G162" s="56" t="s">
        <v>96</v>
      </c>
      <c r="H162" s="57"/>
      <c r="I162" s="46"/>
      <c r="J162" s="46"/>
      <c r="K162" s="47">
        <f>K160*1.2</f>
        <v>117761.27476174285</v>
      </c>
      <c r="N162" s="90"/>
    </row>
    <row r="164" spans="1:14" s="43" customFormat="1">
      <c r="A164" s="92"/>
      <c r="B164" s="95"/>
      <c r="C164" s="95"/>
      <c r="D164" s="95"/>
      <c r="E164" s="95"/>
      <c r="F164" s="95"/>
      <c r="G164" s="96"/>
      <c r="H164" s="92"/>
      <c r="I164" s="92"/>
      <c r="J164" s="97"/>
      <c r="K164" s="98"/>
    </row>
    <row r="165" spans="1:14" s="43" customFormat="1">
      <c r="A165" s="92"/>
      <c r="B165" s="99"/>
      <c r="C165" s="100"/>
      <c r="D165" s="100"/>
      <c r="E165" s="101"/>
      <c r="F165" s="101"/>
      <c r="G165" s="102"/>
      <c r="H165" s="92"/>
      <c r="I165" s="92"/>
      <c r="J165" s="92"/>
      <c r="K165" s="103"/>
    </row>
    <row r="166" spans="1:14" s="43" customFormat="1">
      <c r="A166" s="92"/>
      <c r="B166" s="99"/>
      <c r="C166" s="100"/>
      <c r="D166" s="100"/>
      <c r="E166" s="101"/>
      <c r="F166" s="101"/>
      <c r="G166" s="102"/>
      <c r="H166" s="92"/>
      <c r="I166" s="92"/>
      <c r="J166" s="92"/>
      <c r="K166" s="92"/>
    </row>
    <row r="167" spans="1:14" s="43" customFormat="1">
      <c r="A167" s="92"/>
      <c r="B167" s="99"/>
      <c r="C167" s="100"/>
      <c r="D167" s="100"/>
      <c r="E167" s="101"/>
      <c r="F167" s="101"/>
      <c r="G167" s="102"/>
      <c r="H167" s="92"/>
      <c r="I167" s="92"/>
      <c r="J167" s="92"/>
      <c r="K167" s="103"/>
    </row>
    <row r="168" spans="1:14" s="43" customFormat="1">
      <c r="A168" s="92"/>
      <c r="B168" s="99"/>
      <c r="C168" s="100"/>
      <c r="D168" s="100"/>
      <c r="E168" s="101"/>
      <c r="F168" s="101"/>
      <c r="G168" s="102"/>
      <c r="H168" s="92"/>
      <c r="I168" s="92"/>
      <c r="J168" s="86"/>
      <c r="K168" s="103"/>
    </row>
    <row r="169" spans="1:14" s="43" customFormat="1">
      <c r="A169" s="92"/>
      <c r="B169" s="99"/>
      <c r="C169" s="100"/>
      <c r="D169" s="100"/>
      <c r="E169" s="101"/>
      <c r="F169" s="101"/>
      <c r="G169" s="102"/>
      <c r="H169" s="92"/>
      <c r="I169" s="92"/>
      <c r="J169" s="92"/>
      <c r="K169" s="92"/>
      <c r="M169" s="87"/>
    </row>
    <row r="170" spans="1:14" s="43" customFormat="1">
      <c r="A170" s="92"/>
      <c r="B170" s="104"/>
      <c r="C170" s="105"/>
      <c r="D170" s="101"/>
      <c r="E170" s="101"/>
      <c r="F170" s="101"/>
      <c r="G170" s="96"/>
      <c r="H170" s="92"/>
      <c r="I170" s="92"/>
      <c r="J170" s="92"/>
      <c r="K170" s="106"/>
      <c r="M170" s="88"/>
    </row>
    <row r="171" spans="1:14" s="43" customFormat="1">
      <c r="A171" s="92"/>
      <c r="B171" s="104"/>
      <c r="C171" s="107"/>
      <c r="D171" s="108"/>
      <c r="E171" s="108"/>
      <c r="F171" s="108"/>
      <c r="G171" s="109"/>
      <c r="H171" s="92"/>
      <c r="I171" s="92"/>
      <c r="J171" s="92"/>
      <c r="K171" s="92"/>
    </row>
    <row r="172" spans="1:14" s="43" customFormat="1">
      <c r="A172" s="92"/>
      <c r="B172" s="99"/>
      <c r="C172" s="100"/>
      <c r="D172" s="100"/>
      <c r="E172" s="100"/>
      <c r="F172" s="100"/>
      <c r="G172" s="102"/>
      <c r="H172" s="92"/>
      <c r="I172" s="92"/>
      <c r="J172" s="92"/>
      <c r="K172" s="92"/>
    </row>
    <row r="173" spans="1:14" s="43" customFormat="1">
      <c r="A173" s="89"/>
    </row>
    <row r="174" spans="1:14" s="43" customFormat="1">
      <c r="A174" s="89"/>
    </row>
    <row r="175" spans="1:14" s="43" customFormat="1">
      <c r="A175" s="89"/>
    </row>
    <row r="176" spans="1:14" s="43" customFormat="1">
      <c r="A176" s="89"/>
    </row>
  </sheetData>
  <protectedRanges>
    <protectedRange sqref="J28:J30 J32:J35 J42 J45:J51 J53 J57 J64:J66 J71 J78 J99 J101 J118:J123 J128:J129 J131 J154 J136:J150" name="Range1_4_1_1_1_2_1_2"/>
  </protectedRanges>
  <autoFilter ref="A7:I162"/>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2023-05-05T06:35:36Z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