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 defaultThemeVersion="124226"/>
  <xr:revisionPtr revIDLastSave="0" documentId="13_ncr:1_{671A299A-8D6B-4D7B-8186-58BDECF70204}" xr6:coauthVersionLast="47" xr6:coauthVersionMax="47" xr10:uidLastSave="{00000000-0000-0000-0000-000000000000}"/>
  <bookViews>
    <workbookView xWindow="-108" yWindow="-108" windowWidth="23256" windowHeight="12576" tabRatio="450" xr2:uid="{00000000-000D-0000-FFFF-FFFF00000000}"/>
  </bookViews>
  <sheets>
    <sheet name="ТЗ_С102" sheetId="41" r:id="rId1"/>
  </sheets>
  <definedNames>
    <definedName name="_xlnm._FilterDatabase" localSheetId="0" hidden="1">ТЗ_С102!$A$10:$K$46</definedName>
    <definedName name="_xlnm.Print_Titles" localSheetId="0">ТЗ_С102!$10:$11</definedName>
    <definedName name="_xlnm.Print_Area" localSheetId="0">ТЗ_С102!$A$1:$K$49</definedName>
  </definedNames>
  <calcPr calcId="191029"/>
</workbook>
</file>

<file path=xl/calcChain.xml><?xml version="1.0" encoding="utf-8"?>
<calcChain xmlns="http://schemas.openxmlformats.org/spreadsheetml/2006/main">
  <c r="F37" i="41" l="1"/>
  <c r="J37" i="41" s="1"/>
  <c r="E30" i="41"/>
  <c r="F21" i="41"/>
  <c r="F22" i="41" l="1"/>
  <c r="F23" i="41"/>
  <c r="H23" i="41" s="1"/>
  <c r="K23" i="41" s="1"/>
  <c r="F34" i="41"/>
  <c r="J34" i="41" s="1"/>
  <c r="F44" i="41"/>
  <c r="F41" i="41"/>
  <c r="H41" i="41" s="1"/>
  <c r="F38" i="41"/>
  <c r="H38" i="41" s="1"/>
  <c r="K38" i="41" s="1"/>
  <c r="F42" i="41"/>
  <c r="F39" i="41"/>
  <c r="F40" i="41"/>
  <c r="F43" i="41"/>
  <c r="F24" i="41"/>
  <c r="J21" i="41"/>
  <c r="F25" i="41"/>
  <c r="J25" i="41" s="1"/>
  <c r="K25" i="41" s="1"/>
  <c r="K34" i="41" l="1"/>
  <c r="J33" i="41"/>
  <c r="K21" i="41"/>
  <c r="J20" i="41"/>
  <c r="F36" i="41"/>
  <c r="H36" i="41" s="1"/>
  <c r="K36" i="41" s="1"/>
  <c r="F35" i="41"/>
  <c r="H35" i="41" s="1"/>
  <c r="F32" i="41"/>
  <c r="H32" i="41" s="1"/>
  <c r="K32" i="41" s="1"/>
  <c r="F29" i="41"/>
  <c r="H29" i="41" s="1"/>
  <c r="K29" i="41" s="1"/>
  <c r="F30" i="41"/>
  <c r="H30" i="41" s="1"/>
  <c r="K30" i="41" s="1"/>
  <c r="F31" i="41"/>
  <c r="H31" i="41" s="1"/>
  <c r="K31" i="41" s="1"/>
  <c r="F28" i="41"/>
  <c r="H28" i="41" s="1"/>
  <c r="K28" i="41" s="1"/>
  <c r="F27" i="41"/>
  <c r="H27" i="41" s="1"/>
  <c r="K27" i="41" s="1"/>
  <c r="F26" i="41"/>
  <c r="H26" i="41" s="1"/>
  <c r="K26" i="41" s="1"/>
  <c r="K35" i="41" l="1"/>
  <c r="H22" i="41"/>
  <c r="H24" i="41"/>
  <c r="K24" i="41" s="1"/>
  <c r="K22" i="41" l="1"/>
  <c r="H20" i="41"/>
  <c r="K20" i="41" s="1"/>
  <c r="F19" i="41" l="1"/>
  <c r="F18" i="41"/>
  <c r="F15" i="41"/>
  <c r="F14" i="41"/>
  <c r="H44" i="41" l="1"/>
  <c r="K44" i="41" s="1"/>
  <c r="H43" i="41"/>
  <c r="K43" i="41" s="1"/>
  <c r="H42" i="41"/>
  <c r="K42" i="41" s="1"/>
  <c r="K41" i="41"/>
  <c r="H40" i="41"/>
  <c r="K40" i="41" s="1"/>
  <c r="H39" i="41"/>
  <c r="K37" i="41"/>
  <c r="H19" i="41"/>
  <c r="K19" i="41" s="1"/>
  <c r="H18" i="41"/>
  <c r="J17" i="41"/>
  <c r="J16" i="41" s="1"/>
  <c r="H15" i="41"/>
  <c r="K15" i="41" s="1"/>
  <c r="H14" i="41"/>
  <c r="J13" i="41"/>
  <c r="K39" i="41" l="1"/>
  <c r="H33" i="41"/>
  <c r="K33" i="41" s="1"/>
  <c r="H16" i="41"/>
  <c r="K16" i="41" s="1"/>
  <c r="J12" i="41"/>
  <c r="J45" i="41" s="1"/>
  <c r="K13" i="41"/>
  <c r="K14" i="41"/>
  <c r="H12" i="41"/>
  <c r="K17" i="41"/>
  <c r="K18" i="41"/>
  <c r="H45" i="41" l="1"/>
  <c r="K12" i="41"/>
  <c r="H47" i="41" l="1"/>
  <c r="H46" i="41" s="1"/>
  <c r="K45" i="41" l="1"/>
  <c r="J47" i="41"/>
  <c r="J46" i="41" s="1"/>
  <c r="K46" i="41" l="1"/>
  <c r="K47" i="41" s="1"/>
</calcChain>
</file>

<file path=xl/sharedStrings.xml><?xml version="1.0" encoding="utf-8"?>
<sst xmlns="http://schemas.openxmlformats.org/spreadsheetml/2006/main" count="117" uniqueCount="80">
  <si>
    <t>КОМЕРЦІЙНА ПРОПОЗИЦІЯ</t>
  </si>
  <si>
    <t>на виконання комплексу робіт по</t>
  </si>
  <si>
    <t>влаштуванню звукоізоляції на відмітці +69,300 секції 00102</t>
  </si>
  <si>
    <t>(дата подачі пропозиції)</t>
  </si>
  <si>
    <t xml:space="preserve">1. Ми, </t>
  </si>
  <si>
    <t>(найменування організації)</t>
  </si>
  <si>
    <t xml:space="preserve">№ </t>
  </si>
  <si>
    <t>Найменування робіт, матеріалів та механізмів</t>
  </si>
  <si>
    <t>Код за ДК 016:2010</t>
  </si>
  <si>
    <t>Од. вим.</t>
  </si>
  <si>
    <t>Норма витрат</t>
  </si>
  <si>
    <t>Кіл-ть</t>
  </si>
  <si>
    <t>Вартість матеріалів та механізмів,
грн. (без ПДВ)</t>
  </si>
  <si>
    <r>
      <t>Вартість</t>
    </r>
    <r>
      <rPr>
        <b/>
        <i/>
        <sz val="11"/>
        <rFont val="Calibri"/>
        <family val="2"/>
        <charset val="204"/>
        <scheme val="minor"/>
      </rPr>
      <t xml:space="preserve"> робіт</t>
    </r>
    <r>
      <rPr>
        <i/>
        <sz val="11"/>
        <rFont val="Calibri"/>
        <family val="2"/>
        <charset val="204"/>
        <scheme val="minor"/>
      </rPr>
      <t>,
грн. (без ПДВ)</t>
    </r>
  </si>
  <si>
    <t>Всього,
грн. (без ПДВ)</t>
  </si>
  <si>
    <t>Ціна, за одиницю</t>
  </si>
  <si>
    <t>Вартість,
всього</t>
  </si>
  <si>
    <t>1</t>
  </si>
  <si>
    <t>Влаштування стелі МЗК (коридору)</t>
  </si>
  <si>
    <t>1.1</t>
  </si>
  <si>
    <t>Влаштування звукоізолюючого шару стелі з кашованої вати</t>
  </si>
  <si>
    <t>м²</t>
  </si>
  <si>
    <t>1.1.1</t>
  </si>
  <si>
    <t xml:space="preserve">Акустична мінеральна вата, кашована AcousticWool Sonet P, 1000x600x50мм </t>
  </si>
  <si>
    <r>
      <t>м</t>
    </r>
    <r>
      <rPr>
        <i/>
        <sz val="11"/>
        <rFont val="Calibri"/>
        <family val="2"/>
        <charset val="204"/>
      </rPr>
      <t>²</t>
    </r>
  </si>
  <si>
    <t>1.1.2</t>
  </si>
  <si>
    <t>Дюбель для теплоизоляції 10х120мм</t>
  </si>
  <si>
    <t>шт</t>
  </si>
  <si>
    <t>2</t>
  </si>
  <si>
    <t>Влаштування стелі МЗК (ліфтового холу, тамбурів)</t>
  </si>
  <si>
    <t>2.1</t>
  </si>
  <si>
    <t>Влаштування звукоізолюючого шару стелі з мінеральної вати</t>
  </si>
  <si>
    <t>2.1.1</t>
  </si>
  <si>
    <t xml:space="preserve">Акустична мінеральна вата AcousticWool Sonet, 1000x600x50мм </t>
  </si>
  <si>
    <t>2.1.2</t>
  </si>
  <si>
    <t>Дюбель для теплоізоляції 10х120мм</t>
  </si>
  <si>
    <t>3</t>
  </si>
  <si>
    <t>Влаштування стелі квартир</t>
  </si>
  <si>
    <t>3.1</t>
  </si>
  <si>
    <t>Влаштування звукоізолюючого шару стелі з мінеральної вати в два шари</t>
  </si>
  <si>
    <t>3.1.1</t>
  </si>
  <si>
    <t>3.1.2</t>
  </si>
  <si>
    <t>Дюбель для теплоізоляції 10х160мм</t>
  </si>
  <si>
    <t>3.2</t>
  </si>
  <si>
    <t>3.2.1</t>
  </si>
  <si>
    <t>Профіль CD 60x27</t>
  </si>
  <si>
    <t>м.п.</t>
  </si>
  <si>
    <t>3.2.2</t>
  </si>
  <si>
    <t>Дюбель 6х60мм "Биербах"</t>
  </si>
  <si>
    <t>3.2.3</t>
  </si>
  <si>
    <t>Саморізи 3,5х9 мм</t>
  </si>
  <si>
    <t>3.2.4</t>
  </si>
  <si>
    <t>Підвіс прямий</t>
  </si>
  <si>
    <t>3.2.5</t>
  </si>
  <si>
    <t>З'єднувач дворівневий для CD-профілю</t>
  </si>
  <si>
    <t>3.2.6</t>
  </si>
  <si>
    <t>Звукоізоляційне кріплення Vibrofix PU</t>
  </si>
  <si>
    <t>3.2.7</t>
  </si>
  <si>
    <t>Подовжувач профілю 60/27</t>
  </si>
  <si>
    <t>4</t>
  </si>
  <si>
    <t>Влаштування фальш стін</t>
  </si>
  <si>
    <t>4.1</t>
  </si>
  <si>
    <t>Влаштування звукоізолюючого шару стін з мінеральної вати</t>
  </si>
  <si>
    <t>4.1.1</t>
  </si>
  <si>
    <t>4.1.2</t>
  </si>
  <si>
    <t>4.2</t>
  </si>
  <si>
    <t>4.2.1</t>
  </si>
  <si>
    <t>Профіль UD28x27</t>
  </si>
  <si>
    <t>4.2.2</t>
  </si>
  <si>
    <t>4.2.3</t>
  </si>
  <si>
    <t>4.2.4</t>
  </si>
  <si>
    <t>4.2.5</t>
  </si>
  <si>
    <t>4.2.6</t>
  </si>
  <si>
    <t>4.2.7</t>
  </si>
  <si>
    <t>Всього грн., без ПДВ</t>
  </si>
  <si>
    <t>ПДВ 20%</t>
  </si>
  <si>
    <t>Всього, з ПДВ</t>
  </si>
  <si>
    <t>Монтаж підсистеми для влаштування стелі під облицювання ГКЛ</t>
  </si>
  <si>
    <t>Монтаж підсистеми під  фальш стіни з гіпсокартонних листів</t>
  </si>
  <si>
    <t>ТОВ "_______________________"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</si>
</sst>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C22]d\ mmmm\ yyyy&quot; р.&quot;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8"/>
      <name val="Calibri"/>
      <family val="2"/>
      <scheme val="minor"/>
    </font>
    <font>
      <i/>
      <sz val="1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6" fillId="0" borderId="0"/>
    <xf numFmtId="0" fontId="4" fillId="0" borderId="0" applyFont="0" applyFill="0" applyBorder="0" applyAlignment="0" applyProtection="0"/>
    <xf numFmtId="0" fontId="20" fillId="0" borderId="0">
      <alignment horizontal="left"/>
    </xf>
    <xf numFmtId="0" fontId="3" fillId="0" borderId="0"/>
    <xf numFmtId="0" fontId="21" fillId="0" borderId="0"/>
    <xf numFmtId="0" fontId="22" fillId="0" borderId="0"/>
  </cellStyleXfs>
  <cellXfs count="90">
    <xf numFmtId="0" fontId="0" fillId="0" borderId="0" xfId="0"/>
    <xf numFmtId="0" fontId="7" fillId="4" borderId="1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4" fontId="11" fillId="3" borderId="15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4" fontId="12" fillId="4" borderId="12" xfId="0" applyNumberFormat="1" applyFont="1" applyFill="1" applyBorder="1" applyAlignment="1">
      <alignment horizontal="center" vertical="center" wrapText="1"/>
    </xf>
    <xf numFmtId="4" fontId="7" fillId="4" borderId="7" xfId="0" applyNumberFormat="1" applyFont="1" applyFill="1" applyBorder="1" applyAlignment="1">
      <alignment horizontal="center" vertical="center" wrapText="1"/>
    </xf>
    <xf numFmtId="4" fontId="7" fillId="4" borderId="11" xfId="0" applyNumberFormat="1" applyFont="1" applyFill="1" applyBorder="1" applyAlignment="1">
      <alignment horizontal="center" vertical="center" wrapText="1"/>
    </xf>
    <xf numFmtId="4" fontId="10" fillId="4" borderId="11" xfId="0" applyNumberFormat="1" applyFont="1" applyFill="1" applyBorder="1" applyAlignment="1">
      <alignment horizontal="center" vertical="center" wrapText="1"/>
    </xf>
    <xf numFmtId="4" fontId="10" fillId="4" borderId="7" xfId="2" applyNumberFormat="1" applyFont="1" applyFill="1" applyBorder="1" applyAlignment="1">
      <alignment horizontal="center" vertical="center" wrapText="1"/>
    </xf>
    <xf numFmtId="4" fontId="12" fillId="4" borderId="13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11" fillId="4" borderId="4" xfId="0" applyNumberFormat="1" applyFont="1" applyFill="1" applyBorder="1" applyAlignment="1">
      <alignment horizontal="center" vertical="center" wrapText="1"/>
    </xf>
    <xf numFmtId="4" fontId="14" fillId="4" borderId="4" xfId="0" applyNumberFormat="1" applyFont="1" applyFill="1" applyBorder="1" applyAlignment="1">
      <alignment horizontal="center" vertical="center" wrapText="1"/>
    </xf>
    <xf numFmtId="4" fontId="14" fillId="4" borderId="3" xfId="2" applyNumberFormat="1" applyFont="1" applyFill="1" applyBorder="1" applyAlignment="1">
      <alignment horizontal="center" vertical="center" wrapText="1"/>
    </xf>
    <xf numFmtId="4" fontId="12" fillId="4" borderId="10" xfId="0" applyNumberFormat="1" applyFont="1" applyFill="1" applyBorder="1" applyAlignment="1">
      <alignment horizontal="center" vertical="center" wrapText="1"/>
    </xf>
    <xf numFmtId="4" fontId="14" fillId="5" borderId="8" xfId="0" applyNumberFormat="1" applyFont="1" applyFill="1" applyBorder="1" applyAlignment="1" applyProtection="1">
      <alignment horizontal="center" vertical="center" wrapText="1"/>
      <protection locked="0"/>
    </xf>
    <xf numFmtId="4" fontId="11" fillId="5" borderId="14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 applyProtection="1">
      <alignment horizontal="center" vertical="center" wrapText="1"/>
      <protection locked="0"/>
    </xf>
    <xf numFmtId="49" fontId="11" fillId="5" borderId="14" xfId="0" applyNumberFormat="1" applyFont="1" applyFill="1" applyBorder="1" applyAlignment="1">
      <alignment horizontal="center" vertical="center" wrapText="1"/>
    </xf>
    <xf numFmtId="49" fontId="11" fillId="5" borderId="14" xfId="0" applyNumberFormat="1" applyFont="1" applyFill="1" applyBorder="1" applyAlignment="1">
      <alignment horizontal="left" vertical="center" wrapText="1"/>
    </xf>
    <xf numFmtId="49" fontId="11" fillId="5" borderId="8" xfId="0" applyNumberFormat="1" applyFont="1" applyFill="1" applyBorder="1" applyAlignment="1">
      <alignment horizontal="center" vertical="center" wrapText="1"/>
    </xf>
    <xf numFmtId="4" fontId="11" fillId="5" borderId="9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4" borderId="17" xfId="0" applyNumberFormat="1" applyFont="1" applyFill="1" applyBorder="1" applyAlignment="1">
      <alignment horizontal="center" vertical="center" wrapText="1"/>
    </xf>
    <xf numFmtId="49" fontId="11" fillId="4" borderId="16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11" fillId="5" borderId="20" xfId="0" applyNumberFormat="1" applyFont="1" applyFill="1" applyBorder="1" applyAlignment="1">
      <alignment horizontal="center" vertical="center" wrapText="1"/>
    </xf>
    <xf numFmtId="49" fontId="7" fillId="4" borderId="2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49" fontId="7" fillId="4" borderId="11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49" fontId="11" fillId="5" borderId="26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10" fillId="2" borderId="15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right" vertical="center" wrapText="1"/>
    </xf>
    <xf numFmtId="49" fontId="10" fillId="0" borderId="18" xfId="0" applyNumberFormat="1" applyFont="1" applyBorder="1" applyAlignment="1">
      <alignment horizontal="right" vertical="center" wrapText="1"/>
    </xf>
    <xf numFmtId="49" fontId="10" fillId="0" borderId="6" xfId="0" applyNumberFormat="1" applyFont="1" applyBorder="1" applyAlignment="1">
      <alignment horizontal="right" vertical="center" wrapText="1"/>
    </xf>
    <xf numFmtId="4" fontId="10" fillId="0" borderId="19" xfId="0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>
      <alignment horizontal="right" vertical="center" wrapText="1"/>
    </xf>
    <xf numFmtId="4" fontId="14" fillId="3" borderId="15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9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49" fontId="7" fillId="4" borderId="1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9" fontId="7" fillId="4" borderId="22" xfId="0" applyNumberFormat="1" applyFont="1" applyFill="1" applyBorder="1" applyAlignment="1">
      <alignment horizontal="center" vertical="center" wrapText="1"/>
    </xf>
    <xf numFmtId="49" fontId="7" fillId="4" borderId="23" xfId="0" applyNumberFormat="1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8">
    <cellStyle name="Звичайний" xfId="0" builtinId="0"/>
    <cellStyle name="Обычный 2" xfId="1" xr:uid="{00000000-0005-0000-0000-000001000000}"/>
    <cellStyle name="Обычный 2 2" xfId="4" xr:uid="{00000000-0005-0000-0000-000002000000}"/>
    <cellStyle name="Обычный 2 2 2" xfId="7" xr:uid="{00000000-0005-0000-0000-000003000000}"/>
    <cellStyle name="Обычный 3" xfId="6" xr:uid="{00000000-0005-0000-0000-000004000000}"/>
    <cellStyle name="Обычный 3 2" xfId="5" xr:uid="{00000000-0005-0000-0000-000005000000}"/>
    <cellStyle name="Обычный_Бланк смета" xfId="2" xr:uid="{00000000-0005-0000-0000-000006000000}"/>
    <cellStyle name="Финансовый 2" xfId="3" xr:uid="{00000000-0005-0000-0000-000007000000}"/>
  </cellStyles>
  <dxfs count="11"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Medium9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459442</xdr:colOff>
      <xdr:row>9</xdr:row>
      <xdr:rowOff>78442</xdr:rowOff>
    </xdr:from>
    <xdr:to>
      <xdr:col>24</xdr:col>
      <xdr:colOff>4396</xdr:colOff>
      <xdr:row>16</xdr:row>
      <xdr:rowOff>190851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B29327E-A973-4525-A63B-5EE8BBF11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44618" y="2891118"/>
          <a:ext cx="7411484" cy="2514951"/>
        </a:xfrm>
        <a:prstGeom prst="rect">
          <a:avLst/>
        </a:prstGeom>
      </xdr:spPr>
    </xdr:pic>
    <xdr:clientData/>
  </xdr:twoCellAnchor>
  <xdr:twoCellAnchor editAs="oneCell">
    <xdr:from>
      <xdr:col>11</xdr:col>
      <xdr:colOff>537322</xdr:colOff>
      <xdr:row>15</xdr:row>
      <xdr:rowOff>0</xdr:rowOff>
    </xdr:from>
    <xdr:to>
      <xdr:col>19</xdr:col>
      <xdr:colOff>373808</xdr:colOff>
      <xdr:row>20</xdr:row>
      <xdr:rowOff>334742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3B57948-8A2F-42C7-8F82-D08BF31C9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0647" y="4991100"/>
          <a:ext cx="4713286" cy="1753967"/>
        </a:xfrm>
        <a:prstGeom prst="rect">
          <a:avLst/>
        </a:prstGeom>
      </xdr:spPr>
    </xdr:pic>
    <xdr:clientData/>
  </xdr:twoCellAnchor>
  <xdr:twoCellAnchor editAs="oneCell">
    <xdr:from>
      <xdr:col>11</xdr:col>
      <xdr:colOff>438150</xdr:colOff>
      <xdr:row>42</xdr:row>
      <xdr:rowOff>142875</xdr:rowOff>
    </xdr:from>
    <xdr:to>
      <xdr:col>30</xdr:col>
      <xdr:colOff>439767</xdr:colOff>
      <xdr:row>66</xdr:row>
      <xdr:rowOff>67304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EDC1A020-D34F-4B9F-9791-1F90F9AC1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01475" y="11687175"/>
          <a:ext cx="11584017" cy="4505954"/>
        </a:xfrm>
        <a:prstGeom prst="rect">
          <a:avLst/>
        </a:prstGeom>
      </xdr:spPr>
    </xdr:pic>
    <xdr:clientData/>
  </xdr:twoCellAnchor>
  <xdr:twoCellAnchor editAs="oneCell">
    <xdr:from>
      <xdr:col>4</xdr:col>
      <xdr:colOff>647700</xdr:colOff>
      <xdr:row>49</xdr:row>
      <xdr:rowOff>7620</xdr:rowOff>
    </xdr:from>
    <xdr:to>
      <xdr:col>10</xdr:col>
      <xdr:colOff>227295</xdr:colOff>
      <xdr:row>63</xdr:row>
      <xdr:rowOff>131821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4F7C6E6E-1F8C-4D19-92FC-746343E3F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02680" y="12222480"/>
          <a:ext cx="4403055" cy="2684521"/>
        </a:xfrm>
        <a:prstGeom prst="rect">
          <a:avLst/>
        </a:prstGeom>
      </xdr:spPr>
    </xdr:pic>
    <xdr:clientData/>
  </xdr:twoCellAnchor>
  <xdr:twoCellAnchor editAs="oneCell">
    <xdr:from>
      <xdr:col>11</xdr:col>
      <xdr:colOff>485775</xdr:colOff>
      <xdr:row>20</xdr:row>
      <xdr:rowOff>352425</xdr:rowOff>
    </xdr:from>
    <xdr:to>
      <xdr:col>26</xdr:col>
      <xdr:colOff>544209</xdr:colOff>
      <xdr:row>40</xdr:row>
      <xdr:rowOff>48296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482A8892-D369-4D7E-AAAF-8B0B16B55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49100" y="6762750"/>
          <a:ext cx="9202434" cy="4810796"/>
        </a:xfrm>
        <a:prstGeom prst="rect">
          <a:avLst/>
        </a:prstGeom>
      </xdr:spPr>
    </xdr:pic>
    <xdr:clientData/>
  </xdr:twoCellAnchor>
  <xdr:twoCellAnchor editAs="oneCell">
    <xdr:from>
      <xdr:col>0</xdr:col>
      <xdr:colOff>459105</xdr:colOff>
      <xdr:row>49</xdr:row>
      <xdr:rowOff>40005</xdr:rowOff>
    </xdr:from>
    <xdr:to>
      <xdr:col>2</xdr:col>
      <xdr:colOff>504</xdr:colOff>
      <xdr:row>74</xdr:row>
      <xdr:rowOff>80668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C0506AC-5C8D-40C3-A65E-2A1F8CB3B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9105" y="12254865"/>
          <a:ext cx="3701919" cy="4612663"/>
        </a:xfrm>
        <a:prstGeom prst="rect">
          <a:avLst/>
        </a:prstGeom>
      </xdr:spPr>
    </xdr:pic>
    <xdr:clientData/>
  </xdr:twoCellAnchor>
  <xdr:twoCellAnchor editAs="oneCell">
    <xdr:from>
      <xdr:col>26</xdr:col>
      <xdr:colOff>581025</xdr:colOff>
      <xdr:row>36</xdr:row>
      <xdr:rowOff>57150</xdr:rowOff>
    </xdr:from>
    <xdr:to>
      <xdr:col>32</xdr:col>
      <xdr:colOff>229061</xdr:colOff>
      <xdr:row>41</xdr:row>
      <xdr:rowOff>66841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9AA2B1AA-5CD5-479F-85CC-4BB76187E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88350" y="10401300"/>
          <a:ext cx="3305636" cy="1190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outlinePr summaryBelow="0"/>
    <pageSetUpPr fitToPage="1"/>
  </sheetPr>
  <dimension ref="A1:K49"/>
  <sheetViews>
    <sheetView tabSelected="1" zoomScaleNormal="100" zoomScaleSheetLayoutView="70" workbookViewId="0">
      <selection activeCell="E58" sqref="E58"/>
    </sheetView>
  </sheetViews>
  <sheetFormatPr defaultColWidth="9.109375" defaultRowHeight="14.4" outlineLevelRow="1" x14ac:dyDescent="0.3"/>
  <cols>
    <col min="1" max="1" width="8.6640625" style="43" customWidth="1"/>
    <col min="2" max="2" width="52" style="43" customWidth="1"/>
    <col min="3" max="3" width="10.6640625" style="43" customWidth="1"/>
    <col min="4" max="5" width="9.6640625" style="43" customWidth="1"/>
    <col min="6" max="6" width="10" style="43" customWidth="1"/>
    <col min="7" max="7" width="11.6640625" style="43" customWidth="1"/>
    <col min="8" max="8" width="13.6640625" style="43" customWidth="1"/>
    <col min="9" max="9" width="11.6640625" style="43" customWidth="1"/>
    <col min="10" max="10" width="13.6640625" style="43" customWidth="1"/>
    <col min="11" max="11" width="18.6640625" style="43" customWidth="1"/>
    <col min="12" max="16384" width="9.109375" style="43"/>
  </cols>
  <sheetData>
    <row r="1" spans="1:11" s="36" customFormat="1" outlineLevel="1" x14ac:dyDescent="0.3"/>
    <row r="2" spans="1:11" s="36" customFormat="1" outlineLevel="1" x14ac:dyDescent="0.3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s="36" customFormat="1" ht="15" customHeight="1" outlineLevel="1" x14ac:dyDescent="0.3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ht="15" customHeight="1" outlineLevel="1" x14ac:dyDescent="0.3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20.100000000000001" customHeight="1" outlineLevel="1" x14ac:dyDescent="0.3">
      <c r="A5" s="50"/>
      <c r="B5" s="50"/>
      <c r="C5" s="50"/>
      <c r="D5" s="50"/>
      <c r="E5" s="50"/>
      <c r="F5" s="50"/>
      <c r="G5" s="50"/>
      <c r="H5" s="50"/>
      <c r="I5" s="50"/>
      <c r="J5" s="72">
        <v>45083</v>
      </c>
      <c r="K5" s="72"/>
    </row>
    <row r="6" spans="1:11" ht="15" customHeight="1" outlineLevel="1" x14ac:dyDescent="0.3">
      <c r="A6" s="50"/>
      <c r="B6" s="50"/>
      <c r="C6" s="50"/>
      <c r="D6" s="50"/>
      <c r="E6" s="50"/>
      <c r="F6" s="50"/>
      <c r="G6" s="50"/>
      <c r="H6" s="50"/>
      <c r="I6" s="50"/>
      <c r="J6" s="73" t="s">
        <v>3</v>
      </c>
      <c r="K6" s="73"/>
    </row>
    <row r="7" spans="1:11" ht="20.100000000000001" customHeight="1" outlineLevel="1" x14ac:dyDescent="0.3">
      <c r="A7" s="50" t="s">
        <v>4</v>
      </c>
      <c r="B7" s="74" t="s">
        <v>79</v>
      </c>
      <c r="C7" s="74"/>
      <c r="D7" s="74"/>
      <c r="E7" s="74"/>
      <c r="F7" s="74"/>
      <c r="G7" s="74"/>
      <c r="H7" s="74"/>
      <c r="I7" s="74"/>
      <c r="J7" s="74"/>
      <c r="K7" s="74"/>
    </row>
    <row r="8" spans="1:11" ht="15" customHeight="1" outlineLevel="1" x14ac:dyDescent="0.3">
      <c r="A8" s="50"/>
      <c r="B8" s="44" t="s">
        <v>5</v>
      </c>
      <c r="C8" s="44"/>
      <c r="D8" s="50"/>
      <c r="E8" s="50"/>
      <c r="F8" s="50"/>
      <c r="G8" s="50"/>
      <c r="H8" s="50"/>
      <c r="I8" s="50"/>
      <c r="J8" s="50"/>
      <c r="K8" s="50"/>
    </row>
    <row r="9" spans="1:11" ht="15" customHeight="1" thickBot="1" x14ac:dyDescent="0.35">
      <c r="A9" s="36"/>
      <c r="B9" s="36"/>
      <c r="C9" s="36"/>
      <c r="D9" s="36"/>
      <c r="E9" s="36"/>
      <c r="F9" s="36"/>
      <c r="G9" s="67"/>
      <c r="H9" s="67"/>
      <c r="I9" s="67"/>
      <c r="J9" s="67"/>
      <c r="K9" s="67"/>
    </row>
    <row r="10" spans="1:11" ht="50.1" customHeight="1" x14ac:dyDescent="0.3">
      <c r="A10" s="75" t="s">
        <v>6</v>
      </c>
      <c r="B10" s="75" t="s">
        <v>7</v>
      </c>
      <c r="C10" s="86" t="s">
        <v>8</v>
      </c>
      <c r="D10" s="77" t="s">
        <v>9</v>
      </c>
      <c r="E10" s="84" t="s">
        <v>10</v>
      </c>
      <c r="F10" s="79" t="s">
        <v>11</v>
      </c>
      <c r="G10" s="81" t="s">
        <v>12</v>
      </c>
      <c r="H10" s="79"/>
      <c r="I10" s="82" t="s">
        <v>13</v>
      </c>
      <c r="J10" s="83"/>
      <c r="K10" s="70" t="s">
        <v>14</v>
      </c>
    </row>
    <row r="11" spans="1:11" ht="30" customHeight="1" thickBot="1" x14ac:dyDescent="0.35">
      <c r="A11" s="76"/>
      <c r="B11" s="76"/>
      <c r="C11" s="87"/>
      <c r="D11" s="78"/>
      <c r="E11" s="85"/>
      <c r="F11" s="80"/>
      <c r="G11" s="1" t="s">
        <v>15</v>
      </c>
      <c r="H11" s="49" t="s">
        <v>16</v>
      </c>
      <c r="I11" s="2" t="s">
        <v>15</v>
      </c>
      <c r="J11" s="3" t="s">
        <v>16</v>
      </c>
      <c r="K11" s="71"/>
    </row>
    <row r="12" spans="1:11" s="25" customFormat="1" ht="15.6" x14ac:dyDescent="0.3">
      <c r="A12" s="31" t="s">
        <v>17</v>
      </c>
      <c r="B12" s="32" t="s">
        <v>18</v>
      </c>
      <c r="C12" s="54"/>
      <c r="D12" s="33"/>
      <c r="E12" s="40"/>
      <c r="F12" s="34"/>
      <c r="G12" s="23"/>
      <c r="H12" s="34">
        <f>SUM(H13:H15)</f>
        <v>0</v>
      </c>
      <c r="I12" s="23"/>
      <c r="J12" s="34">
        <f>SUM(J13:J15)</f>
        <v>0</v>
      </c>
      <c r="K12" s="24">
        <f>H12+J12</f>
        <v>0</v>
      </c>
    </row>
    <row r="13" spans="1:11" s="42" customFormat="1" ht="28.8" x14ac:dyDescent="0.3">
      <c r="A13" s="26" t="s">
        <v>19</v>
      </c>
      <c r="B13" s="27" t="s">
        <v>20</v>
      </c>
      <c r="C13" s="55"/>
      <c r="D13" s="28" t="s">
        <v>21</v>
      </c>
      <c r="E13" s="39"/>
      <c r="F13" s="29">
        <v>60.2</v>
      </c>
      <c r="G13" s="30"/>
      <c r="H13" s="29"/>
      <c r="I13" s="69">
        <v>0</v>
      </c>
      <c r="J13" s="29">
        <f t="shared" ref="J13" si="0">$F13*I13</f>
        <v>0</v>
      </c>
      <c r="K13" s="4">
        <f>H13+J13</f>
        <v>0</v>
      </c>
    </row>
    <row r="14" spans="1:11" s="65" customFormat="1" ht="28.8" x14ac:dyDescent="0.3">
      <c r="A14" s="56" t="s">
        <v>22</v>
      </c>
      <c r="B14" s="57" t="s">
        <v>23</v>
      </c>
      <c r="C14" s="58"/>
      <c r="D14" s="59" t="s">
        <v>24</v>
      </c>
      <c r="E14" s="60">
        <v>1.1000000000000001</v>
      </c>
      <c r="F14" s="61">
        <f>F13*E14</f>
        <v>66.220000000000013</v>
      </c>
      <c r="G14" s="62"/>
      <c r="H14" s="61">
        <f>$F14*G14</f>
        <v>0</v>
      </c>
      <c r="I14" s="62"/>
      <c r="J14" s="63"/>
      <c r="K14" s="64">
        <f t="shared" ref="K14:K24" si="1">H14+J14</f>
        <v>0</v>
      </c>
    </row>
    <row r="15" spans="1:11" s="65" customFormat="1" ht="15.6" x14ac:dyDescent="0.3">
      <c r="A15" s="56" t="s">
        <v>25</v>
      </c>
      <c r="B15" s="57" t="s">
        <v>26</v>
      </c>
      <c r="C15" s="58"/>
      <c r="D15" s="59" t="s">
        <v>27</v>
      </c>
      <c r="E15" s="60">
        <v>6</v>
      </c>
      <c r="F15" s="61">
        <f>_xlfn.CEILING.MATH(F13*E15)</f>
        <v>362</v>
      </c>
      <c r="G15" s="62"/>
      <c r="H15" s="61">
        <f t="shared" ref="H15" si="2">$F15*G15</f>
        <v>0</v>
      </c>
      <c r="I15" s="62"/>
      <c r="J15" s="63"/>
      <c r="K15" s="64">
        <f t="shared" si="1"/>
        <v>0</v>
      </c>
    </row>
    <row r="16" spans="1:11" s="25" customFormat="1" ht="18" customHeight="1" x14ac:dyDescent="0.3">
      <c r="A16" s="31" t="s">
        <v>28</v>
      </c>
      <c r="B16" s="32" t="s">
        <v>29</v>
      </c>
      <c r="C16" s="54"/>
      <c r="D16" s="33"/>
      <c r="E16" s="40"/>
      <c r="F16" s="34"/>
      <c r="G16" s="23"/>
      <c r="H16" s="34">
        <f>SUM(H17:H19)</f>
        <v>0</v>
      </c>
      <c r="I16" s="23"/>
      <c r="J16" s="34">
        <f>SUM(J17:J19)</f>
        <v>0</v>
      </c>
      <c r="K16" s="24">
        <f>H16+J16</f>
        <v>0</v>
      </c>
    </row>
    <row r="17" spans="1:11" s="42" customFormat="1" ht="28.8" x14ac:dyDescent="0.3">
      <c r="A17" s="26" t="s">
        <v>30</v>
      </c>
      <c r="B17" s="27" t="s">
        <v>31</v>
      </c>
      <c r="C17" s="55"/>
      <c r="D17" s="28" t="s">
        <v>21</v>
      </c>
      <c r="E17" s="39"/>
      <c r="F17" s="29">
        <v>15.5</v>
      </c>
      <c r="G17" s="30"/>
      <c r="H17" s="29"/>
      <c r="I17" s="69">
        <v>0</v>
      </c>
      <c r="J17" s="29">
        <f t="shared" ref="J17" si="3">$F17*I17</f>
        <v>0</v>
      </c>
      <c r="K17" s="4">
        <f t="shared" si="1"/>
        <v>0</v>
      </c>
    </row>
    <row r="18" spans="1:11" s="65" customFormat="1" ht="28.8" x14ac:dyDescent="0.3">
      <c r="A18" s="56" t="s">
        <v>32</v>
      </c>
      <c r="B18" s="57" t="s">
        <v>33</v>
      </c>
      <c r="C18" s="58"/>
      <c r="D18" s="59" t="s">
        <v>21</v>
      </c>
      <c r="E18" s="60">
        <v>1.1000000000000001</v>
      </c>
      <c r="F18" s="61">
        <f>F17*E18</f>
        <v>17.05</v>
      </c>
      <c r="G18" s="62"/>
      <c r="H18" s="61">
        <f>$F18*G18</f>
        <v>0</v>
      </c>
      <c r="I18" s="62"/>
      <c r="J18" s="63"/>
      <c r="K18" s="64">
        <f t="shared" si="1"/>
        <v>0</v>
      </c>
    </row>
    <row r="19" spans="1:11" s="65" customFormat="1" ht="15.6" x14ac:dyDescent="0.3">
      <c r="A19" s="56" t="s">
        <v>34</v>
      </c>
      <c r="B19" s="57" t="s">
        <v>35</v>
      </c>
      <c r="C19" s="58"/>
      <c r="D19" s="59" t="s">
        <v>27</v>
      </c>
      <c r="E19" s="60">
        <v>6</v>
      </c>
      <c r="F19" s="61">
        <f>_xlfn.CEILING.MATH(F17*E19)</f>
        <v>93</v>
      </c>
      <c r="G19" s="62"/>
      <c r="H19" s="61">
        <f t="shared" ref="H19" si="4">$F19*G19</f>
        <v>0</v>
      </c>
      <c r="I19" s="62"/>
      <c r="J19" s="63"/>
      <c r="K19" s="64">
        <f t="shared" si="1"/>
        <v>0</v>
      </c>
    </row>
    <row r="20" spans="1:11" s="25" customFormat="1" ht="18" customHeight="1" x14ac:dyDescent="0.3">
      <c r="A20" s="31" t="s">
        <v>36</v>
      </c>
      <c r="B20" s="32" t="s">
        <v>37</v>
      </c>
      <c r="C20" s="54"/>
      <c r="D20" s="33"/>
      <c r="E20" s="40"/>
      <c r="F20" s="34"/>
      <c r="G20" s="23"/>
      <c r="H20" s="34">
        <f>SUM(H21:H32)</f>
        <v>0</v>
      </c>
      <c r="I20" s="23"/>
      <c r="J20" s="34">
        <f>SUM(J21:J32)</f>
        <v>0</v>
      </c>
      <c r="K20" s="24">
        <f>H20+J20</f>
        <v>0</v>
      </c>
    </row>
    <row r="21" spans="1:11" s="42" customFormat="1" ht="28.8" x14ac:dyDescent="0.3">
      <c r="A21" s="26" t="s">
        <v>38</v>
      </c>
      <c r="B21" s="27" t="s">
        <v>39</v>
      </c>
      <c r="C21" s="55"/>
      <c r="D21" s="28" t="s">
        <v>21</v>
      </c>
      <c r="E21" s="39"/>
      <c r="F21" s="29">
        <f>1430.78/2</f>
        <v>715.39</v>
      </c>
      <c r="G21" s="30"/>
      <c r="H21" s="29"/>
      <c r="I21" s="69">
        <v>0</v>
      </c>
      <c r="J21" s="29">
        <f>$F21*I21</f>
        <v>0</v>
      </c>
      <c r="K21" s="4">
        <f t="shared" si="1"/>
        <v>0</v>
      </c>
    </row>
    <row r="22" spans="1:11" s="65" customFormat="1" ht="28.8" x14ac:dyDescent="0.3">
      <c r="A22" s="56" t="s">
        <v>40</v>
      </c>
      <c r="B22" s="57" t="s">
        <v>33</v>
      </c>
      <c r="C22" s="58"/>
      <c r="D22" s="59" t="s">
        <v>21</v>
      </c>
      <c r="E22" s="60">
        <v>2.2000000000000002</v>
      </c>
      <c r="F22" s="61">
        <f>F21*E22</f>
        <v>1573.8580000000002</v>
      </c>
      <c r="G22" s="62"/>
      <c r="H22" s="61">
        <f t="shared" ref="H22:H24" si="5">$F22*G22</f>
        <v>0</v>
      </c>
      <c r="I22" s="62"/>
      <c r="J22" s="63"/>
      <c r="K22" s="64">
        <f t="shared" si="1"/>
        <v>0</v>
      </c>
    </row>
    <row r="23" spans="1:11" s="65" customFormat="1" ht="15.6" x14ac:dyDescent="0.3">
      <c r="A23" s="56"/>
      <c r="B23" s="57" t="s">
        <v>35</v>
      </c>
      <c r="C23" s="58"/>
      <c r="D23" s="59" t="s">
        <v>27</v>
      </c>
      <c r="E23" s="60">
        <v>4</v>
      </c>
      <c r="F23" s="61">
        <f>_xlfn.CEILING.MATH(F21*E23)</f>
        <v>2862</v>
      </c>
      <c r="G23" s="62"/>
      <c r="H23" s="61">
        <f t="shared" si="5"/>
        <v>0</v>
      </c>
      <c r="I23" s="62"/>
      <c r="J23" s="63"/>
      <c r="K23" s="64">
        <f t="shared" si="1"/>
        <v>0</v>
      </c>
    </row>
    <row r="24" spans="1:11" s="65" customFormat="1" ht="15.6" x14ac:dyDescent="0.3">
      <c r="A24" s="56" t="s">
        <v>41</v>
      </c>
      <c r="B24" s="57" t="s">
        <v>42</v>
      </c>
      <c r="C24" s="58"/>
      <c r="D24" s="59" t="s">
        <v>27</v>
      </c>
      <c r="E24" s="60">
        <v>6</v>
      </c>
      <c r="F24" s="61">
        <f>_xlfn.CEILING.MATH(F21*E24)</f>
        <v>4293</v>
      </c>
      <c r="G24" s="62"/>
      <c r="H24" s="61">
        <f t="shared" si="5"/>
        <v>0</v>
      </c>
      <c r="I24" s="62"/>
      <c r="J24" s="63"/>
      <c r="K24" s="64">
        <f t="shared" si="1"/>
        <v>0</v>
      </c>
    </row>
    <row r="25" spans="1:11" s="42" customFormat="1" ht="28.8" x14ac:dyDescent="0.3">
      <c r="A25" s="26" t="s">
        <v>43</v>
      </c>
      <c r="B25" s="27" t="s">
        <v>77</v>
      </c>
      <c r="C25" s="55"/>
      <c r="D25" s="28" t="s">
        <v>21</v>
      </c>
      <c r="E25" s="39"/>
      <c r="F25" s="29">
        <f>F21</f>
        <v>715.39</v>
      </c>
      <c r="G25" s="30"/>
      <c r="H25" s="29"/>
      <c r="I25" s="69">
        <v>0</v>
      </c>
      <c r="J25" s="29">
        <f>$F25*I25</f>
        <v>0</v>
      </c>
      <c r="K25" s="4">
        <f t="shared" ref="K25:K36" si="6">H25+J25</f>
        <v>0</v>
      </c>
    </row>
    <row r="26" spans="1:11" s="42" customFormat="1" ht="15.6" x14ac:dyDescent="0.3">
      <c r="A26" s="56" t="s">
        <v>44</v>
      </c>
      <c r="B26" s="57" t="s">
        <v>45</v>
      </c>
      <c r="C26" s="58"/>
      <c r="D26" s="59" t="s">
        <v>46</v>
      </c>
      <c r="E26" s="60">
        <v>3.2</v>
      </c>
      <c r="F26" s="61">
        <f>F25*E26</f>
        <v>2289.248</v>
      </c>
      <c r="G26" s="62"/>
      <c r="H26" s="61">
        <f t="shared" ref="H26:H31" si="7">$F26*G26</f>
        <v>0</v>
      </c>
      <c r="I26" s="62"/>
      <c r="J26" s="63"/>
      <c r="K26" s="64">
        <f t="shared" si="6"/>
        <v>0</v>
      </c>
    </row>
    <row r="27" spans="1:11" s="42" customFormat="1" ht="15.6" x14ac:dyDescent="0.3">
      <c r="A27" s="56" t="s">
        <v>47</v>
      </c>
      <c r="B27" s="57" t="s">
        <v>48</v>
      </c>
      <c r="C27" s="58"/>
      <c r="D27" s="59" t="s">
        <v>27</v>
      </c>
      <c r="E27" s="60">
        <v>2.5</v>
      </c>
      <c r="F27" s="61">
        <f>_xlfn.CEILING.MATH(F25*E27)</f>
        <v>1789</v>
      </c>
      <c r="G27" s="62"/>
      <c r="H27" s="61">
        <f t="shared" si="7"/>
        <v>0</v>
      </c>
      <c r="I27" s="62"/>
      <c r="J27" s="63"/>
      <c r="K27" s="64">
        <f t="shared" si="6"/>
        <v>0</v>
      </c>
    </row>
    <row r="28" spans="1:11" s="42" customFormat="1" ht="15.6" x14ac:dyDescent="0.3">
      <c r="A28" s="56" t="s">
        <v>49</v>
      </c>
      <c r="B28" s="57" t="s">
        <v>50</v>
      </c>
      <c r="C28" s="58"/>
      <c r="D28" s="59" t="s">
        <v>27</v>
      </c>
      <c r="E28" s="60">
        <v>14</v>
      </c>
      <c r="F28" s="61">
        <f>_xlfn.CEILING.MATH(F25*E28)</f>
        <v>10016</v>
      </c>
      <c r="G28" s="62"/>
      <c r="H28" s="61">
        <f t="shared" si="7"/>
        <v>0</v>
      </c>
      <c r="I28" s="62"/>
      <c r="J28" s="63"/>
      <c r="K28" s="64">
        <f t="shared" si="6"/>
        <v>0</v>
      </c>
    </row>
    <row r="29" spans="1:11" s="25" customFormat="1" ht="15.6" x14ac:dyDescent="0.3">
      <c r="A29" s="56" t="s">
        <v>51</v>
      </c>
      <c r="B29" s="57" t="s">
        <v>52</v>
      </c>
      <c r="C29" s="58"/>
      <c r="D29" s="59" t="s">
        <v>27</v>
      </c>
      <c r="E29" s="60">
        <v>1.25</v>
      </c>
      <c r="F29" s="61">
        <f>_xlfn.CEILING.MATH(E29*F25)</f>
        <v>895</v>
      </c>
      <c r="G29" s="62"/>
      <c r="H29" s="61">
        <f t="shared" si="7"/>
        <v>0</v>
      </c>
      <c r="I29" s="62"/>
      <c r="J29" s="63"/>
      <c r="K29" s="64">
        <f t="shared" si="6"/>
        <v>0</v>
      </c>
    </row>
    <row r="30" spans="1:11" s="42" customFormat="1" ht="15.6" x14ac:dyDescent="0.3">
      <c r="A30" s="56" t="s">
        <v>53</v>
      </c>
      <c r="B30" s="57" t="s">
        <v>54</v>
      </c>
      <c r="C30" s="58"/>
      <c r="D30" s="59" t="s">
        <v>27</v>
      </c>
      <c r="E30" s="60">
        <f>E31*2</f>
        <v>2.5</v>
      </c>
      <c r="F30" s="61">
        <f>_xlfn.CEILING.MATH(F25*E30)</f>
        <v>1789</v>
      </c>
      <c r="G30" s="62"/>
      <c r="H30" s="61">
        <f t="shared" si="7"/>
        <v>0</v>
      </c>
      <c r="I30" s="62"/>
      <c r="J30" s="63"/>
      <c r="K30" s="64">
        <f t="shared" si="6"/>
        <v>0</v>
      </c>
    </row>
    <row r="31" spans="1:11" s="42" customFormat="1" ht="15.6" x14ac:dyDescent="0.3">
      <c r="A31" s="56" t="s">
        <v>55</v>
      </c>
      <c r="B31" s="57" t="s">
        <v>56</v>
      </c>
      <c r="C31" s="58"/>
      <c r="D31" s="59" t="s">
        <v>27</v>
      </c>
      <c r="E31" s="60">
        <v>1.25</v>
      </c>
      <c r="F31" s="61">
        <f>_xlfn.CEILING.MATH(F25*E31)</f>
        <v>895</v>
      </c>
      <c r="G31" s="62"/>
      <c r="H31" s="61">
        <f t="shared" si="7"/>
        <v>0</v>
      </c>
      <c r="I31" s="62"/>
      <c r="J31" s="63"/>
      <c r="K31" s="64">
        <f t="shared" si="6"/>
        <v>0</v>
      </c>
    </row>
    <row r="32" spans="1:11" s="42" customFormat="1" ht="15.6" x14ac:dyDescent="0.3">
      <c r="A32" s="56" t="s">
        <v>57</v>
      </c>
      <c r="B32" s="57" t="s">
        <v>58</v>
      </c>
      <c r="C32" s="58"/>
      <c r="D32" s="59" t="s">
        <v>27</v>
      </c>
      <c r="E32" s="60">
        <v>0.6</v>
      </c>
      <c r="F32" s="61">
        <f>_xlfn.CEILING.MATH(F25*E32)</f>
        <v>430</v>
      </c>
      <c r="G32" s="62"/>
      <c r="H32" s="61">
        <f>$F32*G32</f>
        <v>0</v>
      </c>
      <c r="I32" s="62"/>
      <c r="J32" s="63"/>
      <c r="K32" s="64">
        <f t="shared" si="6"/>
        <v>0</v>
      </c>
    </row>
    <row r="33" spans="1:11" s="25" customFormat="1" ht="18" customHeight="1" x14ac:dyDescent="0.3">
      <c r="A33" s="31" t="s">
        <v>59</v>
      </c>
      <c r="B33" s="32" t="s">
        <v>60</v>
      </c>
      <c r="C33" s="54"/>
      <c r="D33" s="33"/>
      <c r="E33" s="40"/>
      <c r="F33" s="34"/>
      <c r="G33" s="23"/>
      <c r="H33" s="34">
        <f>SUM(H34:H44)</f>
        <v>0</v>
      </c>
      <c r="I33" s="23"/>
      <c r="J33" s="34">
        <f>SUM(J34:J44)</f>
        <v>0</v>
      </c>
      <c r="K33" s="24">
        <f>H33+J33</f>
        <v>0</v>
      </c>
    </row>
    <row r="34" spans="1:11" s="42" customFormat="1" ht="28.8" x14ac:dyDescent="0.3">
      <c r="A34" s="26" t="s">
        <v>61</v>
      </c>
      <c r="B34" s="27" t="s">
        <v>62</v>
      </c>
      <c r="C34" s="55"/>
      <c r="D34" s="28" t="s">
        <v>21</v>
      </c>
      <c r="E34" s="39"/>
      <c r="F34" s="29">
        <f>F37</f>
        <v>478.70224999999994</v>
      </c>
      <c r="G34" s="30"/>
      <c r="H34" s="29"/>
      <c r="I34" s="69">
        <v>0</v>
      </c>
      <c r="J34" s="29">
        <f>$F34*I34</f>
        <v>0</v>
      </c>
      <c r="K34" s="4">
        <f t="shared" si="6"/>
        <v>0</v>
      </c>
    </row>
    <row r="35" spans="1:11" s="42" customFormat="1" ht="28.8" x14ac:dyDescent="0.3">
      <c r="A35" s="56" t="s">
        <v>63</v>
      </c>
      <c r="B35" s="57" t="s">
        <v>33</v>
      </c>
      <c r="C35" s="58"/>
      <c r="D35" s="59" t="s">
        <v>21</v>
      </c>
      <c r="E35" s="60">
        <v>1.1000000000000001</v>
      </c>
      <c r="F35" s="61">
        <f>F34*E35</f>
        <v>526.57247499999994</v>
      </c>
      <c r="G35" s="62"/>
      <c r="H35" s="61">
        <f t="shared" ref="H35:H36" si="8">$F35*G35</f>
        <v>0</v>
      </c>
      <c r="I35" s="62"/>
      <c r="J35" s="63"/>
      <c r="K35" s="64">
        <f t="shared" si="6"/>
        <v>0</v>
      </c>
    </row>
    <row r="36" spans="1:11" s="42" customFormat="1" ht="15.6" x14ac:dyDescent="0.3">
      <c r="A36" s="56" t="s">
        <v>64</v>
      </c>
      <c r="B36" s="57" t="s">
        <v>42</v>
      </c>
      <c r="C36" s="58"/>
      <c r="D36" s="59" t="s">
        <v>27</v>
      </c>
      <c r="E36" s="60">
        <v>6</v>
      </c>
      <c r="F36" s="61">
        <f>_xlfn.CEILING.MATH(F34*E36)</f>
        <v>2873</v>
      </c>
      <c r="G36" s="62"/>
      <c r="H36" s="61">
        <f t="shared" si="8"/>
        <v>0</v>
      </c>
      <c r="I36" s="62"/>
      <c r="J36" s="63"/>
      <c r="K36" s="64">
        <f t="shared" si="6"/>
        <v>0</v>
      </c>
    </row>
    <row r="37" spans="1:11" s="42" customFormat="1" ht="28.8" x14ac:dyDescent="0.3">
      <c r="A37" s="26" t="s">
        <v>65</v>
      </c>
      <c r="B37" s="27" t="s">
        <v>78</v>
      </c>
      <c r="C37" s="55"/>
      <c r="D37" s="28" t="s">
        <v>21</v>
      </c>
      <c r="E37" s="39"/>
      <c r="F37" s="29">
        <f>(1.59+2.8+8.36+30.063+7.5+4.1+1.07+1.07+34.7+4.1+0.81+0.94+31.58+4.1+4.1+5.52+0.94+0.94+0.81+2.2)*3.25</f>
        <v>478.70224999999994</v>
      </c>
      <c r="G37" s="30"/>
      <c r="H37" s="29"/>
      <c r="I37" s="69">
        <v>0</v>
      </c>
      <c r="J37" s="29">
        <f>$F37*I37</f>
        <v>0</v>
      </c>
      <c r="K37" s="4">
        <f t="shared" ref="K37:K45" si="9">H37+J37</f>
        <v>0</v>
      </c>
    </row>
    <row r="38" spans="1:11" s="66" customFormat="1" ht="15.6" x14ac:dyDescent="0.3">
      <c r="A38" s="56" t="s">
        <v>66</v>
      </c>
      <c r="B38" s="57" t="s">
        <v>67</v>
      </c>
      <c r="C38" s="58"/>
      <c r="D38" s="59" t="s">
        <v>46</v>
      </c>
      <c r="E38" s="60">
        <v>0.75</v>
      </c>
      <c r="F38" s="61">
        <f>F37*E38</f>
        <v>359.02668749999998</v>
      </c>
      <c r="G38" s="62"/>
      <c r="H38" s="61">
        <f t="shared" ref="H38" si="10">$F38*G38</f>
        <v>0</v>
      </c>
      <c r="I38" s="62"/>
      <c r="J38" s="61"/>
      <c r="K38" s="64">
        <f t="shared" si="9"/>
        <v>0</v>
      </c>
    </row>
    <row r="39" spans="1:11" s="65" customFormat="1" ht="15.6" x14ac:dyDescent="0.3">
      <c r="A39" s="56" t="s">
        <v>68</v>
      </c>
      <c r="B39" s="57" t="s">
        <v>45</v>
      </c>
      <c r="C39" s="58"/>
      <c r="D39" s="59" t="s">
        <v>46</v>
      </c>
      <c r="E39" s="60">
        <v>3.2</v>
      </c>
      <c r="F39" s="61">
        <f>F37*E39</f>
        <v>1531.8471999999999</v>
      </c>
      <c r="G39" s="62"/>
      <c r="H39" s="61">
        <f t="shared" ref="H39:H40" si="11">$F39*G39</f>
        <v>0</v>
      </c>
      <c r="I39" s="62"/>
      <c r="J39" s="63"/>
      <c r="K39" s="64">
        <f t="shared" si="9"/>
        <v>0</v>
      </c>
    </row>
    <row r="40" spans="1:11" s="65" customFormat="1" ht="15.6" x14ac:dyDescent="0.3">
      <c r="A40" s="56" t="s">
        <v>69</v>
      </c>
      <c r="B40" s="57" t="s">
        <v>48</v>
      </c>
      <c r="C40" s="58"/>
      <c r="D40" s="59" t="s">
        <v>27</v>
      </c>
      <c r="E40" s="60">
        <v>2.5</v>
      </c>
      <c r="F40" s="61">
        <f>_xlfn.CEILING.MATH(F37*E40)</f>
        <v>1197</v>
      </c>
      <c r="G40" s="62"/>
      <c r="H40" s="61">
        <f t="shared" si="11"/>
        <v>0</v>
      </c>
      <c r="I40" s="62"/>
      <c r="J40" s="63"/>
      <c r="K40" s="64">
        <f t="shared" si="9"/>
        <v>0</v>
      </c>
    </row>
    <row r="41" spans="1:11" s="65" customFormat="1" ht="15.6" x14ac:dyDescent="0.3">
      <c r="A41" s="56" t="s">
        <v>70</v>
      </c>
      <c r="B41" s="57" t="s">
        <v>50</v>
      </c>
      <c r="C41" s="58"/>
      <c r="D41" s="59" t="s">
        <v>27</v>
      </c>
      <c r="E41" s="60">
        <v>14</v>
      </c>
      <c r="F41" s="61">
        <f>_xlfn.CEILING.MATH(F37*E41)</f>
        <v>6702</v>
      </c>
      <c r="G41" s="62"/>
      <c r="H41" s="61">
        <f t="shared" ref="H41" si="12">$F41*G41</f>
        <v>0</v>
      </c>
      <c r="I41" s="62"/>
      <c r="J41" s="63"/>
      <c r="K41" s="64">
        <f t="shared" si="9"/>
        <v>0</v>
      </c>
    </row>
    <row r="42" spans="1:11" s="65" customFormat="1" ht="15.6" x14ac:dyDescent="0.3">
      <c r="A42" s="56" t="s">
        <v>71</v>
      </c>
      <c r="B42" s="57" t="s">
        <v>52</v>
      </c>
      <c r="C42" s="58"/>
      <c r="D42" s="59" t="s">
        <v>27</v>
      </c>
      <c r="E42" s="60">
        <v>1.25</v>
      </c>
      <c r="F42" s="61">
        <f>_xlfn.CEILING.MATH(E42*F37)</f>
        <v>599</v>
      </c>
      <c r="G42" s="62"/>
      <c r="H42" s="61">
        <f>$F42*G42</f>
        <v>0</v>
      </c>
      <c r="I42" s="62"/>
      <c r="J42" s="63"/>
      <c r="K42" s="64">
        <f t="shared" si="9"/>
        <v>0</v>
      </c>
    </row>
    <row r="43" spans="1:11" s="65" customFormat="1" ht="15.6" x14ac:dyDescent="0.3">
      <c r="A43" s="56" t="s">
        <v>72</v>
      </c>
      <c r="B43" s="57" t="s">
        <v>56</v>
      </c>
      <c r="C43" s="58"/>
      <c r="D43" s="59" t="s">
        <v>27</v>
      </c>
      <c r="E43" s="60">
        <v>1.25</v>
      </c>
      <c r="F43" s="61">
        <f>_xlfn.CEILING.MATH(F37*E43)</f>
        <v>599</v>
      </c>
      <c r="G43" s="62"/>
      <c r="H43" s="61">
        <f t="shared" ref="H43:H44" si="13">$F43*G43</f>
        <v>0</v>
      </c>
      <c r="I43" s="62"/>
      <c r="J43" s="63"/>
      <c r="K43" s="64">
        <f t="shared" si="9"/>
        <v>0</v>
      </c>
    </row>
    <row r="44" spans="1:11" s="65" customFormat="1" ht="16.2" thickBot="1" x14ac:dyDescent="0.35">
      <c r="A44" s="56" t="s">
        <v>73</v>
      </c>
      <c r="B44" s="57" t="s">
        <v>58</v>
      </c>
      <c r="C44" s="58"/>
      <c r="D44" s="59" t="s">
        <v>27</v>
      </c>
      <c r="E44" s="60">
        <v>0.6</v>
      </c>
      <c r="F44" s="61">
        <f>_xlfn.CEILING.MATH(F37*E44)</f>
        <v>288</v>
      </c>
      <c r="G44" s="62"/>
      <c r="H44" s="61">
        <f t="shared" si="13"/>
        <v>0</v>
      </c>
      <c r="I44" s="62"/>
      <c r="J44" s="63"/>
      <c r="K44" s="64">
        <f t="shared" si="9"/>
        <v>0</v>
      </c>
    </row>
    <row r="45" spans="1:11" ht="14.25" customHeight="1" x14ac:dyDescent="0.3">
      <c r="A45" s="45"/>
      <c r="B45" s="45" t="s">
        <v>74</v>
      </c>
      <c r="C45" s="51"/>
      <c r="D45" s="47"/>
      <c r="E45" s="41"/>
      <c r="F45" s="5"/>
      <c r="G45" s="6"/>
      <c r="H45" s="68">
        <f>H33+H20+H16+H12</f>
        <v>0</v>
      </c>
      <c r="I45" s="7"/>
      <c r="J45" s="8">
        <f>J12+J16+J20+J33</f>
        <v>0</v>
      </c>
      <c r="K45" s="9">
        <f t="shared" si="9"/>
        <v>0</v>
      </c>
    </row>
    <row r="46" spans="1:11" ht="15" customHeight="1" thickBot="1" x14ac:dyDescent="0.35">
      <c r="A46" s="46"/>
      <c r="B46" s="46" t="s">
        <v>75</v>
      </c>
      <c r="C46" s="52"/>
      <c r="D46" s="48"/>
      <c r="E46" s="37"/>
      <c r="F46" s="10"/>
      <c r="G46" s="11"/>
      <c r="H46" s="10">
        <f>H47-H45</f>
        <v>0</v>
      </c>
      <c r="I46" s="12"/>
      <c r="J46" s="13">
        <f>J47-J45</f>
        <v>0</v>
      </c>
      <c r="K46" s="14">
        <f>K45*0.2</f>
        <v>0</v>
      </c>
    </row>
    <row r="47" spans="1:11" ht="27" customHeight="1" thickBot="1" x14ac:dyDescent="0.35">
      <c r="A47" s="15"/>
      <c r="B47" s="16" t="s">
        <v>76</v>
      </c>
      <c r="C47" s="53"/>
      <c r="D47" s="17"/>
      <c r="E47" s="38"/>
      <c r="F47" s="18"/>
      <c r="G47" s="19"/>
      <c r="H47" s="18">
        <f>H45*1.2</f>
        <v>0</v>
      </c>
      <c r="I47" s="20"/>
      <c r="J47" s="21">
        <f>J45*1.2</f>
        <v>0</v>
      </c>
      <c r="K47" s="22">
        <f>SUM(K45:K46)</f>
        <v>0</v>
      </c>
    </row>
    <row r="48" spans="1:11" s="35" customFormat="1" ht="13.8" x14ac:dyDescent="0.3"/>
    <row r="49" spans="1:11" x14ac:dyDescent="0.3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</row>
  </sheetData>
  <mergeCells count="15">
    <mergeCell ref="A4:K4"/>
    <mergeCell ref="A2:K2"/>
    <mergeCell ref="A3:K3"/>
    <mergeCell ref="J5:K5"/>
    <mergeCell ref="J6:K6"/>
    <mergeCell ref="B7:K7"/>
    <mergeCell ref="A10:A11"/>
    <mergeCell ref="B10:B11"/>
    <mergeCell ref="D10:D11"/>
    <mergeCell ref="F10:F11"/>
    <mergeCell ref="G10:H10"/>
    <mergeCell ref="I10:J10"/>
    <mergeCell ref="E10:E11"/>
    <mergeCell ref="C10:C11"/>
    <mergeCell ref="K10:K11"/>
  </mergeCells>
  <phoneticPr fontId="23" type="noConversion"/>
  <conditionalFormatting sqref="B7:K7">
    <cfRule type="cellIs" dxfId="10" priority="60" operator="equal">
      <formula>0</formula>
    </cfRule>
  </conditionalFormatting>
  <conditionalFormatting sqref="F13:F15 F17:F19">
    <cfRule type="cellIs" dxfId="9" priority="42" operator="equal">
      <formula>0</formula>
    </cfRule>
  </conditionalFormatting>
  <conditionalFormatting sqref="F21:F32">
    <cfRule type="cellIs" dxfId="8" priority="15" operator="equal">
      <formula>0</formula>
    </cfRule>
  </conditionalFormatting>
  <conditionalFormatting sqref="F34:F44">
    <cfRule type="cellIs" dxfId="7" priority="3" operator="equal">
      <formula>0</formula>
    </cfRule>
  </conditionalFormatting>
  <conditionalFormatting sqref="I13">
    <cfRule type="cellIs" dxfId="6" priority="57" operator="equal">
      <formula>0</formula>
    </cfRule>
  </conditionalFormatting>
  <conditionalFormatting sqref="I17">
    <cfRule type="cellIs" dxfId="5" priority="53" operator="equal">
      <formula>0</formula>
    </cfRule>
  </conditionalFormatting>
  <conditionalFormatting sqref="I21">
    <cfRule type="cellIs" dxfId="4" priority="17" operator="equal">
      <formula>0</formula>
    </cfRule>
  </conditionalFormatting>
  <conditionalFormatting sqref="I25">
    <cfRule type="cellIs" dxfId="3" priority="14" operator="equal">
      <formula>0</formula>
    </cfRule>
  </conditionalFormatting>
  <conditionalFormatting sqref="I34">
    <cfRule type="cellIs" dxfId="2" priority="2" operator="equal">
      <formula>0</formula>
    </cfRule>
  </conditionalFormatting>
  <conditionalFormatting sqref="I37">
    <cfRule type="cellIs" dxfId="1" priority="13" operator="equal">
      <formula>0</formula>
    </cfRule>
  </conditionalFormatting>
  <conditionalFormatting sqref="J5:K5">
    <cfRule type="cellIs" dxfId="0" priority="61" operator="equal">
      <formula>0</formula>
    </cfRule>
  </conditionalFormatting>
  <printOptions horizontalCentered="1"/>
  <pageMargins left="0.39370078740157483" right="0.39370078740157483" top="0.59055118110236227" bottom="0.59055118110236227" header="0" footer="0"/>
  <pageSetup paperSize="9" scale="81" fitToHeight="0" orientation="landscape" blackAndWhite="1" r:id="rId1"/>
  <headerFooter>
    <oddFooter>&amp;RАркуш. &amp;P
Аркушів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6839aa-3829-4483-b1ac-3bc616d3ebb7">
      <Terms xmlns="http://schemas.microsoft.com/office/infopath/2007/PartnerControls"/>
    </lcf76f155ced4ddcb4097134ff3c332f>
    <TaxCatchAll xmlns="4f889c87-1cf5-49cf-99dd-7213ed854027" xsi:nil="true"/>
    <SharedWithUsers xmlns="4f889c87-1cf5-49cf-99dd-7213ed854027">
      <UserInfo>
        <DisplayName>Богдан Подлипский</DisplayName>
        <AccountId>534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8A48280EA248E4AAA91B26A725D596D" ma:contentTypeVersion="12" ma:contentTypeDescription="Створення нового документа." ma:contentTypeScope="" ma:versionID="97cf7cf9abb7e24e0dec0896bd4fffed">
  <xsd:schema xmlns:xsd="http://www.w3.org/2001/XMLSchema" xmlns:xs="http://www.w3.org/2001/XMLSchema" xmlns:p="http://schemas.microsoft.com/office/2006/metadata/properties" xmlns:ns2="cc6839aa-3829-4483-b1ac-3bc616d3ebb7" xmlns:ns3="4f889c87-1cf5-49cf-99dd-7213ed854027" targetNamespace="http://schemas.microsoft.com/office/2006/metadata/properties" ma:root="true" ma:fieldsID="dc0ed6db593317a66aab4bdee3ac992f" ns2:_="" ns3:_="">
    <xsd:import namespace="cc6839aa-3829-4483-b1ac-3bc616d3ebb7"/>
    <xsd:import namespace="4f889c87-1cf5-49cf-99dd-7213ed8540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839aa-3829-4483-b1ac-3bc616d3eb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97b73211-cf8d-4983-b232-52e3632570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889c87-1cf5-49cf-99dd-7213ed854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b26d957-b41b-446d-b21d-e160e41793ad}" ma:internalName="TaxCatchAll" ma:showField="CatchAllData" ma:web="4f889c87-1cf5-49cf-99dd-7213ed8540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DFE291-A2A1-482B-8281-F0EEF6314E6E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cc6839aa-3829-4483-b1ac-3bc616d3ebb7"/>
    <ds:schemaRef ds:uri="http://purl.org/dc/elements/1.1/"/>
    <ds:schemaRef ds:uri="http://schemas.microsoft.com/office/infopath/2007/PartnerControls"/>
    <ds:schemaRef ds:uri="4f889c87-1cf5-49cf-99dd-7213ed854027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9533CB4-4FC6-4D59-9249-51B0843DF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839aa-3829-4483-b1ac-3bc616d3ebb7"/>
    <ds:schemaRef ds:uri="4f889c87-1cf5-49cf-99dd-7213ed854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3D2F4A-2485-44EE-ADF3-4E27D838D8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ТЗ_С102</vt:lpstr>
      <vt:lpstr>ТЗ_С102!Заголовки_для_друку</vt:lpstr>
      <vt:lpstr>ТЗ_С102!Область_друку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2023-06-23T07:03:08Z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0x01010058A48280EA248E4AAA91B26A725D596D</vt:lpwstr>
  </property>
  <property fmtid="{D5CDD505-2E9C-101B-9397-08002B2CF9AE}" pid="3" name="MediaServiceImageTags">
    <vt:lpwstr/>
  </property>
</Properties>
</file>