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sers\ZDUDENKO\ВСЕ РАБОТНИКИ\переформат Ніжин\"/>
    </mc:Choice>
  </mc:AlternateContent>
  <bookViews>
    <workbookView xWindow="0" yWindow="0" windowWidth="23040" windowHeight="933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Лист1!$A$7:$I$72</definedName>
    <definedName name="Виконується">#REF!</definedName>
  </definedNames>
  <calcPr calcId="162913"/>
</workbook>
</file>

<file path=xl/calcChain.xml><?xml version="1.0" encoding="utf-8"?>
<calcChain xmlns="http://schemas.openxmlformats.org/spreadsheetml/2006/main">
  <c r="F67" i="51" l="1"/>
  <c r="F60" i="51"/>
  <c r="F61" i="51"/>
  <c r="F62" i="51"/>
  <c r="F59" i="51"/>
  <c r="F11" i="51" l="1"/>
  <c r="F12" i="51"/>
  <c r="F13" i="51"/>
  <c r="F14" i="51"/>
  <c r="F15" i="51"/>
  <c r="F16" i="51"/>
  <c r="J40" i="51" l="1"/>
  <c r="J35" i="51"/>
  <c r="K35" i="51" s="1"/>
  <c r="J54" i="51"/>
  <c r="K54" i="51" s="1"/>
  <c r="J52" i="51"/>
  <c r="K52" i="51" s="1"/>
  <c r="J50" i="51"/>
  <c r="K49" i="51"/>
  <c r="J48" i="51"/>
  <c r="J47" i="51"/>
  <c r="K47" i="51" s="1"/>
  <c r="J60" i="51"/>
  <c r="K60" i="51" s="1"/>
  <c r="K57" i="51"/>
  <c r="K56" i="51"/>
  <c r="F56" i="51"/>
  <c r="K55" i="51"/>
  <c r="F54" i="51"/>
  <c r="I53" i="51"/>
  <c r="K53" i="51" s="1"/>
  <c r="F52" i="51"/>
  <c r="I50" i="51"/>
  <c r="K50" i="51" s="1"/>
  <c r="F50" i="51"/>
  <c r="K48" i="51"/>
  <c r="F47" i="51"/>
  <c r="K45" i="51"/>
  <c r="F45" i="51"/>
  <c r="K42" i="51"/>
  <c r="I41" i="51"/>
  <c r="K41" i="51" s="1"/>
  <c r="K40" i="51"/>
  <c r="F40" i="51"/>
  <c r="I39" i="51"/>
  <c r="K39" i="51" s="1"/>
  <c r="K38" i="51"/>
  <c r="I38" i="51"/>
  <c r="F38" i="51"/>
  <c r="I37" i="51"/>
  <c r="K37" i="51" s="1"/>
  <c r="I36" i="51"/>
  <c r="K36" i="51" s="1"/>
  <c r="F35" i="51"/>
  <c r="I34" i="51"/>
  <c r="K34" i="51" s="1"/>
  <c r="I33" i="51"/>
  <c r="K33" i="51" s="1"/>
  <c r="F33" i="51"/>
  <c r="K32" i="51"/>
  <c r="K31" i="51"/>
  <c r="F31" i="51"/>
  <c r="F29" i="51"/>
  <c r="F28" i="51"/>
  <c r="J59" i="51" l="1"/>
  <c r="K59" i="51" s="1"/>
  <c r="I63" i="51"/>
  <c r="J63" i="51"/>
  <c r="J62" i="51"/>
  <c r="K62" i="51" s="1"/>
  <c r="K63" i="51" l="1"/>
  <c r="K12" i="51"/>
  <c r="F10" i="51" l="1"/>
  <c r="F65" i="51" l="1"/>
  <c r="K25" i="51" l="1"/>
  <c r="F20" i="51"/>
  <c r="J16" i="51" l="1"/>
  <c r="K16" i="51" s="1"/>
  <c r="K24" i="51" l="1"/>
  <c r="K23" i="51"/>
  <c r="K22" i="51"/>
  <c r="F18" i="51"/>
  <c r="K21" i="51"/>
  <c r="K20" i="51"/>
  <c r="K19" i="51"/>
  <c r="F17" i="51"/>
  <c r="K18" i="51"/>
  <c r="K17" i="51"/>
  <c r="K11" i="51" l="1"/>
  <c r="K10" i="51"/>
  <c r="F66" i="51" l="1"/>
  <c r="K9" i="51" l="1"/>
  <c r="K67" i="51" s="1"/>
  <c r="K68" i="51" l="1"/>
  <c r="K69" i="51"/>
  <c r="F9" i="51"/>
  <c r="F70" i="51" l="1"/>
  <c r="K70" i="51" s="1"/>
  <c r="K71" i="51" l="1"/>
  <c r="K72" i="51" s="1"/>
</calcChain>
</file>

<file path=xl/sharedStrings.xml><?xml version="1.0" encoding="utf-8"?>
<sst xmlns="http://schemas.openxmlformats.org/spreadsheetml/2006/main" count="245" uniqueCount="176">
  <si>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</si>
  <si>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</si>
  <si>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</si>
  <si>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</si>
  <si>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</si>
  <si>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</si>
  <si>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</si>
  <si>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</si>
  <si>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</si>
  <si>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</si>
  <si>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</si>
  <si>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</si>
  <si>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</si>
  <si>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</si>
  <si>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</si>
  <si>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</si>
  <si>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</si>
  <si>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</si>
  <si>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</si>
  <si>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</si>
  <si>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</si>
  <si>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</si>
  <si>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</si>
  <si>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</si>
  <si>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</si>
  <si>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</si>
  <si>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</si>
  <si>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</si>
  <si>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</si>
  <si>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</si>
  <si>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</si>
  <si>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</si>
  <si>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</si>
  <si>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</si>
  <si>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</si>
  <si>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</si>
  <si>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</si>
  <si>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</si>
  <si>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</si>
  <si>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</si>
  <si>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</si>
  <si>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</si>
  <si>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</si>
  <si>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</si>
  <si>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</si>
  <si>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</si>
  <si>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</si>
  <si>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</si>
  <si>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</si>
  <si>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</si>
  <si>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</si>
  <si>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</si>
  <si>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</si>
  <si>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</si>
  <si>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</si>
  <si>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</si>
  <si>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</si>
  <si>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</si>
  <si>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</si>
  <si>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</si>
  <si>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</si>
  <si>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</si>
  <si>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</si>
  <si>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</si>
  <si>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</si>
  <si>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</si>
  <si>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</si>
  <si>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</si>
  <si>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</si>
  <si>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</si>
  <si>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</si>
  <si>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</si>
  <si>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</si>
  <si>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</si>
  <si>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</si>
  <si>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</si>
  <si>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</si>
  <si>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</si>
  <si>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</si>
  <si>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</si>
  <si>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</si>
  <si>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</si>
  <si>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</si>
  <si>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</si>
  <si>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</si>
  <si>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</si>
  <si>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</si>
  <si>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</si>
  <si>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</si>
  <si>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</si>
  <si>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</si>
  <si>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</si>
  <si>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</si>
  <si>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</si>
  <si>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</si>
  <si>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</si>
  <si>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Монтажні роботи</t>
  </si>
  <si>
    <t>Стретс 17мік*50см вага нетто 2,346 (+/-2%)кг макс. Довж палетування 600м.п</t>
  </si>
  <si>
    <t>Гофрокартон 2-х шаровий 1,05x10 м 10.5 м. кв.</t>
  </si>
  <si>
    <t xml:space="preserve">Дюбель для гіпсокартону MOLLY 5x65 мм 4 шт. Expert Fix </t>
  </si>
  <si>
    <t>Доставка меблів (Бориспільский р-н с. Мартусівка Моїсеєва 72)</t>
  </si>
  <si>
    <t>посл</t>
  </si>
  <si>
    <t>м.п.</t>
  </si>
  <si>
    <t>Демонтаж/монтаж  панелі 1200 мм (демонтаж, перенесення в нову зону, монтаж)</t>
  </si>
  <si>
    <t>Монтаж  стол двохрівневий 1200 мм (розвантаження, занесення в ТЦ, монтаж)</t>
  </si>
  <si>
    <t>Монтаж профілю під лед стрічку</t>
  </si>
  <si>
    <t xml:space="preserve">Профіль алюмінієвий кутовий анодований ЛПУ 17x17 мм 200 см  </t>
  </si>
  <si>
    <t>линза для лед профиля</t>
  </si>
  <si>
    <t>Монтаж лед стрічки</t>
  </si>
  <si>
    <t>Стрічка світлодіодна IEK LSR-3528W120 9.6 Вт IP20 12 В холодний</t>
  </si>
  <si>
    <t>шт.</t>
  </si>
  <si>
    <t>Коннектор IEK IP20 LSCON8-MONO-213-03 3 шт./уп. 8 мм (15см-разъем)</t>
  </si>
  <si>
    <t xml:space="preserve">Монтаж транформаторів </t>
  </si>
  <si>
    <t>Перетворювач напруги ИЕК 12 В 30 Вт IP20 S-25-12</t>
  </si>
  <si>
    <t xml:space="preserve">Вимикач для бра 129 250В білий </t>
  </si>
  <si>
    <t>Монтажна двостороння стрічка 3M VHB надміцна сіра 9 мм х 2 м товщина 1,1 мм</t>
  </si>
  <si>
    <t>Вилка електрична кутова Makel із заземленням 250В 16А ABS-пластик білий</t>
  </si>
  <si>
    <t>Кабель силовий багатожильний ЗЗКМ ШВВП 2х0,75 мідь</t>
  </si>
  <si>
    <t>Розетка подвійна із заземленням Mono Larissa без шторок без кришки білий 103-191904-120</t>
  </si>
  <si>
    <t>Монтаж розеток з підрозетником</t>
  </si>
  <si>
    <t>за попереднім погодженням з Замовником,</t>
  </si>
  <si>
    <t>Дефектний акт</t>
  </si>
  <si>
    <t>Демонтаж/монтаж  панелі 600 мм (демонтаж, перенесення в нову зону, монтаж)</t>
  </si>
  <si>
    <t>м2</t>
  </si>
  <si>
    <t xml:space="preserve">Найменування будови та її адреса : Переформат в ТТ в м. Ніжин вул. Гоголя 2А </t>
  </si>
  <si>
    <t>Демонтаж телевізора (демонтаж, пакування, винесення с магазину, навантаження)</t>
  </si>
  <si>
    <t>Демонтаж панелі 600 мм (демонтаж, пакування, винесення с магазину, навантаження)</t>
  </si>
  <si>
    <t>Монтаж стелажа під КБТ (розвантаження, занесення в магазин,  монтаж)</t>
  </si>
  <si>
    <t>Плівка повітряно-бульбашкова 1,0x50 мкм відрізна</t>
  </si>
  <si>
    <t>Заміна циліндра замка</t>
  </si>
  <si>
    <t>Заміна доводчика двері</t>
  </si>
  <si>
    <t>Ремонт плитки Грес 300х300 (демонтаж/монтаж)</t>
  </si>
  <si>
    <t>Плитка Атем Грес 0070 30x30</t>
  </si>
  <si>
    <t>кг</t>
  </si>
  <si>
    <t>Клей для плитки Ceresit CM 11 Ceramic</t>
  </si>
  <si>
    <t>Циліндр Imperial ZC 80 мм 40/40 SN (C-124)</t>
  </si>
  <si>
    <t>Фасад</t>
  </si>
  <si>
    <t>демонтаж</t>
  </si>
  <si>
    <t>Демонтаж /відбивання штукатурки</t>
  </si>
  <si>
    <t>Демонтаж існуючих постерів (зі збереженням)</t>
  </si>
  <si>
    <t>Монтаж</t>
  </si>
  <si>
    <t>Монтаж постерів</t>
  </si>
  <si>
    <t>Дюбель ударний 6х60</t>
  </si>
  <si>
    <t>Двостороння клейка стрічка HPX для творчості 12 мм x 10 м FT1510</t>
  </si>
  <si>
    <t>Штукатурення стін</t>
  </si>
  <si>
    <t>Клей для теплоізоляції BauGut KLT 25 кг</t>
  </si>
  <si>
    <t>Ґрунтовка глибокопроникна Ceresit CT 17 2 л</t>
  </si>
  <si>
    <t>л</t>
  </si>
  <si>
    <t>Монтаж кутника</t>
  </si>
  <si>
    <t>Кутник перфорований алюмінієвий ШТУКАТУР з сіткою 70х70 мм 2,5 м</t>
  </si>
  <si>
    <t>Часткове шпаклювання стін (шпаклювання + грунтування)</t>
  </si>
  <si>
    <t>Пофарбування фасаду (2-о разове пофарбування+грунтування) K=1,4</t>
  </si>
  <si>
    <t>Фарба латексна акрилова Siltek Beton Pro База FС шовковистий мат база під тонування 4,5 л</t>
  </si>
  <si>
    <t>Ґрунтувальна фарба адгезійна Ceresit CT 16 QUARTZCONTACT 5 л</t>
  </si>
  <si>
    <t>Послуга з тонування</t>
  </si>
  <si>
    <t>Сходи</t>
  </si>
  <si>
    <t>Очищення металевих поверхонь</t>
  </si>
  <si>
    <t>Пофарбування металевих частин сходів (грунтування+пофарбування)</t>
  </si>
  <si>
    <t>Ґрунтовка Kompozit ГФ-021 світло-сірий мат 0,9 кг</t>
  </si>
  <si>
    <t>Емаль Kompozit алкідна ПФ-115 світло-сірий глянець 0,9 кг</t>
  </si>
  <si>
    <t>Розчинник Уайт-спірит Хімреактив 0,47 л</t>
  </si>
  <si>
    <t>Грунтування бетону</t>
  </si>
  <si>
    <t>Ремонт бетонних сходів</t>
  </si>
  <si>
    <t>Монтаж алюмінієвого кутника</t>
  </si>
  <si>
    <t>м/п</t>
  </si>
  <si>
    <t>Кутник для плитки Braz Line зовнішній гнучкий алюміній 11 мм 2,7м срібло</t>
  </si>
  <si>
    <t>Укладання гумової плитки з прирізкою</t>
  </si>
  <si>
    <t>Травмобезпечна гумова плитка (500х500 мм, 12 мм) ТМ Укрплит</t>
  </si>
  <si>
    <t>Клей для гумової плитки</t>
  </si>
  <si>
    <t>Циліндр Imperial ZN 60 мм 30/30 (C-100)</t>
  </si>
  <si>
    <t>Інші роботи</t>
  </si>
  <si>
    <t>Ремонтна суміш Ceresit CN 83</t>
  </si>
  <si>
    <t>поставка Замовника</t>
  </si>
  <si>
    <t xml:space="preserve">Доводчик дверной </t>
  </si>
  <si>
    <t>км</t>
  </si>
  <si>
    <t>Монтаж  панелі 600 мм (розвантаження, занесення в ТЦ, монтаж)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</si>
</sst>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5">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
      <i/>
      <sz val="11"/>
      <color rgb="FF7F7F7F"/>
      <name val="Calibri"/>
      <family val="2"/>
      <charset val="204"/>
      <scheme val="minor"/>
    </font>
    <font>
      <u/>
      <sz val="11"/>
      <color indexed="30"/>
      <name val="Calibri"/>
      <family val="2"/>
      <charset val="204"/>
    </font>
    <font>
      <sz val="10"/>
      <name val="Helv"/>
      <family val="2"/>
      <charset val="204"/>
    </font>
    <font>
      <u/>
      <sz val="10"/>
      <color theme="1"/>
      <name val="Calibri"/>
      <family val="2"/>
      <charset val="204"/>
      <scheme val="minor"/>
    </font>
    <font>
      <sz val="10"/>
      <color theme="1"/>
      <name val="Calibri"/>
      <family val="2"/>
      <scheme val="minor"/>
    </font>
    <font>
      <sz val="10"/>
      <name val="Calibri"/>
      <family val="2"/>
      <charset val="204"/>
      <scheme val="minor"/>
    </font>
    <font>
      <sz val="10"/>
      <color rgb="FF000000"/>
      <name val="Calibri"/>
      <family val="2"/>
      <charset val="204"/>
      <scheme val="minor"/>
    </font>
    <font>
      <sz val="10"/>
      <color indexed="8"/>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8">
    <xf numFmtId="0" fontId="0" fillId="0" borderId="0"/>
    <xf numFmtId="0" fontId="18" fillId="0" borderId="0"/>
    <xf numFmtId="0" fontId="17" fillId="0" borderId="0">
      <alignment horizontal="center" vertical="center"/>
    </xf>
    <xf numFmtId="0" fontId="5" fillId="0" borderId="0"/>
    <xf numFmtId="0" fontId="27" fillId="0" borderId="0">
      <alignment horizontal="left" vertical="top"/>
    </xf>
    <xf numFmtId="0" fontId="25" fillId="0" borderId="0"/>
    <xf numFmtId="0" fontId="17" fillId="0" borderId="0">
      <alignment horizontal="center" vertical="center"/>
    </xf>
    <xf numFmtId="0" fontId="25" fillId="0" borderId="0"/>
    <xf numFmtId="0" fontId="4"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5" fillId="0" borderId="0"/>
    <xf numFmtId="0" fontId="26" fillId="0" borderId="0">
      <alignment horizontal="left" vertical="top"/>
    </xf>
    <xf numFmtId="0" fontId="21" fillId="0" borderId="0">
      <alignment horizontal="center" vertical="top"/>
    </xf>
    <xf numFmtId="0" fontId="31" fillId="0" borderId="0"/>
    <xf numFmtId="0" fontId="5"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7" fillId="0" borderId="0">
      <alignment horizontal="center" vertical="center"/>
    </xf>
    <xf numFmtId="0" fontId="3"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5"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3" fillId="0" borderId="0" applyFont="0" applyFill="0" applyBorder="0" applyAlignment="0" applyProtection="0"/>
    <xf numFmtId="0" fontId="43" fillId="0" borderId="0">
      <protection locked="0"/>
    </xf>
    <xf numFmtId="0" fontId="43" fillId="0" borderId="0"/>
    <xf numFmtId="0" fontId="47" fillId="0" borderId="0"/>
    <xf numFmtId="0" fontId="54" fillId="0" borderId="0" applyNumberFormat="0" applyFill="0" applyBorder="0" applyAlignment="0" applyProtection="0"/>
    <xf numFmtId="0" fontId="5" fillId="0" borderId="0">
      <protection locked="0"/>
    </xf>
    <xf numFmtId="0" fontId="55" fillId="0" borderId="0" applyNumberFormat="0" applyFill="0" applyBorder="0" applyAlignment="0" applyProtection="0">
      <alignment vertical="top"/>
      <protection locked="0"/>
    </xf>
    <xf numFmtId="0" fontId="1" fillId="0" borderId="0"/>
    <xf numFmtId="0" fontId="47" fillId="0" borderId="0"/>
    <xf numFmtId="0" fontId="5" fillId="0" borderId="0"/>
    <xf numFmtId="0" fontId="1" fillId="0" borderId="0"/>
    <xf numFmtId="0" fontId="1" fillId="0" borderId="0"/>
    <xf numFmtId="0" fontId="1" fillId="0" borderId="0"/>
    <xf numFmtId="0" fontId="56" fillId="0" borderId="0"/>
  </cellStyleXfs>
  <cellXfs count="171">
    <xf numFmtId="0" fontId="0" fillId="0" borderId="0" xfId="0"/>
    <xf numFmtId="0" fontId="5" fillId="0" borderId="0" xfId="3" applyFont="1" applyFill="1" applyBorder="1"/>
    <xf numFmtId="0" fontId="6" fillId="0" borderId="0" xfId="46" applyFont="1" applyFill="1" applyBorder="1" applyAlignment="1">
      <alignment horizontal="left" vertical="top"/>
    </xf>
    <xf numFmtId="0" fontId="7" fillId="0" borderId="0" xfId="3" applyFont="1" applyFill="1" applyBorder="1" applyAlignment="1">
      <alignment vertical="center" wrapText="1"/>
    </xf>
    <xf numFmtId="0" fontId="9" fillId="0" borderId="5" xfId="3" applyFont="1" applyFill="1" applyBorder="1" applyAlignment="1">
      <alignment horizontal="left" vertical="top"/>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xf numFmtId="0" fontId="5" fillId="0" borderId="10" xfId="3" applyFont="1" applyFill="1" applyBorder="1" applyAlignment="1">
      <alignment horizontal="left" vertical="center"/>
    </xf>
    <xf numFmtId="0" fontId="5" fillId="0" borderId="10" xfId="3" applyFont="1" applyFill="1" applyBorder="1"/>
    <xf numFmtId="0" fontId="10" fillId="0" borderId="0" xfId="7" applyFont="1"/>
    <xf numFmtId="0" fontId="12" fillId="0" borderId="0" xfId="7" applyFont="1"/>
    <xf numFmtId="0" fontId="6" fillId="0" borderId="0" xfId="46" applyFont="1" applyFill="1" applyAlignment="1">
      <alignment horizontal="center" vertical="top" wrapText="1"/>
    </xf>
    <xf numFmtId="0" fontId="12" fillId="0" borderId="0" xfId="7" applyFont="1" applyAlignment="1">
      <alignment horizontal="center" vertical="top" wrapText="1"/>
    </xf>
    <xf numFmtId="0" fontId="12" fillId="0" borderId="0" xfId="7" applyFont="1" applyAlignment="1">
      <alignment wrapText="1"/>
    </xf>
    <xf numFmtId="0" fontId="10" fillId="0" borderId="1" xfId="7" applyFont="1" applyBorder="1"/>
    <xf numFmtId="0" fontId="7" fillId="0" borderId="1" xfId="7" applyFont="1" applyBorder="1" applyAlignment="1">
      <alignment horizontal="center" vertical="center"/>
    </xf>
    <xf numFmtId="0" fontId="12" fillId="0" borderId="13" xfId="7" applyFont="1" applyBorder="1"/>
    <xf numFmtId="0" fontId="12" fillId="0" borderId="0" xfId="7" applyFont="1" applyBorder="1"/>
    <xf numFmtId="0" fontId="12" fillId="0" borderId="0" xfId="7" applyFont="1" applyBorder="1" applyAlignment="1">
      <alignment horizontal="left" wrapText="1"/>
    </xf>
    <xf numFmtId="0" fontId="12" fillId="0" borderId="0" xfId="7" applyFont="1" applyBorder="1" applyAlignment="1">
      <alignment horizontal="left"/>
    </xf>
    <xf numFmtId="0" fontId="10" fillId="0" borderId="0" xfId="7" applyFont="1" applyBorder="1"/>
    <xf numFmtId="1" fontId="45" fillId="0" borderId="1" xfId="46" applyNumberFormat="1" applyFont="1" applyFill="1" applyBorder="1" applyAlignment="1">
      <alignment horizontal="center" vertical="center"/>
    </xf>
    <xf numFmtId="0" fontId="45" fillId="4" borderId="1" xfId="46" applyFont="1" applyFill="1" applyBorder="1" applyAlignment="1">
      <alignment horizontal="center" vertical="center" wrapText="1"/>
    </xf>
    <xf numFmtId="4" fontId="45" fillId="4" borderId="1" xfId="46" applyNumberFormat="1" applyFont="1" applyFill="1" applyBorder="1" applyAlignment="1">
      <alignment horizontal="center" vertical="center"/>
    </xf>
    <xf numFmtId="0" fontId="45" fillId="4" borderId="1" xfId="46" applyFont="1" applyFill="1" applyBorder="1" applyAlignment="1">
      <alignment horizontal="left" wrapText="1"/>
    </xf>
    <xf numFmtId="4" fontId="45" fillId="4" borderId="1" xfId="46" applyNumberFormat="1" applyFont="1" applyFill="1" applyBorder="1" applyAlignment="1">
      <alignment horizontal="center" vertical="center" wrapText="1"/>
    </xf>
    <xf numFmtId="0" fontId="46" fillId="4" borderId="1" xfId="46" applyFont="1" applyFill="1" applyBorder="1" applyAlignment="1">
      <alignment horizontal="center" wrapText="1"/>
    </xf>
    <xf numFmtId="0" fontId="51" fillId="0" borderId="0" xfId="46" applyFont="1" applyAlignment="1">
      <alignment horizontal="left" vertical="top"/>
    </xf>
    <xf numFmtId="0" fontId="51" fillId="0" borderId="0" xfId="46" applyFont="1" applyAlignment="1">
      <alignment horizontal="center" vertical="top"/>
    </xf>
    <xf numFmtId="0" fontId="51" fillId="0" borderId="0" xfId="46" applyFont="1" applyAlignment="1">
      <alignment vertical="top"/>
    </xf>
    <xf numFmtId="166" fontId="51" fillId="0" borderId="0" xfId="46" applyNumberFormat="1" applyFont="1" applyAlignment="1">
      <alignment horizontal="center" vertical="center"/>
    </xf>
    <xf numFmtId="0" fontId="42" fillId="0" borderId="0" xfId="0" applyFont="1"/>
    <xf numFmtId="166" fontId="50" fillId="4" borderId="0" xfId="0" applyNumberFormat="1" applyFont="1" applyFill="1" applyAlignment="1">
      <alignment horizontal="center" vertical="center" wrapText="1"/>
    </xf>
    <xf numFmtId="0" fontId="44" fillId="3" borderId="1" xfId="46" applyFont="1" applyFill="1" applyBorder="1" applyAlignment="1">
      <alignment horizontal="center" wrapText="1"/>
    </xf>
    <xf numFmtId="0" fontId="44" fillId="3" borderId="1" xfId="46" applyFont="1" applyFill="1" applyBorder="1" applyAlignment="1">
      <alignment horizontal="left"/>
    </xf>
    <xf numFmtId="0" fontId="44" fillId="3" borderId="1" xfId="46" applyFont="1" applyFill="1" applyBorder="1" applyAlignment="1">
      <alignment horizontal="left" wrapText="1"/>
    </xf>
    <xf numFmtId="4" fontId="44" fillId="3" borderId="1" xfId="46" applyNumberFormat="1" applyFont="1" applyFill="1" applyBorder="1" applyAlignment="1">
      <alignment horizontal="left" wrapText="1"/>
    </xf>
    <xf numFmtId="4" fontId="44" fillId="3" borderId="1" xfId="46" applyNumberFormat="1" applyFont="1" applyFill="1" applyBorder="1" applyAlignment="1">
      <alignment horizontal="center" wrapText="1"/>
    </xf>
    <xf numFmtId="0" fontId="42" fillId="0" borderId="0" xfId="0" applyFont="1" applyFill="1"/>
    <xf numFmtId="0" fontId="42" fillId="4" borderId="0" xfId="0" applyFont="1" applyFill="1"/>
    <xf numFmtId="0" fontId="42" fillId="2" borderId="0" xfId="57" applyFont="1" applyFill="1" applyAlignment="1">
      <alignment horizontal="left" vertical="top"/>
    </xf>
    <xf numFmtId="0" fontId="49" fillId="2" borderId="1" xfId="46" applyFont="1" applyFill="1" applyBorder="1" applyAlignment="1">
      <alignment horizontal="left" wrapText="1"/>
    </xf>
    <xf numFmtId="0" fontId="49" fillId="2" borderId="1" xfId="46" applyFont="1" applyFill="1" applyBorder="1" applyAlignment="1">
      <alignment horizontal="center" vertical="center" wrapText="1"/>
    </xf>
    <xf numFmtId="166" fontId="2" fillId="2" borderId="1" xfId="46" applyNumberFormat="1" applyFont="1" applyFill="1" applyBorder="1" applyAlignment="1">
      <alignment horizontal="center" vertical="center"/>
    </xf>
    <xf numFmtId="166" fontId="49" fillId="2" borderId="1" xfId="46" applyNumberFormat="1" applyFont="1" applyFill="1" applyBorder="1" applyAlignment="1">
      <alignment horizontal="center" vertical="center"/>
    </xf>
    <xf numFmtId="4" fontId="2" fillId="2" borderId="1" xfId="46" applyNumberFormat="1" applyFont="1" applyFill="1" applyBorder="1" applyAlignment="1">
      <alignment horizontal="left" wrapText="1"/>
    </xf>
    <xf numFmtId="4" fontId="2" fillId="2" borderId="1" xfId="46" applyNumberFormat="1" applyFont="1" applyFill="1" applyBorder="1" applyAlignment="1">
      <alignment horizontal="center" wrapText="1"/>
    </xf>
    <xf numFmtId="4" fontId="49" fillId="2" borderId="1" xfId="46" applyNumberFormat="1" applyFont="1" applyFill="1" applyBorder="1" applyAlignment="1">
      <alignment horizontal="center" vertical="center"/>
    </xf>
    <xf numFmtId="0" fontId="49" fillId="2" borderId="1" xfId="26" applyFont="1" applyFill="1" applyBorder="1" applyAlignment="1">
      <alignment horizontal="left" wrapText="1"/>
    </xf>
    <xf numFmtId="10" fontId="49" fillId="2" borderId="1" xfId="46" applyNumberFormat="1" applyFont="1" applyFill="1" applyBorder="1" applyAlignment="1">
      <alignment horizontal="center" vertical="center" wrapText="1"/>
    </xf>
    <xf numFmtId="1" fontId="42" fillId="0" borderId="1" xfId="57" applyNumberFormat="1" applyFont="1" applyFill="1" applyBorder="1" applyAlignment="1">
      <alignment horizontal="left" vertical="top"/>
    </xf>
    <xf numFmtId="9" fontId="49" fillId="2" borderId="1" xfId="46" applyNumberFormat="1" applyFont="1" applyFill="1" applyBorder="1" applyAlignment="1">
      <alignment horizontal="center" vertical="center" wrapText="1"/>
    </xf>
    <xf numFmtId="4" fontId="2" fillId="2" borderId="1" xfId="46" applyNumberFormat="1" applyFont="1" applyFill="1" applyBorder="1" applyAlignment="1">
      <alignment horizontal="left"/>
    </xf>
    <xf numFmtId="4" fontId="2" fillId="2" borderId="1" xfId="46" applyNumberFormat="1" applyFont="1" applyFill="1" applyBorder="1" applyAlignment="1">
      <alignment horizontal="center"/>
    </xf>
    <xf numFmtId="0" fontId="49" fillId="2" borderId="1" xfId="46" applyFont="1" applyFill="1" applyBorder="1" applyAlignment="1">
      <alignment horizontal="left"/>
    </xf>
    <xf numFmtId="4" fontId="42" fillId="0" borderId="0" xfId="0" applyNumberFormat="1" applyFont="1"/>
    <xf numFmtId="0" fontId="2" fillId="2" borderId="1" xfId="46" applyFont="1" applyFill="1" applyBorder="1" applyAlignment="1">
      <alignment horizontal="center" vertical="center"/>
    </xf>
    <xf numFmtId="0" fontId="2" fillId="2" borderId="1" xfId="46" applyFont="1" applyFill="1" applyBorder="1" applyAlignment="1">
      <alignment horizontal="left"/>
    </xf>
    <xf numFmtId="0" fontId="2" fillId="2" borderId="1" xfId="46" applyFont="1" applyFill="1" applyBorder="1" applyAlignment="1">
      <alignment horizontal="center"/>
    </xf>
    <xf numFmtId="0" fontId="42" fillId="0" borderId="0" xfId="0" applyFont="1" applyAlignment="1">
      <alignment horizontal="center" vertical="center"/>
    </xf>
    <xf numFmtId="0" fontId="42" fillId="0" borderId="0" xfId="0" applyFont="1" applyAlignment="1">
      <alignment horizontal="center"/>
    </xf>
    <xf numFmtId="0" fontId="52" fillId="2" borderId="0" xfId="46" applyFont="1" applyFill="1" applyBorder="1" applyAlignment="1">
      <alignment horizontal="left"/>
    </xf>
    <xf numFmtId="0" fontId="48" fillId="0" borderId="0" xfId="46" applyFont="1" applyAlignment="1">
      <alignment horizontal="left" vertical="top"/>
    </xf>
    <xf numFmtId="0" fontId="52" fillId="0" borderId="0" xfId="46" applyFont="1" applyFill="1" applyBorder="1" applyAlignment="1">
      <alignment horizontal="left" vertical="top" wrapText="1"/>
    </xf>
    <xf numFmtId="0" fontId="53" fillId="0" borderId="0" xfId="0" applyFont="1"/>
    <xf numFmtId="0" fontId="45" fillId="0" borderId="1" xfId="46" applyFont="1" applyFill="1" applyBorder="1" applyAlignment="1">
      <alignment horizontal="left" vertical="center" wrapText="1"/>
    </xf>
    <xf numFmtId="0" fontId="45" fillId="0" borderId="1" xfId="46" applyFont="1" applyFill="1" applyBorder="1" applyAlignment="1">
      <alignment horizontal="left" wrapText="1"/>
    </xf>
    <xf numFmtId="0" fontId="42" fillId="0" borderId="0" xfId="57" applyFont="1" applyFill="1" applyAlignment="1">
      <alignment horizontal="left" vertical="top"/>
    </xf>
    <xf numFmtId="0" fontId="61" fillId="0" borderId="1" xfId="46" applyFont="1" applyFill="1" applyBorder="1" applyAlignment="1">
      <alignment horizontal="left" vertical="center" wrapText="1"/>
    </xf>
    <xf numFmtId="166" fontId="61" fillId="0" borderId="1" xfId="46" applyNumberFormat="1" applyFont="1" applyFill="1" applyBorder="1" applyAlignment="1">
      <alignment horizontal="center" vertical="center" wrapText="1"/>
    </xf>
    <xf numFmtId="166" fontId="59" fillId="0" borderId="1" xfId="46" applyNumberFormat="1" applyFont="1" applyFill="1" applyBorder="1" applyAlignment="1">
      <alignment horizontal="center" vertical="center" wrapText="1"/>
    </xf>
    <xf numFmtId="166" fontId="45" fillId="0" borderId="1" xfId="46" applyNumberFormat="1" applyFont="1" applyFill="1" applyBorder="1" applyAlignment="1">
      <alignment horizontal="center" vertical="center"/>
    </xf>
    <xf numFmtId="49" fontId="45" fillId="0" borderId="1" xfId="46" applyNumberFormat="1" applyFont="1" applyFill="1" applyBorder="1" applyAlignment="1" applyProtection="1">
      <alignment horizontal="center" vertical="center" wrapText="1"/>
      <protection locked="0"/>
    </xf>
    <xf numFmtId="49" fontId="45" fillId="0" borderId="1" xfId="46" applyNumberFormat="1" applyFont="1" applyFill="1" applyBorder="1" applyAlignment="1" applyProtection="1">
      <alignment horizontal="left" vertical="center" wrapText="1"/>
      <protection locked="0"/>
    </xf>
    <xf numFmtId="0" fontId="45" fillId="0" borderId="1" xfId="0" applyFont="1" applyFill="1" applyBorder="1" applyAlignment="1">
      <alignment vertical="center" wrapText="1"/>
    </xf>
    <xf numFmtId="166" fontId="45" fillId="4" borderId="16" xfId="0" applyNumberFormat="1" applyFont="1" applyFill="1" applyBorder="1" applyAlignment="1">
      <alignment horizontal="center" vertical="center"/>
    </xf>
    <xf numFmtId="0" fontId="60" fillId="0" borderId="1" xfId="0" applyFont="1" applyFill="1" applyBorder="1" applyAlignment="1">
      <alignment vertical="center" wrapText="1"/>
    </xf>
    <xf numFmtId="0" fontId="59" fillId="0" borderId="1" xfId="0" applyFont="1" applyFill="1" applyBorder="1" applyAlignment="1">
      <alignment wrapText="1"/>
    </xf>
    <xf numFmtId="166" fontId="45" fillId="4" borderId="1" xfId="0" applyNumberFormat="1" applyFont="1" applyFill="1" applyBorder="1" applyAlignment="1">
      <alignment horizontal="center" vertical="center"/>
    </xf>
    <xf numFmtId="166" fontId="45" fillId="4" borderId="1" xfId="0" applyNumberFormat="1" applyFont="1" applyFill="1" applyBorder="1" applyAlignment="1">
      <alignment horizontal="left" vertical="center" wrapText="1"/>
    </xf>
    <xf numFmtId="166" fontId="45" fillId="4" borderId="1" xfId="46" applyNumberFormat="1" applyFont="1" applyFill="1" applyBorder="1" applyAlignment="1">
      <alignment horizontal="center" vertical="center"/>
    </xf>
    <xf numFmtId="49" fontId="45" fillId="4" borderId="1" xfId="46" applyNumberFormat="1" applyFont="1" applyFill="1" applyBorder="1" applyAlignment="1" applyProtection="1">
      <alignment horizontal="center" vertical="center" wrapText="1"/>
      <protection locked="0"/>
    </xf>
    <xf numFmtId="49" fontId="45" fillId="0" borderId="1" xfId="46" applyNumberFormat="1" applyFont="1" applyFill="1" applyBorder="1" applyAlignment="1" applyProtection="1">
      <alignment horizontal="left" wrapText="1"/>
      <protection locked="0"/>
    </xf>
    <xf numFmtId="166" fontId="59" fillId="0" borderId="1" xfId="58" applyNumberFormat="1" applyFont="1" applyFill="1" applyBorder="1" applyAlignment="1" applyProtection="1">
      <alignment horizontal="center" vertical="center" wrapText="1"/>
      <protection locked="0"/>
    </xf>
    <xf numFmtId="166" fontId="45" fillId="0" borderId="1" xfId="0" applyNumberFormat="1" applyFont="1" applyFill="1" applyBorder="1" applyAlignment="1">
      <alignment horizontal="center" vertical="center"/>
    </xf>
    <xf numFmtId="166" fontId="58" fillId="0" borderId="1" xfId="0" applyNumberFormat="1" applyFont="1" applyFill="1" applyBorder="1" applyAlignment="1">
      <alignment horizontal="left" vertical="center" wrapText="1"/>
    </xf>
    <xf numFmtId="166" fontId="45" fillId="0" borderId="16" xfId="0" applyNumberFormat="1" applyFont="1" applyFill="1" applyBorder="1" applyAlignment="1">
      <alignment horizontal="center" vertical="center"/>
    </xf>
    <xf numFmtId="0" fontId="45" fillId="0" borderId="16" xfId="0" applyFont="1" applyFill="1" applyBorder="1" applyAlignment="1">
      <alignment horizontal="center" vertical="center"/>
    </xf>
    <xf numFmtId="0" fontId="57" fillId="0" borderId="1" xfId="46" applyFont="1" applyFill="1" applyBorder="1" applyAlignment="1">
      <alignment horizontal="center" vertical="center" wrapText="1"/>
    </xf>
    <xf numFmtId="0" fontId="61" fillId="0" borderId="1" xfId="46" applyFont="1" applyFill="1" applyBorder="1" applyAlignment="1">
      <alignment horizontal="center" vertical="center" wrapText="1"/>
    </xf>
    <xf numFmtId="0" fontId="59" fillId="0" borderId="1" xfId="0" applyFont="1" applyFill="1" applyBorder="1" applyAlignment="1">
      <alignment horizontal="left" vertical="center" wrapText="1"/>
    </xf>
    <xf numFmtId="166" fontId="61" fillId="4" borderId="1" xfId="46" applyNumberFormat="1" applyFont="1" applyFill="1" applyBorder="1" applyAlignment="1">
      <alignment horizontal="center" vertical="center" wrapText="1"/>
    </xf>
    <xf numFmtId="0" fontId="45" fillId="4" borderId="1" xfId="0" applyFont="1" applyFill="1" applyBorder="1" applyAlignment="1">
      <alignment horizontal="left" vertical="center" wrapText="1"/>
    </xf>
    <xf numFmtId="166" fontId="45" fillId="0" borderId="1" xfId="54"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46" applyFont="1" applyFill="1" applyBorder="1" applyAlignment="1">
      <alignment horizontal="center" vertical="center" wrapText="1"/>
    </xf>
    <xf numFmtId="0" fontId="45" fillId="0" borderId="1" xfId="0" applyFont="1" applyFill="1" applyBorder="1" applyAlignment="1">
      <alignment horizontal="left" vertical="top" wrapText="1"/>
    </xf>
    <xf numFmtId="0" fontId="62" fillId="0" borderId="1" xfId="46" applyFont="1" applyFill="1" applyBorder="1" applyAlignment="1">
      <alignment horizontal="center" vertical="center" wrapText="1"/>
    </xf>
    <xf numFmtId="0" fontId="45" fillId="0" borderId="1" xfId="0"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2" fontId="45" fillId="4" borderId="1" xfId="0" applyNumberFormat="1" applyFont="1" applyFill="1" applyBorder="1" applyAlignment="1">
      <alignment horizontal="center" vertical="center" wrapText="1"/>
    </xf>
    <xf numFmtId="0" fontId="45" fillId="4" borderId="1" xfId="22" applyFont="1" applyFill="1" applyBorder="1" applyAlignment="1">
      <alignment horizontal="left" vertical="top" wrapText="1"/>
    </xf>
    <xf numFmtId="0" fontId="63" fillId="0" borderId="1" xfId="0" applyFont="1" applyBorder="1"/>
    <xf numFmtId="0" fontId="62" fillId="2" borderId="1" xfId="57" applyFont="1" applyFill="1" applyBorder="1" applyAlignment="1">
      <alignment horizontal="left" vertical="top"/>
    </xf>
    <xf numFmtId="0" fontId="64" fillId="4" borderId="1" xfId="0" applyFont="1" applyFill="1" applyBorder="1" applyAlignment="1">
      <alignment horizontal="left" vertical="top"/>
    </xf>
    <xf numFmtId="0" fontId="62" fillId="0" borderId="1" xfId="57" applyFont="1" applyFill="1" applyBorder="1" applyAlignment="1">
      <alignment horizontal="left" vertical="top"/>
    </xf>
    <xf numFmtId="166" fontId="45" fillId="0" borderId="1" xfId="0" applyNumberFormat="1" applyFont="1" applyFill="1" applyBorder="1" applyAlignment="1">
      <alignment horizontal="left" vertical="center" wrapText="1"/>
    </xf>
    <xf numFmtId="0" fontId="62" fillId="0" borderId="1" xfId="57" applyFont="1" applyFill="1" applyBorder="1" applyAlignment="1">
      <alignment horizontal="left" vertical="top" wrapText="1"/>
    </xf>
    <xf numFmtId="0" fontId="16" fillId="0" borderId="1" xfId="7" applyFont="1" applyBorder="1" applyAlignment="1">
      <alignment horizontal="left" vertical="top" wrapText="1"/>
    </xf>
    <xf numFmtId="0" fontId="16" fillId="0" borderId="1" xfId="7" applyFont="1" applyBorder="1" applyAlignment="1">
      <alignment horizontal="left" vertical="top"/>
    </xf>
    <xf numFmtId="0" fontId="16" fillId="0" borderId="1" xfId="7" applyFont="1" applyBorder="1" applyAlignment="1">
      <alignment horizontal="left" vertical="center" wrapText="1"/>
    </xf>
    <xf numFmtId="0" fontId="16" fillId="0" borderId="1" xfId="7" applyFont="1" applyBorder="1" applyAlignment="1">
      <alignment horizontal="center" vertical="center" wrapText="1"/>
    </xf>
    <xf numFmtId="0" fontId="16" fillId="0" borderId="1" xfId="7" applyFont="1" applyBorder="1" applyAlignment="1">
      <alignment horizontal="center" vertical="center"/>
    </xf>
    <xf numFmtId="0" fontId="16" fillId="0" borderId="1" xfId="7" applyFont="1" applyBorder="1" applyAlignment="1">
      <alignment horizontal="left" wrapText="1"/>
    </xf>
    <xf numFmtId="0" fontId="6" fillId="0" borderId="1" xfId="7" applyFont="1" applyBorder="1" applyAlignment="1">
      <alignment horizontal="center"/>
    </xf>
    <xf numFmtId="0" fontId="6" fillId="0" borderId="1" xfId="7" applyFont="1" applyBorder="1" applyAlignment="1">
      <alignment horizontal="left" vertical="top" wrapText="1"/>
    </xf>
    <xf numFmtId="0" fontId="16" fillId="0" borderId="1" xfId="7" applyFont="1" applyBorder="1" applyAlignment="1">
      <alignment horizontal="center"/>
    </xf>
    <xf numFmtId="0" fontId="7" fillId="0" borderId="1" xfId="7" applyFont="1" applyBorder="1" applyAlignment="1">
      <alignment horizontal="center"/>
    </xf>
    <xf numFmtId="0" fontId="16" fillId="0" borderId="1" xfId="7" applyFont="1" applyBorder="1" applyAlignment="1">
      <alignment horizontal="left"/>
    </xf>
    <xf numFmtId="0" fontId="12" fillId="0" borderId="2" xfId="7" applyFont="1" applyBorder="1" applyAlignment="1">
      <alignment horizontal="left" wrapText="1"/>
    </xf>
    <xf numFmtId="0" fontId="12" fillId="0" borderId="12" xfId="7" applyFont="1" applyBorder="1" applyAlignment="1">
      <alignment horizontal="left"/>
    </xf>
    <xf numFmtId="0" fontId="12" fillId="0" borderId="14" xfId="7" applyFont="1" applyBorder="1" applyAlignment="1">
      <alignment horizontal="left"/>
    </xf>
    <xf numFmtId="0" fontId="12" fillId="0" borderId="2" xfId="7" applyFont="1" applyFill="1" applyBorder="1" applyAlignment="1">
      <alignment horizontal="left" wrapText="1"/>
    </xf>
    <xf numFmtId="0" fontId="12" fillId="0" borderId="12" xfId="7" applyFont="1" applyFill="1" applyBorder="1" applyAlignment="1">
      <alignment horizontal="left"/>
    </xf>
    <xf numFmtId="0" fontId="12" fillId="0" borderId="14" xfId="7" applyFont="1" applyFill="1" applyBorder="1" applyAlignment="1">
      <alignment horizontal="left"/>
    </xf>
    <xf numFmtId="0" fontId="12" fillId="0" borderId="13" xfId="7" applyFont="1" applyBorder="1" applyAlignment="1">
      <alignment horizontal="left" wrapText="1"/>
    </xf>
    <xf numFmtId="0" fontId="12" fillId="0" borderId="13" xfId="7" applyFont="1" applyBorder="1" applyAlignment="1">
      <alignment horizontal="left"/>
    </xf>
    <xf numFmtId="0" fontId="11" fillId="0" borderId="0" xfId="7" applyFont="1" applyAlignment="1">
      <alignment horizontal="right" vertical="top" wrapText="1"/>
    </xf>
    <xf numFmtId="0" fontId="11" fillId="0" borderId="0" xfId="7" applyFont="1" applyAlignment="1">
      <alignment horizontal="right" vertical="top"/>
    </xf>
    <xf numFmtId="0" fontId="7" fillId="0" borderId="0" xfId="7" applyFont="1" applyAlignment="1">
      <alignment horizontal="right" wrapText="1"/>
    </xf>
    <xf numFmtId="0" fontId="7" fillId="0" borderId="0" xfId="7" applyFont="1" applyAlignment="1">
      <alignment horizontal="right"/>
    </xf>
    <xf numFmtId="0" fontId="13" fillId="0" borderId="0" xfId="46" applyFont="1" applyFill="1" applyAlignment="1">
      <alignment horizontal="center" vertical="top" wrapText="1"/>
    </xf>
    <xf numFmtId="0" fontId="14" fillId="0" borderId="0" xfId="7" applyFont="1" applyAlignment="1">
      <alignment horizontal="center" vertical="top" wrapText="1"/>
    </xf>
    <xf numFmtId="0" fontId="14" fillId="0" borderId="0" xfId="7" applyFont="1" applyAlignment="1">
      <alignment wrapText="1"/>
    </xf>
    <xf numFmtId="0" fontId="15" fillId="0" borderId="2" xfId="46" applyFont="1" applyBorder="1" applyAlignment="1">
      <alignment horizontal="left" vertical="top" wrapText="1"/>
    </xf>
    <xf numFmtId="0" fontId="15" fillId="0" borderId="12" xfId="7" applyFont="1" applyBorder="1" applyAlignment="1">
      <alignment horizontal="left" wrapText="1"/>
    </xf>
    <xf numFmtId="0" fontId="15" fillId="0" borderId="14" xfId="7" applyFont="1" applyBorder="1" applyAlignment="1">
      <alignment horizontal="left"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6" fillId="5" borderId="3" xfId="46" applyFont="1" applyFill="1" applyBorder="1" applyAlignment="1">
      <alignment horizontal="left" vertical="center"/>
    </xf>
    <xf numFmtId="0" fontId="6" fillId="5" borderId="4" xfId="46" applyFont="1" applyFill="1" applyBorder="1" applyAlignment="1">
      <alignment horizontal="left" vertical="center"/>
    </xf>
    <xf numFmtId="0" fontId="6" fillId="5" borderId="8" xfId="46" applyFont="1" applyFill="1" applyBorder="1" applyAlignment="1">
      <alignment horizontal="left" vertical="center"/>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5" xfId="3" applyFont="1" applyFill="1" applyBorder="1" applyAlignment="1">
      <alignment wrapText="1"/>
    </xf>
    <xf numFmtId="0" fontId="5" fillId="0" borderId="0" xfId="3" applyFont="1" applyFill="1" applyBorder="1"/>
    <xf numFmtId="0" fontId="5" fillId="0" borderId="10" xfId="3" applyFont="1" applyFill="1" applyBorder="1"/>
    <xf numFmtId="0" fontId="5" fillId="6" borderId="7" xfId="3" applyFont="1" applyFill="1" applyBorder="1" applyAlignment="1">
      <alignment wrapText="1"/>
    </xf>
    <xf numFmtId="0" fontId="5" fillId="6" borderId="1" xfId="3" applyFont="1" applyFill="1" applyBorder="1" applyAlignment="1">
      <alignment wrapText="1"/>
    </xf>
    <xf numFmtId="0" fontId="5" fillId="6" borderId="11" xfId="3" applyFont="1" applyFill="1" applyBorder="1" applyAlignment="1">
      <alignment wrapText="1"/>
    </xf>
    <xf numFmtId="0" fontId="5" fillId="7" borderId="5" xfId="3" applyFont="1" applyFill="1" applyBorder="1" applyAlignment="1">
      <alignment wrapText="1"/>
    </xf>
    <xf numFmtId="0" fontId="5" fillId="7" borderId="0" xfId="3" applyFont="1" applyFill="1" applyBorder="1"/>
    <xf numFmtId="0" fontId="5" fillId="7" borderId="10" xfId="3" applyFont="1" applyFill="1" applyBorder="1"/>
    <xf numFmtId="0" fontId="8" fillId="5" borderId="3" xfId="46" applyFont="1" applyFill="1" applyBorder="1" applyAlignment="1">
      <alignment horizontal="center" vertical="center" wrapText="1"/>
    </xf>
    <xf numFmtId="0" fontId="8" fillId="5" borderId="4" xfId="46" applyFont="1" applyFill="1" applyBorder="1" applyAlignment="1">
      <alignment horizontal="center" vertical="center"/>
    </xf>
    <xf numFmtId="0" fontId="8" fillId="5" borderId="8" xfId="46" applyFont="1" applyFill="1" applyBorder="1" applyAlignment="1">
      <alignment horizontal="center" vertical="center"/>
    </xf>
    <xf numFmtId="0" fontId="5" fillId="0" borderId="6"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0" fillId="4" borderId="0" xfId="0" applyFont="1" applyFill="1" applyAlignment="1">
      <alignment horizontal="left" vertical="top" wrapText="1"/>
    </xf>
    <xf numFmtId="0" fontId="50" fillId="0" borderId="0" xfId="57" applyFont="1" applyAlignment="1">
      <alignment horizontal="left"/>
    </xf>
    <xf numFmtId="0" fontId="50" fillId="4" borderId="0" xfId="0" applyFont="1" applyFill="1" applyBorder="1" applyAlignment="1">
      <alignment horizontal="center" vertical="center" wrapText="1"/>
    </xf>
    <xf numFmtId="4" fontId="59" fillId="4" borderId="1" xfId="46" applyNumberFormat="1" applyFont="1" applyFill="1" applyBorder="1" applyAlignment="1">
      <alignment horizontal="center" vertical="center" wrapText="1"/>
    </xf>
    <xf numFmtId="2" fontId="59" fillId="0" borderId="1" xfId="0" applyNumberFormat="1" applyFont="1" applyFill="1" applyBorder="1" applyAlignment="1">
      <alignment horizontal="center" vertical="center" wrapText="1"/>
    </xf>
    <xf numFmtId="2" fontId="59" fillId="4" borderId="1" xfId="0" applyNumberFormat="1" applyFont="1" applyFill="1" applyBorder="1" applyAlignment="1">
      <alignment horizontal="center" vertical="center" wrapText="1"/>
    </xf>
    <xf numFmtId="166" fontId="59" fillId="0" borderId="16" xfId="0" applyNumberFormat="1" applyFont="1" applyFill="1" applyBorder="1" applyAlignment="1">
      <alignment horizontal="center" vertical="center"/>
    </xf>
    <xf numFmtId="166" fontId="59" fillId="4" borderId="16" xfId="0" applyNumberFormat="1" applyFont="1" applyFill="1" applyBorder="1" applyAlignment="1">
      <alignment horizontal="center" vertical="center"/>
    </xf>
    <xf numFmtId="166" fontId="59" fillId="4" borderId="1" xfId="46" applyNumberFormat="1" applyFont="1" applyFill="1" applyBorder="1" applyAlignment="1">
      <alignment horizontal="center" vertical="center"/>
    </xf>
    <xf numFmtId="166" fontId="59" fillId="0" borderId="1" xfId="46" applyNumberFormat="1" applyFont="1" applyFill="1" applyBorder="1" applyAlignment="1">
      <alignment horizontal="center" vertical="center"/>
    </xf>
  </cellXfs>
  <cellStyles count="68">
    <cellStyle name="60% — акцент2 2" xfId="20"/>
    <cellStyle name="Excel Built-in Normal" xfId="23"/>
    <cellStyle name="Heading 2 2" xfId="24"/>
    <cellStyle name="Normal 2" xfId="26"/>
    <cellStyle name="Normal 2 2" xfId="17"/>
    <cellStyle name="Normal 2 2 2" xfId="55"/>
    <cellStyle name="Normal 2 2 2 2" xfId="59"/>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Гиперссылка 3" xfId="60"/>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3 3" xfId="61"/>
    <cellStyle name="Обычный 4" xfId="1"/>
    <cellStyle name="Обычный 4 2" xfId="8"/>
    <cellStyle name="Обычный 4 2 2" xfId="48"/>
    <cellStyle name="Обычный 4 3" xfId="62"/>
    <cellStyle name="Обычный 5" xfId="3"/>
    <cellStyle name="Обычный 5 2" xfId="63"/>
    <cellStyle name="Обычный 6" xfId="7"/>
    <cellStyle name="Обычный 6 2" xfId="49"/>
    <cellStyle name="Обычный 6 2 2" xfId="50"/>
    <cellStyle name="Обычный 6 2 3" xfId="65"/>
    <cellStyle name="Обычный 6 3" xfId="51"/>
    <cellStyle name="Обычный 6 4" xfId="64"/>
    <cellStyle name="Обычный 7" xfId="10"/>
    <cellStyle name="Обычный 7 2" xfId="27"/>
    <cellStyle name="Обычный 7 3" xfId="66"/>
    <cellStyle name="Обычный 8" xfId="13"/>
    <cellStyle name="Обычный 8 2" xfId="52"/>
    <cellStyle name="Обычный 9" xfId="30"/>
    <cellStyle name="Пояснение" xfId="58" builtinId="53"/>
    <cellStyle name="Стиль 1" xfId="53"/>
    <cellStyle name="Стиль 1 2" xfId="67"/>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28" t="s">
        <v>0</v>
      </c>
      <c r="B1" s="129"/>
      <c r="C1" s="129"/>
      <c r="D1" s="129"/>
      <c r="E1" s="129"/>
      <c r="F1" s="129"/>
      <c r="G1" s="129"/>
      <c r="H1" s="129"/>
      <c r="I1" s="129"/>
      <c r="J1" s="129"/>
      <c r="K1" s="129"/>
      <c r="L1" s="129"/>
      <c r="M1" s="129"/>
      <c r="N1" s="129"/>
      <c r="O1" s="129"/>
      <c r="P1" s="129"/>
      <c r="Q1" s="129"/>
    </row>
    <row r="2" spans="1:18" ht="30" customHeight="1">
      <c r="A2" s="130" t="s">
        <v>1</v>
      </c>
      <c r="B2" s="131"/>
      <c r="C2" s="131"/>
      <c r="D2" s="131"/>
      <c r="E2" s="131"/>
      <c r="F2" s="131"/>
      <c r="G2" s="131"/>
      <c r="H2" s="131"/>
      <c r="I2" s="131"/>
      <c r="J2" s="131"/>
      <c r="K2" s="131"/>
      <c r="L2" s="131"/>
      <c r="M2" s="131"/>
      <c r="N2" s="131"/>
      <c r="O2" s="131"/>
      <c r="P2" s="131"/>
      <c r="Q2" s="131"/>
    </row>
    <row r="3" spans="1:18" ht="20.25" customHeight="1">
      <c r="B3" s="11"/>
      <c r="C3" s="11"/>
      <c r="D3" s="11"/>
      <c r="E3" s="132" t="s">
        <v>2</v>
      </c>
      <c r="F3" s="133"/>
      <c r="G3" s="134"/>
      <c r="H3" s="134"/>
      <c r="I3" s="134"/>
      <c r="J3" s="134"/>
      <c r="K3" s="134"/>
      <c r="L3" s="134"/>
      <c r="M3" s="134"/>
      <c r="N3" s="134"/>
      <c r="O3" s="11"/>
      <c r="P3" s="11"/>
      <c r="Q3" s="11"/>
    </row>
    <row r="4" spans="1:18">
      <c r="B4" s="11"/>
      <c r="C4" s="11"/>
      <c r="D4" s="11"/>
      <c r="E4" s="12"/>
      <c r="F4" s="13"/>
      <c r="G4" s="14"/>
      <c r="H4" s="14"/>
      <c r="I4" s="14"/>
      <c r="J4" s="14"/>
      <c r="K4" s="14"/>
      <c r="L4" s="14"/>
      <c r="M4" s="14"/>
      <c r="N4" s="14"/>
      <c r="O4" s="11"/>
      <c r="P4" s="11"/>
      <c r="Q4" s="11"/>
    </row>
    <row r="5" spans="1:18" ht="59.25" customHeight="1">
      <c r="A5" s="15"/>
      <c r="B5" s="135" t="s">
        <v>3</v>
      </c>
      <c r="C5" s="136"/>
      <c r="D5" s="136"/>
      <c r="E5" s="136"/>
      <c r="F5" s="136"/>
      <c r="G5" s="136"/>
      <c r="H5" s="136"/>
      <c r="I5" s="136"/>
      <c r="J5" s="136"/>
      <c r="K5" s="136"/>
      <c r="L5" s="136"/>
      <c r="M5" s="136"/>
      <c r="N5" s="136"/>
      <c r="O5" s="136"/>
      <c r="P5" s="136"/>
      <c r="Q5" s="137"/>
    </row>
    <row r="6" spans="1:18" ht="64.5" customHeight="1">
      <c r="A6" s="16">
        <v>1</v>
      </c>
      <c r="B6" s="120" t="s">
        <v>4</v>
      </c>
      <c r="C6" s="121"/>
      <c r="D6" s="121"/>
      <c r="E6" s="121"/>
      <c r="F6" s="121"/>
      <c r="G6" s="121"/>
      <c r="H6" s="121"/>
      <c r="I6" s="121"/>
      <c r="J6" s="121"/>
      <c r="K6" s="121"/>
      <c r="L6" s="121"/>
      <c r="M6" s="121"/>
      <c r="N6" s="121"/>
      <c r="O6" s="121"/>
      <c r="P6" s="121"/>
      <c r="Q6" s="122"/>
    </row>
    <row r="7" spans="1:18" ht="18" customHeight="1">
      <c r="A7" s="16">
        <v>2</v>
      </c>
      <c r="B7" s="120" t="s">
        <v>5</v>
      </c>
      <c r="C7" s="121"/>
      <c r="D7" s="121"/>
      <c r="E7" s="121"/>
      <c r="F7" s="121"/>
      <c r="G7" s="121"/>
      <c r="H7" s="121"/>
      <c r="I7" s="121"/>
      <c r="J7" s="121"/>
      <c r="K7" s="121"/>
      <c r="L7" s="121"/>
      <c r="M7" s="121"/>
      <c r="N7" s="121"/>
      <c r="O7" s="121"/>
      <c r="P7" s="121"/>
      <c r="Q7" s="122"/>
    </row>
    <row r="8" spans="1:18" ht="45" customHeight="1">
      <c r="A8" s="16">
        <v>3</v>
      </c>
      <c r="B8" s="123" t="s">
        <v>6</v>
      </c>
      <c r="C8" s="124"/>
      <c r="D8" s="124"/>
      <c r="E8" s="124"/>
      <c r="F8" s="124"/>
      <c r="G8" s="124"/>
      <c r="H8" s="124"/>
      <c r="I8" s="124"/>
      <c r="J8" s="124"/>
      <c r="K8" s="124"/>
      <c r="L8" s="124"/>
      <c r="M8" s="124"/>
      <c r="N8" s="124"/>
      <c r="O8" s="124"/>
      <c r="P8" s="124"/>
      <c r="Q8" s="125"/>
    </row>
    <row r="9" spans="1:18" ht="24" customHeight="1">
      <c r="A9" s="16">
        <v>4</v>
      </c>
      <c r="B9" s="120" t="s">
        <v>7</v>
      </c>
      <c r="C9" s="121"/>
      <c r="D9" s="121"/>
      <c r="E9" s="121"/>
      <c r="F9" s="121"/>
      <c r="G9" s="121"/>
      <c r="H9" s="121"/>
      <c r="I9" s="121"/>
      <c r="J9" s="121"/>
      <c r="K9" s="121"/>
      <c r="L9" s="121"/>
      <c r="M9" s="121"/>
      <c r="N9" s="121"/>
      <c r="O9" s="121"/>
      <c r="P9" s="121"/>
      <c r="Q9" s="122"/>
    </row>
    <row r="10" spans="1:18" ht="19.5" customHeight="1">
      <c r="A10" s="16">
        <v>5</v>
      </c>
      <c r="B10" s="120" t="s">
        <v>8</v>
      </c>
      <c r="C10" s="121"/>
      <c r="D10" s="121"/>
      <c r="E10" s="121"/>
      <c r="F10" s="121"/>
      <c r="G10" s="121"/>
      <c r="H10" s="121"/>
      <c r="I10" s="121"/>
      <c r="J10" s="121"/>
      <c r="K10" s="121"/>
      <c r="L10" s="121"/>
      <c r="M10" s="121"/>
      <c r="N10" s="121"/>
      <c r="O10" s="121"/>
      <c r="P10" s="121"/>
      <c r="Q10" s="122"/>
    </row>
    <row r="11" spans="1:18" ht="21" customHeight="1">
      <c r="A11" s="17"/>
      <c r="B11" s="126" t="s">
        <v>9</v>
      </c>
      <c r="C11" s="127"/>
      <c r="D11" s="127"/>
      <c r="E11" s="127"/>
      <c r="F11" s="127"/>
      <c r="G11" s="127"/>
      <c r="H11" s="127"/>
      <c r="I11" s="127"/>
      <c r="J11" s="127"/>
      <c r="K11" s="127"/>
      <c r="L11" s="127"/>
      <c r="M11" s="127"/>
      <c r="N11" s="127"/>
      <c r="O11" s="127"/>
      <c r="P11" s="127"/>
      <c r="Q11" s="127"/>
      <c r="R11" s="21"/>
    </row>
    <row r="12" spans="1:18" ht="21" customHeight="1">
      <c r="A12" s="18"/>
      <c r="B12" s="19"/>
      <c r="C12" s="20"/>
      <c r="D12" s="20"/>
      <c r="E12" s="20"/>
      <c r="F12" s="20"/>
      <c r="G12" s="20"/>
      <c r="H12" s="20"/>
      <c r="I12" s="20"/>
      <c r="J12" s="20"/>
      <c r="K12" s="20"/>
      <c r="L12" s="20"/>
      <c r="M12" s="20"/>
      <c r="N12" s="20"/>
      <c r="O12" s="20"/>
      <c r="P12" s="20"/>
      <c r="Q12" s="20"/>
    </row>
    <row r="13" spans="1:18">
      <c r="A13" s="118" t="s">
        <v>10</v>
      </c>
      <c r="B13" s="118"/>
      <c r="C13" s="118"/>
      <c r="D13" s="118"/>
      <c r="E13" s="118"/>
      <c r="F13" s="118"/>
      <c r="G13" s="118"/>
      <c r="H13" s="118"/>
      <c r="I13" s="118"/>
      <c r="J13" s="118"/>
      <c r="K13" s="118"/>
      <c r="L13" s="118"/>
      <c r="M13" s="118"/>
      <c r="N13" s="118"/>
      <c r="O13" s="118"/>
      <c r="P13" s="118"/>
      <c r="Q13" s="118"/>
    </row>
    <row r="14" spans="1:18" ht="15.75" customHeight="1">
      <c r="A14" s="118" t="s">
        <v>11</v>
      </c>
      <c r="B14" s="118"/>
      <c r="C14" s="118"/>
      <c r="D14" s="118"/>
      <c r="E14" s="118" t="s">
        <v>12</v>
      </c>
      <c r="F14" s="118"/>
      <c r="G14" s="118"/>
      <c r="H14" s="118"/>
      <c r="I14" s="118"/>
      <c r="J14" s="118"/>
      <c r="K14" s="118"/>
      <c r="L14" s="118"/>
      <c r="M14" s="118"/>
      <c r="N14" s="118"/>
      <c r="O14" s="118"/>
      <c r="P14" s="118"/>
      <c r="Q14" s="118"/>
    </row>
    <row r="15" spans="1:18" ht="15.75" customHeight="1">
      <c r="A15" s="118" t="s">
        <v>13</v>
      </c>
      <c r="B15" s="118"/>
      <c r="C15" s="118"/>
      <c r="D15" s="118"/>
      <c r="E15" s="118"/>
      <c r="F15" s="118"/>
      <c r="G15" s="118"/>
      <c r="H15" s="118"/>
      <c r="I15" s="118"/>
      <c r="J15" s="118"/>
      <c r="K15" s="118"/>
      <c r="L15" s="118"/>
      <c r="M15" s="118"/>
      <c r="N15" s="118"/>
      <c r="O15" s="118"/>
      <c r="P15" s="118"/>
      <c r="Q15" s="118"/>
    </row>
    <row r="16" spans="1:18" ht="24" customHeight="1">
      <c r="A16" s="112" t="s">
        <v>14</v>
      </c>
      <c r="B16" s="112"/>
      <c r="C16" s="112"/>
      <c r="D16" s="112"/>
      <c r="E16" s="119" t="s">
        <v>15</v>
      </c>
      <c r="F16" s="119"/>
      <c r="G16" s="119"/>
      <c r="H16" s="119"/>
      <c r="I16" s="119"/>
      <c r="J16" s="119"/>
      <c r="K16" s="119"/>
      <c r="L16" s="119"/>
      <c r="M16" s="119"/>
      <c r="N16" s="119"/>
      <c r="O16" s="119"/>
      <c r="P16" s="119"/>
      <c r="Q16" s="119"/>
    </row>
    <row r="17" spans="1:17" ht="47.25" customHeight="1">
      <c r="A17" s="112"/>
      <c r="B17" s="112"/>
      <c r="C17" s="112"/>
      <c r="D17" s="112"/>
      <c r="E17" s="114" t="s">
        <v>16</v>
      </c>
      <c r="F17" s="114"/>
      <c r="G17" s="114"/>
      <c r="H17" s="114"/>
      <c r="I17" s="114"/>
      <c r="J17" s="114"/>
      <c r="K17" s="114"/>
      <c r="L17" s="114"/>
      <c r="M17" s="114"/>
      <c r="N17" s="114"/>
      <c r="O17" s="114"/>
      <c r="P17" s="114"/>
      <c r="Q17" s="114"/>
    </row>
    <row r="18" spans="1:17" ht="39.75" customHeight="1">
      <c r="A18" s="112"/>
      <c r="B18" s="112"/>
      <c r="C18" s="112"/>
      <c r="D18" s="112"/>
      <c r="E18" s="114" t="s">
        <v>17</v>
      </c>
      <c r="F18" s="114"/>
      <c r="G18" s="114"/>
      <c r="H18" s="114"/>
      <c r="I18" s="114"/>
      <c r="J18" s="114"/>
      <c r="K18" s="114"/>
      <c r="L18" s="114"/>
      <c r="M18" s="114"/>
      <c r="N18" s="114"/>
      <c r="O18" s="114"/>
      <c r="P18" s="114"/>
      <c r="Q18" s="114"/>
    </row>
    <row r="19" spans="1:17" ht="38.25" customHeight="1">
      <c r="A19" s="112"/>
      <c r="B19" s="112"/>
      <c r="C19" s="112"/>
      <c r="D19" s="112"/>
      <c r="E19" s="114" t="s">
        <v>18</v>
      </c>
      <c r="F19" s="114"/>
      <c r="G19" s="114"/>
      <c r="H19" s="114"/>
      <c r="I19" s="114"/>
      <c r="J19" s="114"/>
      <c r="K19" s="114"/>
      <c r="L19" s="114"/>
      <c r="M19" s="114"/>
      <c r="N19" s="114"/>
      <c r="O19" s="114"/>
      <c r="P19" s="114"/>
      <c r="Q19" s="114"/>
    </row>
    <row r="20" spans="1:17" ht="30" customHeight="1">
      <c r="A20" s="112"/>
      <c r="B20" s="112"/>
      <c r="C20" s="112"/>
      <c r="D20" s="112"/>
      <c r="E20" s="114" t="s">
        <v>19</v>
      </c>
      <c r="F20" s="114"/>
      <c r="G20" s="114"/>
      <c r="H20" s="114"/>
      <c r="I20" s="114"/>
      <c r="J20" s="114"/>
      <c r="K20" s="114"/>
      <c r="L20" s="114"/>
      <c r="M20" s="114"/>
      <c r="N20" s="114"/>
      <c r="O20" s="114"/>
      <c r="P20" s="114"/>
      <c r="Q20" s="114"/>
    </row>
    <row r="21" spans="1:17" ht="53.25" customHeight="1">
      <c r="A21" s="112"/>
      <c r="B21" s="112"/>
      <c r="C21" s="112"/>
      <c r="D21" s="112"/>
      <c r="E21" s="114" t="s">
        <v>20</v>
      </c>
      <c r="F21" s="114"/>
      <c r="G21" s="114"/>
      <c r="H21" s="114"/>
      <c r="I21" s="114"/>
      <c r="J21" s="114"/>
      <c r="K21" s="114"/>
      <c r="L21" s="114"/>
      <c r="M21" s="114"/>
      <c r="N21" s="114"/>
      <c r="O21" s="114"/>
      <c r="P21" s="114"/>
      <c r="Q21" s="114"/>
    </row>
    <row r="22" spans="1:17">
      <c r="A22" s="115" t="s">
        <v>21</v>
      </c>
      <c r="B22" s="117"/>
      <c r="C22" s="117"/>
      <c r="D22" s="117"/>
      <c r="E22" s="117"/>
      <c r="F22" s="117"/>
      <c r="G22" s="117"/>
      <c r="H22" s="117"/>
      <c r="I22" s="117"/>
      <c r="J22" s="117"/>
      <c r="K22" s="117"/>
      <c r="L22" s="117"/>
      <c r="M22" s="117"/>
      <c r="N22" s="117"/>
      <c r="O22" s="117"/>
      <c r="P22" s="117"/>
      <c r="Q22" s="117"/>
    </row>
    <row r="23" spans="1:17" ht="48" customHeight="1">
      <c r="A23" s="112" t="s">
        <v>22</v>
      </c>
      <c r="B23" s="113"/>
      <c r="C23" s="113"/>
      <c r="D23" s="113"/>
      <c r="E23" s="114" t="s">
        <v>23</v>
      </c>
      <c r="F23" s="114"/>
      <c r="G23" s="114"/>
      <c r="H23" s="114"/>
      <c r="I23" s="114"/>
      <c r="J23" s="114"/>
      <c r="K23" s="114"/>
      <c r="L23" s="114"/>
      <c r="M23" s="114"/>
      <c r="N23" s="114"/>
      <c r="O23" s="114"/>
      <c r="P23" s="114"/>
      <c r="Q23" s="114"/>
    </row>
    <row r="24" spans="1:17" ht="46.5" customHeight="1">
      <c r="A24" s="113"/>
      <c r="B24" s="113"/>
      <c r="C24" s="113"/>
      <c r="D24" s="113"/>
      <c r="E24" s="114" t="s">
        <v>24</v>
      </c>
      <c r="F24" s="114"/>
      <c r="G24" s="114"/>
      <c r="H24" s="114"/>
      <c r="I24" s="114"/>
      <c r="J24" s="114"/>
      <c r="K24" s="114"/>
      <c r="L24" s="114"/>
      <c r="M24" s="114"/>
      <c r="N24" s="114"/>
      <c r="O24" s="114"/>
      <c r="P24" s="114"/>
      <c r="Q24" s="114"/>
    </row>
    <row r="25" spans="1:17" ht="46.5" customHeight="1">
      <c r="A25" s="113"/>
      <c r="B25" s="113"/>
      <c r="C25" s="113"/>
      <c r="D25" s="113"/>
      <c r="E25" s="114" t="s">
        <v>25</v>
      </c>
      <c r="F25" s="114"/>
      <c r="G25" s="114"/>
      <c r="H25" s="114"/>
      <c r="I25" s="114"/>
      <c r="J25" s="114"/>
      <c r="K25" s="114"/>
      <c r="L25" s="114"/>
      <c r="M25" s="114"/>
      <c r="N25" s="114"/>
      <c r="O25" s="114"/>
      <c r="P25" s="114"/>
      <c r="Q25" s="114"/>
    </row>
    <row r="26" spans="1:17">
      <c r="A26" s="113"/>
      <c r="B26" s="113"/>
      <c r="C26" s="113"/>
      <c r="D26" s="113"/>
      <c r="E26" s="114" t="s">
        <v>26</v>
      </c>
      <c r="F26" s="114"/>
      <c r="G26" s="114"/>
      <c r="H26" s="114"/>
      <c r="I26" s="114"/>
      <c r="J26" s="114"/>
      <c r="K26" s="114"/>
      <c r="L26" s="114"/>
      <c r="M26" s="114"/>
      <c r="N26" s="114"/>
      <c r="O26" s="114"/>
      <c r="P26" s="114"/>
      <c r="Q26" s="114"/>
    </row>
    <row r="27" spans="1:17">
      <c r="A27" s="115" t="s">
        <v>27</v>
      </c>
      <c r="B27" s="115"/>
      <c r="C27" s="115"/>
      <c r="D27" s="115"/>
      <c r="E27" s="115"/>
      <c r="F27" s="115"/>
      <c r="G27" s="115"/>
      <c r="H27" s="115"/>
      <c r="I27" s="115"/>
      <c r="J27" s="115"/>
      <c r="K27" s="115"/>
      <c r="L27" s="115"/>
      <c r="M27" s="115"/>
      <c r="N27" s="115"/>
      <c r="O27" s="115"/>
      <c r="P27" s="115"/>
      <c r="Q27" s="115"/>
    </row>
    <row r="28" spans="1:17" ht="58.5" customHeight="1">
      <c r="A28" s="112" t="s">
        <v>28</v>
      </c>
      <c r="B28" s="112"/>
      <c r="C28" s="112"/>
      <c r="D28" s="112"/>
      <c r="E28" s="114" t="s">
        <v>29</v>
      </c>
      <c r="F28" s="114"/>
      <c r="G28" s="114"/>
      <c r="H28" s="114"/>
      <c r="I28" s="114"/>
      <c r="J28" s="114"/>
      <c r="K28" s="114"/>
      <c r="L28" s="114"/>
      <c r="M28" s="114"/>
      <c r="N28" s="114"/>
      <c r="O28" s="114"/>
      <c r="P28" s="114"/>
      <c r="Q28" s="114"/>
    </row>
    <row r="29" spans="1:17" ht="24" customHeight="1">
      <c r="A29" s="115" t="s">
        <v>30</v>
      </c>
      <c r="B29" s="115"/>
      <c r="C29" s="115"/>
      <c r="D29" s="115"/>
      <c r="E29" s="115"/>
      <c r="F29" s="115"/>
      <c r="G29" s="115"/>
      <c r="H29" s="115"/>
      <c r="I29" s="115"/>
      <c r="J29" s="115"/>
      <c r="K29" s="115"/>
      <c r="L29" s="115"/>
      <c r="M29" s="115"/>
      <c r="N29" s="115"/>
      <c r="O29" s="115"/>
      <c r="P29" s="115"/>
      <c r="Q29" s="115"/>
    </row>
    <row r="30" spans="1:17" ht="50.25" customHeight="1">
      <c r="A30" s="113">
        <v>4</v>
      </c>
      <c r="B30" s="113"/>
      <c r="C30" s="113"/>
      <c r="D30" s="113"/>
      <c r="E30" s="114" t="s">
        <v>31</v>
      </c>
      <c r="F30" s="114"/>
      <c r="G30" s="114"/>
      <c r="H30" s="114"/>
      <c r="I30" s="114"/>
      <c r="J30" s="114"/>
      <c r="K30" s="114"/>
      <c r="L30" s="114"/>
      <c r="M30" s="114"/>
      <c r="N30" s="114"/>
      <c r="O30" s="114"/>
      <c r="P30" s="114"/>
      <c r="Q30" s="114"/>
    </row>
    <row r="31" spans="1:17" ht="45.75" customHeight="1">
      <c r="A31" s="113"/>
      <c r="B31" s="113"/>
      <c r="C31" s="113"/>
      <c r="D31" s="113"/>
      <c r="E31" s="114" t="s">
        <v>32</v>
      </c>
      <c r="F31" s="114"/>
      <c r="G31" s="114"/>
      <c r="H31" s="114"/>
      <c r="I31" s="114"/>
      <c r="J31" s="114"/>
      <c r="K31" s="114"/>
      <c r="L31" s="114"/>
      <c r="M31" s="114"/>
      <c r="N31" s="114"/>
      <c r="O31" s="114"/>
      <c r="P31" s="114"/>
      <c r="Q31" s="114"/>
    </row>
    <row r="32" spans="1:17" ht="30" customHeight="1">
      <c r="A32" s="115" t="s">
        <v>33</v>
      </c>
      <c r="B32" s="115"/>
      <c r="C32" s="115"/>
      <c r="D32" s="115"/>
      <c r="E32" s="115"/>
      <c r="F32" s="115"/>
      <c r="G32" s="115"/>
      <c r="H32" s="115"/>
      <c r="I32" s="115"/>
      <c r="J32" s="115"/>
      <c r="K32" s="115"/>
      <c r="L32" s="115"/>
      <c r="M32" s="115"/>
      <c r="N32" s="115"/>
      <c r="O32" s="115"/>
      <c r="P32" s="115"/>
      <c r="Q32" s="115"/>
    </row>
    <row r="33" spans="1:17" ht="19.5" customHeight="1">
      <c r="A33" s="113">
        <v>5</v>
      </c>
      <c r="B33" s="113"/>
      <c r="C33" s="113"/>
      <c r="D33" s="113"/>
      <c r="E33" s="116" t="s">
        <v>34</v>
      </c>
      <c r="F33" s="116"/>
      <c r="G33" s="116"/>
      <c r="H33" s="116"/>
      <c r="I33" s="116"/>
      <c r="J33" s="116"/>
      <c r="K33" s="116"/>
      <c r="L33" s="116"/>
      <c r="M33" s="116"/>
      <c r="N33" s="116"/>
      <c r="O33" s="116"/>
      <c r="P33" s="116"/>
      <c r="Q33" s="116"/>
    </row>
    <row r="34" spans="1:17" ht="201.75" customHeight="1">
      <c r="A34" s="113"/>
      <c r="B34" s="113"/>
      <c r="C34" s="113"/>
      <c r="D34" s="113"/>
      <c r="E34" s="109" t="s">
        <v>35</v>
      </c>
      <c r="F34" s="109"/>
      <c r="G34" s="109"/>
      <c r="H34" s="109"/>
      <c r="I34" s="109"/>
      <c r="J34" s="109"/>
      <c r="K34" s="109"/>
      <c r="L34" s="109"/>
      <c r="M34" s="109"/>
      <c r="N34" s="109"/>
      <c r="O34" s="109"/>
      <c r="P34" s="109"/>
      <c r="Q34" s="109"/>
    </row>
    <row r="35" spans="1:17" ht="18.75" customHeight="1">
      <c r="A35" s="113"/>
      <c r="B35" s="113"/>
      <c r="C35" s="113"/>
      <c r="D35" s="113"/>
      <c r="E35" s="116" t="s">
        <v>36</v>
      </c>
      <c r="F35" s="116"/>
      <c r="G35" s="116"/>
      <c r="H35" s="116"/>
      <c r="I35" s="116"/>
      <c r="J35" s="116"/>
      <c r="K35" s="116"/>
      <c r="L35" s="116"/>
      <c r="M35" s="116"/>
      <c r="N35" s="116"/>
      <c r="O35" s="116"/>
      <c r="P35" s="116"/>
      <c r="Q35" s="116"/>
    </row>
    <row r="36" spans="1:17" ht="186.75" customHeight="1">
      <c r="A36" s="113"/>
      <c r="B36" s="113"/>
      <c r="C36" s="113"/>
      <c r="D36" s="113"/>
      <c r="E36" s="109" t="s">
        <v>37</v>
      </c>
      <c r="F36" s="110"/>
      <c r="G36" s="110"/>
      <c r="H36" s="110"/>
      <c r="I36" s="110"/>
      <c r="J36" s="110"/>
      <c r="K36" s="110"/>
      <c r="L36" s="110"/>
      <c r="M36" s="110"/>
      <c r="N36" s="110"/>
      <c r="O36" s="110"/>
      <c r="P36" s="110"/>
      <c r="Q36" s="110"/>
    </row>
    <row r="37" spans="1:17" ht="115.5" customHeight="1">
      <c r="A37" s="113"/>
      <c r="B37" s="113"/>
      <c r="C37" s="113"/>
      <c r="D37" s="113"/>
      <c r="E37" s="111" t="s">
        <v>38</v>
      </c>
      <c r="F37" s="111"/>
      <c r="G37" s="111"/>
      <c r="H37" s="111"/>
      <c r="I37" s="111"/>
      <c r="J37" s="111"/>
      <c r="K37" s="111"/>
      <c r="L37" s="111"/>
      <c r="M37" s="111"/>
      <c r="N37" s="111"/>
      <c r="O37" s="111"/>
      <c r="P37" s="111"/>
      <c r="Q37" s="111"/>
    </row>
    <row r="38" spans="1:17" ht="66.75" customHeight="1">
      <c r="A38" s="113"/>
      <c r="B38" s="113"/>
      <c r="C38" s="113"/>
      <c r="D38" s="113"/>
      <c r="E38" s="109" t="s">
        <v>39</v>
      </c>
      <c r="F38" s="110"/>
      <c r="G38" s="110"/>
      <c r="H38" s="110"/>
      <c r="I38" s="110"/>
      <c r="J38" s="110"/>
      <c r="K38" s="110"/>
      <c r="L38" s="110"/>
      <c r="M38" s="110"/>
      <c r="N38" s="110"/>
      <c r="O38" s="110"/>
      <c r="P38" s="110"/>
      <c r="Q38" s="110"/>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56" t="s">
        <v>41</v>
      </c>
      <c r="B2" s="157"/>
      <c r="C2" s="157"/>
      <c r="D2" s="157"/>
      <c r="E2" s="157"/>
      <c r="F2" s="157"/>
      <c r="G2" s="157"/>
      <c r="H2" s="157"/>
      <c r="I2" s="157"/>
      <c r="J2" s="157"/>
      <c r="K2" s="157"/>
      <c r="L2" s="157"/>
      <c r="M2" s="157"/>
      <c r="N2" s="158"/>
    </row>
    <row r="3" spans="1:14">
      <c r="A3" s="141" t="s">
        <v>42</v>
      </c>
      <c r="B3" s="142"/>
      <c r="C3" s="142"/>
      <c r="D3" s="142"/>
      <c r="E3" s="142"/>
      <c r="F3" s="142"/>
      <c r="G3" s="142"/>
      <c r="H3" s="142"/>
      <c r="I3" s="142"/>
      <c r="J3" s="142"/>
      <c r="K3" s="142"/>
      <c r="L3" s="142"/>
      <c r="M3" s="142"/>
      <c r="N3" s="143"/>
    </row>
    <row r="4" spans="1:14" ht="46.5" customHeight="1">
      <c r="A4" s="4" t="s">
        <v>43</v>
      </c>
      <c r="B4" s="159" t="s">
        <v>44</v>
      </c>
      <c r="C4" s="159"/>
      <c r="D4" s="159"/>
      <c r="E4" s="159"/>
      <c r="F4" s="159"/>
      <c r="G4" s="159"/>
      <c r="H4" s="159"/>
      <c r="I4" s="159"/>
      <c r="J4" s="159"/>
      <c r="K4" s="159"/>
      <c r="L4" s="159"/>
      <c r="M4" s="159"/>
      <c r="N4" s="160"/>
    </row>
    <row r="5" spans="1:14" ht="45.75" customHeight="1">
      <c r="A5" s="144" t="s">
        <v>45</v>
      </c>
      <c r="B5" s="145"/>
      <c r="C5" s="145"/>
      <c r="D5" s="145"/>
      <c r="E5" s="145"/>
      <c r="F5" s="145"/>
      <c r="G5" s="145"/>
      <c r="H5" s="145"/>
      <c r="I5" s="145"/>
      <c r="J5" s="145"/>
      <c r="K5" s="145"/>
      <c r="L5" s="145"/>
      <c r="M5" s="145"/>
      <c r="N5" s="146"/>
    </row>
    <row r="6" spans="1:14" ht="29.25" customHeight="1">
      <c r="A6" s="144" t="s">
        <v>46</v>
      </c>
      <c r="B6" s="145"/>
      <c r="C6" s="145"/>
      <c r="D6" s="145"/>
      <c r="E6" s="145"/>
      <c r="F6" s="145"/>
      <c r="G6" s="145"/>
      <c r="H6" s="145"/>
      <c r="I6" s="145"/>
      <c r="J6" s="145"/>
      <c r="K6" s="145"/>
      <c r="L6" s="145"/>
      <c r="M6" s="145"/>
      <c r="N6" s="146"/>
    </row>
    <row r="7" spans="1:14" ht="17.25" customHeight="1">
      <c r="A7" s="5" t="s">
        <v>47</v>
      </c>
      <c r="B7" s="6"/>
      <c r="C7" s="6"/>
      <c r="D7" s="6"/>
      <c r="E7" s="6"/>
      <c r="F7" s="6"/>
      <c r="G7" s="6"/>
      <c r="H7" s="6"/>
      <c r="I7" s="6"/>
      <c r="J7" s="6"/>
      <c r="K7" s="6"/>
      <c r="L7" s="6"/>
      <c r="M7" s="6"/>
      <c r="N7" s="8"/>
    </row>
    <row r="8" spans="1:14" ht="51" customHeight="1">
      <c r="A8" s="144" t="s">
        <v>48</v>
      </c>
      <c r="B8" s="145"/>
      <c r="C8" s="145"/>
      <c r="D8" s="145"/>
      <c r="E8" s="145"/>
      <c r="F8" s="145"/>
      <c r="G8" s="145"/>
      <c r="H8" s="145"/>
      <c r="I8" s="145"/>
      <c r="J8" s="145"/>
      <c r="K8" s="145"/>
      <c r="L8" s="145"/>
      <c r="M8" s="145"/>
      <c r="N8" s="146"/>
    </row>
    <row r="9" spans="1:14" ht="36" customHeight="1">
      <c r="A9" s="144" t="s">
        <v>49</v>
      </c>
      <c r="B9" s="145"/>
      <c r="C9" s="145"/>
      <c r="D9" s="145"/>
      <c r="E9" s="145"/>
      <c r="F9" s="145"/>
      <c r="G9" s="145"/>
      <c r="H9" s="145"/>
      <c r="I9" s="145"/>
      <c r="J9" s="145"/>
      <c r="K9" s="145"/>
      <c r="L9" s="145"/>
      <c r="M9" s="145"/>
      <c r="N9" s="146"/>
    </row>
    <row r="10" spans="1:14" ht="30" customHeight="1">
      <c r="A10" s="144" t="s">
        <v>50</v>
      </c>
      <c r="B10" s="145"/>
      <c r="C10" s="145"/>
      <c r="D10" s="145"/>
      <c r="E10" s="145"/>
      <c r="F10" s="145"/>
      <c r="G10" s="145"/>
      <c r="H10" s="145"/>
      <c r="I10" s="145"/>
      <c r="J10" s="145"/>
      <c r="K10" s="145"/>
      <c r="L10" s="145"/>
      <c r="M10" s="145"/>
      <c r="N10" s="146"/>
    </row>
    <row r="11" spans="1:14" ht="18.75" customHeight="1">
      <c r="A11" s="144" t="s">
        <v>51</v>
      </c>
      <c r="B11" s="145"/>
      <c r="C11" s="145"/>
      <c r="D11" s="145"/>
      <c r="E11" s="145"/>
      <c r="F11" s="145"/>
      <c r="G11" s="145"/>
      <c r="H11" s="145"/>
      <c r="I11" s="145"/>
      <c r="J11" s="145"/>
      <c r="K11" s="145"/>
      <c r="L11" s="145"/>
      <c r="M11" s="145"/>
      <c r="N11" s="146"/>
    </row>
    <row r="12" spans="1:14">
      <c r="A12" s="141" t="s">
        <v>52</v>
      </c>
      <c r="B12" s="142"/>
      <c r="C12" s="142"/>
      <c r="D12" s="142"/>
      <c r="E12" s="142"/>
      <c r="F12" s="142"/>
      <c r="G12" s="142"/>
      <c r="H12" s="142"/>
      <c r="I12" s="142"/>
      <c r="J12" s="142"/>
      <c r="K12" s="142"/>
      <c r="L12" s="142"/>
      <c r="M12" s="142"/>
      <c r="N12" s="143"/>
    </row>
    <row r="13" spans="1:14">
      <c r="A13" s="7" t="s">
        <v>53</v>
      </c>
      <c r="N13" s="9"/>
    </row>
    <row r="14" spans="1:14" ht="117" customHeight="1">
      <c r="A14" s="147" t="s">
        <v>54</v>
      </c>
      <c r="B14" s="148"/>
      <c r="C14" s="148"/>
      <c r="D14" s="148"/>
      <c r="E14" s="148"/>
      <c r="F14" s="148"/>
      <c r="G14" s="148"/>
      <c r="H14" s="148"/>
      <c r="I14" s="148"/>
      <c r="J14" s="148"/>
      <c r="K14" s="148"/>
      <c r="L14" s="148"/>
      <c r="M14" s="148"/>
      <c r="N14" s="149"/>
    </row>
    <row r="15" spans="1:14" ht="28.5" customHeight="1">
      <c r="A15" s="150" t="s">
        <v>55</v>
      </c>
      <c r="B15" s="151"/>
      <c r="C15" s="151"/>
      <c r="D15" s="151"/>
      <c r="E15" s="151"/>
      <c r="F15" s="151"/>
      <c r="G15" s="151"/>
      <c r="H15" s="151"/>
      <c r="I15" s="151"/>
      <c r="J15" s="151"/>
      <c r="K15" s="151"/>
      <c r="L15" s="151"/>
      <c r="M15" s="151"/>
      <c r="N15" s="152"/>
    </row>
    <row r="16" spans="1:14" ht="120" customHeight="1">
      <c r="A16" s="153" t="s">
        <v>56</v>
      </c>
      <c r="B16" s="154"/>
      <c r="C16" s="154"/>
      <c r="D16" s="154"/>
      <c r="E16" s="154"/>
      <c r="F16" s="154"/>
      <c r="G16" s="154"/>
      <c r="H16" s="154"/>
      <c r="I16" s="154"/>
      <c r="J16" s="154"/>
      <c r="K16" s="154"/>
      <c r="L16" s="154"/>
      <c r="M16" s="154"/>
      <c r="N16" s="155"/>
    </row>
    <row r="17" spans="1:14" ht="13.5" customHeight="1">
      <c r="A17" s="144" t="s">
        <v>57</v>
      </c>
      <c r="B17" s="145"/>
      <c r="C17" s="145"/>
      <c r="D17" s="145"/>
      <c r="E17" s="145"/>
      <c r="F17" s="145"/>
      <c r="G17" s="145"/>
      <c r="H17" s="145"/>
      <c r="I17" s="145"/>
      <c r="J17" s="145"/>
      <c r="K17" s="145"/>
      <c r="L17" s="145"/>
      <c r="M17" s="145"/>
      <c r="N17" s="146"/>
    </row>
    <row r="18" spans="1:14" ht="15" customHeight="1">
      <c r="A18" s="144" t="s">
        <v>58</v>
      </c>
      <c r="B18" s="145"/>
      <c r="C18" s="145"/>
      <c r="D18" s="145"/>
      <c r="E18" s="145"/>
      <c r="F18" s="145"/>
      <c r="G18" s="145"/>
      <c r="H18" s="145"/>
      <c r="I18" s="145"/>
      <c r="J18" s="145"/>
      <c r="K18" s="145"/>
      <c r="L18" s="145"/>
      <c r="M18" s="145"/>
      <c r="N18" s="146"/>
    </row>
    <row r="19" spans="1:14" ht="49.5" customHeight="1">
      <c r="A19" s="144" t="s">
        <v>59</v>
      </c>
      <c r="B19" s="145"/>
      <c r="C19" s="145"/>
      <c r="D19" s="145"/>
      <c r="E19" s="145"/>
      <c r="F19" s="145"/>
      <c r="G19" s="145"/>
      <c r="H19" s="145"/>
      <c r="I19" s="145"/>
      <c r="J19" s="145"/>
      <c r="K19" s="145"/>
      <c r="L19" s="145"/>
      <c r="M19" s="145"/>
      <c r="N19" s="146"/>
    </row>
    <row r="20" spans="1:14">
      <c r="A20" s="141" t="s">
        <v>60</v>
      </c>
      <c r="B20" s="142"/>
      <c r="C20" s="142"/>
      <c r="D20" s="142"/>
      <c r="E20" s="142"/>
      <c r="F20" s="142"/>
      <c r="G20" s="142"/>
      <c r="H20" s="142"/>
      <c r="I20" s="142"/>
      <c r="J20" s="142"/>
      <c r="K20" s="142"/>
      <c r="L20" s="142"/>
      <c r="M20" s="142"/>
      <c r="N20" s="143"/>
    </row>
    <row r="21" spans="1:14" ht="77.25" customHeight="1">
      <c r="A21" s="138" t="s">
        <v>61</v>
      </c>
      <c r="B21" s="139"/>
      <c r="C21" s="139"/>
      <c r="D21" s="139"/>
      <c r="E21" s="139"/>
      <c r="F21" s="139"/>
      <c r="G21" s="139"/>
      <c r="H21" s="139"/>
      <c r="I21" s="139"/>
      <c r="J21" s="139"/>
      <c r="K21" s="139"/>
      <c r="L21" s="139"/>
      <c r="M21" s="139"/>
      <c r="N21" s="140"/>
    </row>
    <row r="22" spans="1:14">
      <c r="A22" s="141" t="s">
        <v>62</v>
      </c>
      <c r="B22" s="142"/>
      <c r="C22" s="142"/>
      <c r="D22" s="142"/>
      <c r="E22" s="142"/>
      <c r="F22" s="142"/>
      <c r="G22" s="142"/>
      <c r="H22" s="142"/>
      <c r="I22" s="142"/>
      <c r="J22" s="142"/>
      <c r="K22" s="142"/>
      <c r="L22" s="142"/>
      <c r="M22" s="142"/>
      <c r="N22" s="143"/>
    </row>
    <row r="23" spans="1:14" ht="51.75" customHeight="1">
      <c r="A23" s="138" t="s">
        <v>63</v>
      </c>
      <c r="B23" s="139"/>
      <c r="C23" s="139"/>
      <c r="D23" s="139"/>
      <c r="E23" s="139"/>
      <c r="F23" s="139"/>
      <c r="G23" s="139"/>
      <c r="H23" s="139"/>
      <c r="I23" s="139"/>
      <c r="J23" s="139"/>
      <c r="K23" s="139"/>
      <c r="L23" s="139"/>
      <c r="M23" s="139"/>
      <c r="N23" s="140"/>
    </row>
    <row r="24" spans="1:14">
      <c r="A24" s="141" t="s">
        <v>64</v>
      </c>
      <c r="B24" s="142"/>
      <c r="C24" s="142"/>
      <c r="D24" s="142"/>
      <c r="E24" s="142"/>
      <c r="F24" s="142"/>
      <c r="G24" s="142"/>
      <c r="H24" s="142"/>
      <c r="I24" s="142"/>
      <c r="J24" s="142"/>
      <c r="K24" s="142"/>
      <c r="L24" s="142"/>
      <c r="M24" s="142"/>
      <c r="N24" s="143"/>
    </row>
    <row r="25" spans="1:14" ht="14.25" customHeight="1">
      <c r="A25" s="138" t="s">
        <v>65</v>
      </c>
      <c r="B25" s="139"/>
      <c r="C25" s="139"/>
      <c r="D25" s="139"/>
      <c r="E25" s="139"/>
      <c r="F25" s="139"/>
      <c r="G25" s="139"/>
      <c r="H25" s="139"/>
      <c r="I25" s="139"/>
      <c r="J25" s="139"/>
      <c r="K25" s="139"/>
      <c r="L25" s="139"/>
      <c r="M25" s="139"/>
      <c r="N25" s="140"/>
    </row>
    <row r="26" spans="1:14">
      <c r="A26" s="141" t="s">
        <v>66</v>
      </c>
      <c r="B26" s="142"/>
      <c r="C26" s="142"/>
      <c r="D26" s="142"/>
      <c r="E26" s="142"/>
      <c r="F26" s="142"/>
      <c r="G26" s="142"/>
      <c r="H26" s="142"/>
      <c r="I26" s="142"/>
      <c r="J26" s="142"/>
      <c r="K26" s="142"/>
      <c r="L26" s="142"/>
      <c r="M26" s="142"/>
      <c r="N26" s="143"/>
    </row>
    <row r="27" spans="1:14" ht="63" customHeight="1">
      <c r="A27" s="138" t="s">
        <v>67</v>
      </c>
      <c r="B27" s="139"/>
      <c r="C27" s="139"/>
      <c r="D27" s="139"/>
      <c r="E27" s="139"/>
      <c r="F27" s="139"/>
      <c r="G27" s="139"/>
      <c r="H27" s="139"/>
      <c r="I27" s="139"/>
      <c r="J27" s="139"/>
      <c r="K27" s="139"/>
      <c r="L27" s="139"/>
      <c r="M27" s="139"/>
      <c r="N27" s="140"/>
    </row>
    <row r="28" spans="1:14">
      <c r="A28" s="141" t="s">
        <v>68</v>
      </c>
      <c r="B28" s="142"/>
      <c r="C28" s="142"/>
      <c r="D28" s="142"/>
      <c r="E28" s="142"/>
      <c r="F28" s="142"/>
      <c r="G28" s="142"/>
      <c r="H28" s="142"/>
      <c r="I28" s="142"/>
      <c r="J28" s="142"/>
      <c r="K28" s="142"/>
      <c r="L28" s="142"/>
      <c r="M28" s="142"/>
      <c r="N28" s="143"/>
    </row>
    <row r="29" spans="1:14" ht="17.25" customHeight="1">
      <c r="A29" s="138" t="s">
        <v>69</v>
      </c>
      <c r="B29" s="139"/>
      <c r="C29" s="139"/>
      <c r="D29" s="139"/>
      <c r="E29" s="139"/>
      <c r="F29" s="139"/>
      <c r="G29" s="139"/>
      <c r="H29" s="139"/>
      <c r="I29" s="139"/>
      <c r="J29" s="139"/>
      <c r="K29" s="139"/>
      <c r="L29" s="139"/>
      <c r="M29" s="139"/>
      <c r="N29" s="140"/>
    </row>
    <row r="30" spans="1:14" ht="36" customHeight="1">
      <c r="A30" s="138" t="s">
        <v>70</v>
      </c>
      <c r="B30" s="139"/>
      <c r="C30" s="139"/>
      <c r="D30" s="139"/>
      <c r="E30" s="139"/>
      <c r="F30" s="139"/>
      <c r="G30" s="139"/>
      <c r="H30" s="139"/>
      <c r="I30" s="139"/>
      <c r="J30" s="139"/>
      <c r="K30" s="139"/>
      <c r="L30" s="139"/>
      <c r="M30" s="139"/>
      <c r="N30" s="140"/>
    </row>
    <row r="31" spans="1:14">
      <c r="A31" s="141" t="s">
        <v>71</v>
      </c>
      <c r="B31" s="142"/>
      <c r="C31" s="142"/>
      <c r="D31" s="142"/>
      <c r="E31" s="142"/>
      <c r="F31" s="142"/>
      <c r="G31" s="142"/>
      <c r="H31" s="142"/>
      <c r="I31" s="142"/>
      <c r="J31" s="142"/>
      <c r="K31" s="142"/>
      <c r="L31" s="142"/>
      <c r="M31" s="142"/>
      <c r="N31" s="143"/>
    </row>
    <row r="32" spans="1:14">
      <c r="A32" s="141" t="s">
        <v>72</v>
      </c>
      <c r="B32" s="142"/>
      <c r="C32" s="142"/>
      <c r="D32" s="142"/>
      <c r="E32" s="142"/>
      <c r="F32" s="142"/>
      <c r="G32" s="142"/>
      <c r="H32" s="142"/>
      <c r="I32" s="142"/>
      <c r="J32" s="142"/>
      <c r="K32" s="142"/>
      <c r="L32" s="142"/>
      <c r="M32" s="142"/>
      <c r="N32" s="143"/>
    </row>
    <row r="33" spans="1:14" ht="34.5" customHeight="1">
      <c r="A33" s="138" t="s">
        <v>73</v>
      </c>
      <c r="B33" s="139"/>
      <c r="C33" s="139"/>
      <c r="D33" s="139"/>
      <c r="E33" s="139"/>
      <c r="F33" s="139"/>
      <c r="G33" s="139"/>
      <c r="H33" s="139"/>
      <c r="I33" s="139"/>
      <c r="J33" s="139"/>
      <c r="K33" s="139"/>
      <c r="L33" s="139"/>
      <c r="M33" s="139"/>
      <c r="N33" s="14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topLeftCell="A48" zoomScale="90" zoomScaleNormal="90" workbookViewId="0">
      <selection activeCell="F68" sqref="F68"/>
    </sheetView>
  </sheetViews>
  <sheetFormatPr defaultColWidth="9.140625" defaultRowHeight="15"/>
  <cols>
    <col min="1" max="1" width="6.28515625" style="60" customWidth="1"/>
    <col min="2" max="2" width="46.7109375" style="32" customWidth="1"/>
    <col min="3" max="3" width="9.28515625" style="32" customWidth="1"/>
    <col min="4" max="4" width="9.85546875" style="32" customWidth="1"/>
    <col min="5" max="5" width="9.85546875" style="61" customWidth="1"/>
    <col min="6" max="6" width="12.42578125" style="32" customWidth="1"/>
    <col min="7" max="7" width="57.28515625" style="32" customWidth="1"/>
    <col min="8" max="8" width="9.140625" style="32" customWidth="1"/>
    <col min="9" max="9" width="9.5703125" style="32" customWidth="1"/>
    <col min="10" max="10" width="10.7109375" style="32" customWidth="1"/>
    <col min="11" max="11" width="13.140625" style="32" customWidth="1"/>
    <col min="12" max="12" width="9.140625" style="32"/>
    <col min="13" max="13" width="10" style="32" bestFit="1" customWidth="1"/>
    <col min="14" max="16384" width="9.140625" style="32"/>
  </cols>
  <sheetData>
    <row r="1" spans="1:11">
      <c r="A1" s="162"/>
      <c r="B1" s="162"/>
      <c r="C1" s="28"/>
      <c r="D1" s="28"/>
      <c r="E1" s="29"/>
      <c r="F1" s="28"/>
      <c r="G1" s="30"/>
      <c r="H1" s="30"/>
      <c r="I1" s="30"/>
      <c r="J1" s="31"/>
      <c r="K1" s="31"/>
    </row>
    <row r="2" spans="1:11">
      <c r="A2" s="162"/>
      <c r="B2" s="162"/>
      <c r="C2" s="28"/>
      <c r="D2" s="28"/>
      <c r="E2" s="29"/>
      <c r="F2" s="28"/>
      <c r="G2" s="28"/>
      <c r="H2" s="28"/>
      <c r="I2" s="31"/>
      <c r="J2" s="31"/>
      <c r="K2" s="31"/>
    </row>
    <row r="3" spans="1:11">
      <c r="A3" s="161"/>
      <c r="B3" s="161"/>
      <c r="C3" s="161"/>
      <c r="D3" s="161"/>
      <c r="E3" s="161"/>
      <c r="F3" s="161"/>
      <c r="G3" s="161"/>
      <c r="H3" s="161"/>
      <c r="I3" s="161"/>
      <c r="J3" s="161"/>
      <c r="K3" s="33"/>
    </row>
    <row r="4" spans="1:11">
      <c r="A4" s="161" t="s">
        <v>124</v>
      </c>
      <c r="B4" s="161"/>
      <c r="C4" s="161"/>
      <c r="D4" s="161"/>
      <c r="E4" s="161"/>
      <c r="F4" s="161"/>
      <c r="G4" s="161"/>
      <c r="H4" s="161"/>
      <c r="I4" s="161"/>
    </row>
    <row r="5" spans="1:11">
      <c r="A5" s="163" t="s">
        <v>121</v>
      </c>
      <c r="B5" s="163"/>
      <c r="C5" s="163"/>
      <c r="D5" s="163"/>
      <c r="E5" s="163"/>
      <c r="F5" s="163"/>
      <c r="G5" s="163"/>
      <c r="H5" s="163"/>
      <c r="I5" s="163"/>
      <c r="J5" s="163"/>
      <c r="K5" s="163"/>
    </row>
    <row r="6" spans="1:11">
      <c r="A6" s="163"/>
      <c r="B6" s="163"/>
      <c r="C6" s="163"/>
      <c r="D6" s="163"/>
      <c r="E6" s="163"/>
      <c r="F6" s="163"/>
      <c r="G6" s="163"/>
      <c r="H6" s="163"/>
      <c r="I6" s="163"/>
      <c r="J6" s="163"/>
      <c r="K6" s="163"/>
    </row>
    <row r="7" spans="1:11" s="39" customFormat="1" ht="86.25">
      <c r="A7" s="34" t="s">
        <v>74</v>
      </c>
      <c r="B7" s="35" t="s">
        <v>75</v>
      </c>
      <c r="C7" s="36" t="s">
        <v>76</v>
      </c>
      <c r="D7" s="37" t="s">
        <v>81</v>
      </c>
      <c r="E7" s="38" t="s">
        <v>84</v>
      </c>
      <c r="F7" s="37" t="s">
        <v>85</v>
      </c>
      <c r="G7" s="36" t="s">
        <v>77</v>
      </c>
      <c r="H7" s="36" t="s">
        <v>78</v>
      </c>
      <c r="I7" s="37" t="s">
        <v>79</v>
      </c>
      <c r="J7" s="37" t="s">
        <v>86</v>
      </c>
      <c r="K7" s="37" t="s">
        <v>87</v>
      </c>
    </row>
    <row r="8" spans="1:11" s="39" customFormat="1" ht="15" customHeight="1">
      <c r="A8" s="25"/>
      <c r="B8" s="27" t="s">
        <v>96</v>
      </c>
      <c r="C8" s="23"/>
      <c r="D8" s="26"/>
      <c r="E8" s="164"/>
      <c r="F8" s="26"/>
      <c r="G8" s="25"/>
      <c r="H8" s="23"/>
      <c r="I8" s="24"/>
      <c r="J8" s="24"/>
      <c r="K8" s="24"/>
    </row>
    <row r="9" spans="1:11" s="65" customFormat="1" ht="25.5">
      <c r="A9" s="25"/>
      <c r="B9" s="97" t="s">
        <v>103</v>
      </c>
      <c r="C9" s="98" t="s">
        <v>80</v>
      </c>
      <c r="D9" s="99">
        <v>1</v>
      </c>
      <c r="E9" s="165">
        <v>250</v>
      </c>
      <c r="F9" s="100">
        <f>D9*E9</f>
        <v>250</v>
      </c>
      <c r="G9" s="97" t="s">
        <v>97</v>
      </c>
      <c r="H9" s="98" t="s">
        <v>80</v>
      </c>
      <c r="I9" s="99">
        <v>1</v>
      </c>
      <c r="J9" s="100">
        <v>348.33</v>
      </c>
      <c r="K9" s="100">
        <f>J9*I9</f>
        <v>348.33</v>
      </c>
    </row>
    <row r="10" spans="1:11" s="65" customFormat="1" ht="25.5">
      <c r="A10" s="25"/>
      <c r="B10" s="97" t="s">
        <v>122</v>
      </c>
      <c r="C10" s="98" t="s">
        <v>80</v>
      </c>
      <c r="D10" s="99">
        <v>1</v>
      </c>
      <c r="E10" s="165">
        <v>200</v>
      </c>
      <c r="F10" s="100">
        <f>D10*E10</f>
        <v>200</v>
      </c>
      <c r="G10" s="97" t="s">
        <v>98</v>
      </c>
      <c r="H10" s="98" t="s">
        <v>80</v>
      </c>
      <c r="I10" s="99">
        <v>1</v>
      </c>
      <c r="J10" s="100">
        <v>205.83</v>
      </c>
      <c r="K10" s="100">
        <f>J10*I10</f>
        <v>205.83</v>
      </c>
    </row>
    <row r="11" spans="1:11" s="65" customFormat="1" ht="25.5">
      <c r="A11" s="25"/>
      <c r="B11" s="97" t="s">
        <v>126</v>
      </c>
      <c r="C11" s="98" t="s">
        <v>80</v>
      </c>
      <c r="D11" s="99">
        <v>2</v>
      </c>
      <c r="E11" s="166">
        <v>127</v>
      </c>
      <c r="F11" s="100">
        <f t="shared" ref="F11:F16" si="0">D11*E11</f>
        <v>254</v>
      </c>
      <c r="G11" s="97" t="s">
        <v>99</v>
      </c>
      <c r="H11" s="98" t="s">
        <v>80</v>
      </c>
      <c r="I11" s="99">
        <v>5</v>
      </c>
      <c r="J11" s="100">
        <v>15</v>
      </c>
      <c r="K11" s="100">
        <f>J11*I11</f>
        <v>75</v>
      </c>
    </row>
    <row r="12" spans="1:11" s="65" customFormat="1" ht="25.5">
      <c r="A12" s="25"/>
      <c r="B12" s="97" t="s">
        <v>125</v>
      </c>
      <c r="C12" s="98" t="s">
        <v>80</v>
      </c>
      <c r="D12" s="99">
        <v>1</v>
      </c>
      <c r="E12" s="166">
        <v>136</v>
      </c>
      <c r="F12" s="100">
        <f t="shared" si="0"/>
        <v>136</v>
      </c>
      <c r="G12" s="102" t="s">
        <v>128</v>
      </c>
      <c r="H12" s="98" t="s">
        <v>102</v>
      </c>
      <c r="I12" s="99">
        <v>5</v>
      </c>
      <c r="J12" s="100">
        <v>11.25</v>
      </c>
      <c r="K12" s="100">
        <f>J12*I12</f>
        <v>56.25</v>
      </c>
    </row>
    <row r="13" spans="1:11" s="65" customFormat="1" ht="25.5">
      <c r="A13" s="25"/>
      <c r="B13" s="97" t="s">
        <v>127</v>
      </c>
      <c r="C13" s="98" t="s">
        <v>80</v>
      </c>
      <c r="D13" s="99">
        <v>1</v>
      </c>
      <c r="E13" s="165">
        <v>150</v>
      </c>
      <c r="F13" s="100">
        <f t="shared" si="0"/>
        <v>150</v>
      </c>
      <c r="G13" s="103"/>
      <c r="H13" s="103"/>
      <c r="I13" s="103"/>
      <c r="J13" s="103"/>
      <c r="K13" s="103"/>
    </row>
    <row r="14" spans="1:11" s="65" customFormat="1" ht="25.5">
      <c r="A14" s="25"/>
      <c r="B14" s="97" t="s">
        <v>104</v>
      </c>
      <c r="C14" s="98" t="s">
        <v>80</v>
      </c>
      <c r="D14" s="99">
        <v>1</v>
      </c>
      <c r="E14" s="165">
        <v>170</v>
      </c>
      <c r="F14" s="100">
        <f t="shared" si="0"/>
        <v>170</v>
      </c>
      <c r="G14" s="103"/>
      <c r="H14" s="98"/>
      <c r="I14" s="98"/>
      <c r="J14" s="100"/>
      <c r="K14" s="100"/>
    </row>
    <row r="15" spans="1:11" s="65" customFormat="1" ht="25.5">
      <c r="A15" s="25"/>
      <c r="B15" s="97" t="s">
        <v>175</v>
      </c>
      <c r="C15" s="98" t="s">
        <v>80</v>
      </c>
      <c r="D15" s="99">
        <v>1</v>
      </c>
      <c r="E15" s="165">
        <v>127</v>
      </c>
      <c r="F15" s="100">
        <f t="shared" si="0"/>
        <v>127</v>
      </c>
      <c r="G15" s="103"/>
      <c r="H15" s="98"/>
      <c r="I15" s="98"/>
      <c r="J15" s="100"/>
      <c r="K15" s="100"/>
    </row>
    <row r="16" spans="1:11" s="65" customFormat="1" ht="25.5">
      <c r="A16" s="25"/>
      <c r="B16" s="97" t="s">
        <v>105</v>
      </c>
      <c r="C16" s="98" t="s">
        <v>102</v>
      </c>
      <c r="D16" s="99">
        <v>1.2</v>
      </c>
      <c r="E16" s="165">
        <v>28.9</v>
      </c>
      <c r="F16" s="100">
        <f t="shared" si="0"/>
        <v>34.68</v>
      </c>
      <c r="G16" s="97" t="s">
        <v>118</v>
      </c>
      <c r="H16" s="98" t="s">
        <v>80</v>
      </c>
      <c r="I16" s="99">
        <v>1</v>
      </c>
      <c r="J16" s="100">
        <f>71/1.2</f>
        <v>59.166666666666671</v>
      </c>
      <c r="K16" s="100">
        <f t="shared" ref="K16:K25" si="1">J16*I16</f>
        <v>59.166666666666671</v>
      </c>
    </row>
    <row r="17" spans="1:13" s="65" customFormat="1">
      <c r="A17" s="25"/>
      <c r="B17" s="97" t="s">
        <v>108</v>
      </c>
      <c r="C17" s="98" t="s">
        <v>102</v>
      </c>
      <c r="D17" s="99">
        <v>1.2</v>
      </c>
      <c r="E17" s="165">
        <v>59.5</v>
      </c>
      <c r="F17" s="100">
        <f>D17*E17</f>
        <v>71.399999999999991</v>
      </c>
      <c r="G17" s="97" t="s">
        <v>106</v>
      </c>
      <c r="H17" s="98" t="s">
        <v>80</v>
      </c>
      <c r="I17" s="99">
        <v>1</v>
      </c>
      <c r="J17" s="100">
        <v>190</v>
      </c>
      <c r="K17" s="100">
        <f t="shared" si="1"/>
        <v>190</v>
      </c>
    </row>
    <row r="18" spans="1:13" s="65" customFormat="1">
      <c r="A18" s="25"/>
      <c r="B18" s="97" t="s">
        <v>112</v>
      </c>
      <c r="C18" s="98" t="s">
        <v>80</v>
      </c>
      <c r="D18" s="99">
        <v>1</v>
      </c>
      <c r="E18" s="165">
        <v>51.85</v>
      </c>
      <c r="F18" s="100">
        <f t="shared" ref="F18" si="2">D18*E18</f>
        <v>51.85</v>
      </c>
      <c r="G18" s="97" t="s">
        <v>107</v>
      </c>
      <c r="H18" s="98" t="s">
        <v>80</v>
      </c>
      <c r="I18" s="99">
        <v>1</v>
      </c>
      <c r="J18" s="100">
        <v>96</v>
      </c>
      <c r="K18" s="100">
        <f t="shared" si="1"/>
        <v>96</v>
      </c>
    </row>
    <row r="19" spans="1:13" s="65" customFormat="1">
      <c r="A19" s="25"/>
      <c r="B19" s="103"/>
      <c r="C19" s="103"/>
      <c r="D19" s="103"/>
      <c r="E19" s="103"/>
      <c r="F19" s="103"/>
      <c r="G19" s="97" t="s">
        <v>109</v>
      </c>
      <c r="H19" s="98" t="s">
        <v>110</v>
      </c>
      <c r="I19" s="99">
        <v>1</v>
      </c>
      <c r="J19" s="100">
        <v>320</v>
      </c>
      <c r="K19" s="100">
        <f t="shared" si="1"/>
        <v>320</v>
      </c>
    </row>
    <row r="20" spans="1:13" s="65" customFormat="1" ht="25.5">
      <c r="A20" s="25"/>
      <c r="B20" s="97" t="s">
        <v>119</v>
      </c>
      <c r="C20" s="98" t="s">
        <v>80</v>
      </c>
      <c r="D20" s="99">
        <v>1</v>
      </c>
      <c r="E20" s="165">
        <v>50</v>
      </c>
      <c r="F20" s="100">
        <f t="shared" ref="F20" si="3">D20*E20</f>
        <v>50</v>
      </c>
      <c r="G20" s="97" t="s">
        <v>111</v>
      </c>
      <c r="H20" s="98" t="s">
        <v>110</v>
      </c>
      <c r="I20" s="99">
        <v>1</v>
      </c>
      <c r="J20" s="100">
        <v>46.67</v>
      </c>
      <c r="K20" s="100">
        <f t="shared" si="1"/>
        <v>46.67</v>
      </c>
    </row>
    <row r="21" spans="1:13" s="65" customFormat="1" ht="25.5">
      <c r="A21" s="25"/>
      <c r="B21" s="97"/>
      <c r="C21" s="98"/>
      <c r="D21" s="99"/>
      <c r="E21" s="165"/>
      <c r="F21" s="100"/>
      <c r="G21" s="97" t="s">
        <v>116</v>
      </c>
      <c r="H21" s="98" t="s">
        <v>80</v>
      </c>
      <c r="I21" s="99">
        <v>1</v>
      </c>
      <c r="J21" s="100">
        <v>32</v>
      </c>
      <c r="K21" s="100">
        <f t="shared" si="1"/>
        <v>32</v>
      </c>
    </row>
    <row r="22" spans="1:13" s="65" customFormat="1">
      <c r="A22" s="25"/>
      <c r="B22" s="103"/>
      <c r="C22" s="103"/>
      <c r="D22" s="103"/>
      <c r="E22" s="103"/>
      <c r="F22" s="103"/>
      <c r="G22" s="97" t="s">
        <v>113</v>
      </c>
      <c r="H22" s="98" t="s">
        <v>80</v>
      </c>
      <c r="I22" s="99">
        <v>1</v>
      </c>
      <c r="J22" s="100">
        <v>300</v>
      </c>
      <c r="K22" s="100">
        <f t="shared" si="1"/>
        <v>300</v>
      </c>
    </row>
    <row r="23" spans="1:13" s="65" customFormat="1">
      <c r="A23" s="25"/>
      <c r="B23" s="103"/>
      <c r="C23" s="103"/>
      <c r="D23" s="103"/>
      <c r="E23" s="103"/>
      <c r="F23" s="103"/>
      <c r="G23" s="97" t="s">
        <v>114</v>
      </c>
      <c r="H23" s="98" t="s">
        <v>80</v>
      </c>
      <c r="I23" s="99">
        <v>1</v>
      </c>
      <c r="J23" s="100">
        <v>36</v>
      </c>
      <c r="K23" s="100">
        <f t="shared" si="1"/>
        <v>36</v>
      </c>
    </row>
    <row r="24" spans="1:13" s="65" customFormat="1" ht="25.5">
      <c r="A24" s="25"/>
      <c r="B24" s="103"/>
      <c r="C24" s="103"/>
      <c r="D24" s="103"/>
      <c r="E24" s="103"/>
      <c r="F24" s="103"/>
      <c r="G24" s="97" t="s">
        <v>115</v>
      </c>
      <c r="H24" s="98" t="s">
        <v>80</v>
      </c>
      <c r="I24" s="99">
        <v>1</v>
      </c>
      <c r="J24" s="100">
        <v>70</v>
      </c>
      <c r="K24" s="100">
        <f t="shared" si="1"/>
        <v>70</v>
      </c>
    </row>
    <row r="25" spans="1:13" s="41" customFormat="1">
      <c r="A25" s="25"/>
      <c r="B25" s="97"/>
      <c r="C25" s="98"/>
      <c r="D25" s="99"/>
      <c r="E25" s="165"/>
      <c r="F25" s="100"/>
      <c r="G25" s="97" t="s">
        <v>117</v>
      </c>
      <c r="H25" s="98" t="s">
        <v>102</v>
      </c>
      <c r="I25" s="99">
        <v>3</v>
      </c>
      <c r="J25" s="100">
        <v>12.5</v>
      </c>
      <c r="K25" s="100">
        <f t="shared" si="1"/>
        <v>37.5</v>
      </c>
      <c r="L25" s="40"/>
      <c r="M25" s="40"/>
    </row>
    <row r="26" spans="1:13" s="41" customFormat="1" ht="15.75">
      <c r="A26" s="25"/>
      <c r="B26" s="27" t="s">
        <v>136</v>
      </c>
      <c r="C26" s="98"/>
      <c r="D26" s="99"/>
      <c r="E26" s="165"/>
      <c r="F26" s="100"/>
      <c r="G26" s="104"/>
      <c r="H26" s="98"/>
      <c r="I26" s="99"/>
      <c r="J26" s="100"/>
      <c r="K26" s="104"/>
      <c r="L26" s="40"/>
      <c r="M26" s="40"/>
    </row>
    <row r="27" spans="1:13" s="41" customFormat="1">
      <c r="A27" s="25"/>
      <c r="B27" s="89" t="s">
        <v>137</v>
      </c>
      <c r="C27" s="88"/>
      <c r="D27" s="87"/>
      <c r="E27" s="167"/>
      <c r="F27" s="87"/>
      <c r="G27" s="86"/>
      <c r="H27" s="85"/>
      <c r="I27" s="85"/>
      <c r="J27" s="84"/>
      <c r="K27" s="84"/>
      <c r="L27" s="40"/>
      <c r="M27" s="40"/>
    </row>
    <row r="28" spans="1:13" s="41" customFormat="1">
      <c r="A28" s="25"/>
      <c r="B28" s="66" t="s">
        <v>138</v>
      </c>
      <c r="C28" s="88" t="s">
        <v>123</v>
      </c>
      <c r="D28" s="87">
        <v>1</v>
      </c>
      <c r="E28" s="167">
        <v>28</v>
      </c>
      <c r="F28" s="87">
        <f>D28*E28</f>
        <v>28</v>
      </c>
      <c r="G28" s="83"/>
      <c r="H28" s="82"/>
      <c r="I28" s="24"/>
      <c r="J28" s="81"/>
      <c r="K28" s="81"/>
      <c r="L28" s="40"/>
      <c r="M28" s="40"/>
    </row>
    <row r="29" spans="1:13" s="41" customFormat="1">
      <c r="A29" s="25"/>
      <c r="B29" s="66" t="s">
        <v>139</v>
      </c>
      <c r="C29" s="88" t="s">
        <v>80</v>
      </c>
      <c r="D29" s="87">
        <v>2</v>
      </c>
      <c r="E29" s="167">
        <v>20</v>
      </c>
      <c r="F29" s="87">
        <f>D29*E29</f>
        <v>40</v>
      </c>
      <c r="G29" s="83"/>
      <c r="H29" s="82"/>
      <c r="I29" s="24"/>
      <c r="J29" s="81"/>
      <c r="K29" s="81"/>
      <c r="L29" s="40"/>
      <c r="M29" s="40"/>
    </row>
    <row r="30" spans="1:13" s="41" customFormat="1">
      <c r="A30" s="25"/>
      <c r="B30" s="89" t="s">
        <v>140</v>
      </c>
      <c r="C30" s="88"/>
      <c r="D30" s="87"/>
      <c r="E30" s="167"/>
      <c r="F30" s="87"/>
      <c r="G30" s="80"/>
      <c r="H30" s="79"/>
      <c r="I30" s="79"/>
      <c r="J30" s="79"/>
      <c r="K30" s="79"/>
      <c r="L30" s="40"/>
      <c r="M30" s="40"/>
    </row>
    <row r="31" spans="1:13" s="41" customFormat="1">
      <c r="A31" s="25"/>
      <c r="B31" s="78" t="s">
        <v>141</v>
      </c>
      <c r="C31" s="88" t="s">
        <v>80</v>
      </c>
      <c r="D31" s="87">
        <v>2</v>
      </c>
      <c r="E31" s="167">
        <v>50</v>
      </c>
      <c r="F31" s="87">
        <f>E31*D31</f>
        <v>100</v>
      </c>
      <c r="G31" s="80" t="s">
        <v>142</v>
      </c>
      <c r="H31" s="79" t="s">
        <v>80</v>
      </c>
      <c r="I31" s="79">
        <v>30</v>
      </c>
      <c r="J31" s="79">
        <v>0.62</v>
      </c>
      <c r="K31" s="79">
        <f t="shared" ref="K31:K39" si="4">J31*I31</f>
        <v>18.600000000000001</v>
      </c>
      <c r="L31" s="40"/>
      <c r="M31" s="40"/>
    </row>
    <row r="32" spans="1:13" s="41" customFormat="1" ht="36.75" customHeight="1">
      <c r="A32" s="25"/>
      <c r="B32" s="78"/>
      <c r="C32" s="88"/>
      <c r="D32" s="87"/>
      <c r="E32" s="167"/>
      <c r="F32" s="87"/>
      <c r="G32" s="80" t="s">
        <v>143</v>
      </c>
      <c r="H32" s="79" t="s">
        <v>80</v>
      </c>
      <c r="I32" s="79">
        <v>2</v>
      </c>
      <c r="J32" s="79">
        <v>55.83</v>
      </c>
      <c r="K32" s="79">
        <f t="shared" si="4"/>
        <v>111.66</v>
      </c>
      <c r="L32" s="40"/>
      <c r="M32" s="40"/>
    </row>
    <row r="33" spans="1:13" s="41" customFormat="1">
      <c r="A33" s="25"/>
      <c r="B33" s="78" t="s">
        <v>144</v>
      </c>
      <c r="C33" s="88" t="s">
        <v>123</v>
      </c>
      <c r="D33" s="87">
        <v>2</v>
      </c>
      <c r="E33" s="167">
        <v>121</v>
      </c>
      <c r="F33" s="87">
        <f>E33*D33</f>
        <v>242</v>
      </c>
      <c r="G33" s="107" t="s">
        <v>145</v>
      </c>
      <c r="H33" s="79" t="s">
        <v>133</v>
      </c>
      <c r="I33" s="79">
        <f>D33*1.5*10</f>
        <v>30</v>
      </c>
      <c r="J33" s="79">
        <v>6.63</v>
      </c>
      <c r="K33" s="79">
        <f t="shared" si="4"/>
        <v>198.9</v>
      </c>
      <c r="L33" s="40"/>
      <c r="M33" s="40"/>
    </row>
    <row r="34" spans="1:13" s="41" customFormat="1">
      <c r="A34" s="25"/>
      <c r="B34" s="78"/>
      <c r="C34" s="88"/>
      <c r="D34" s="87"/>
      <c r="E34" s="167"/>
      <c r="F34" s="87"/>
      <c r="G34" s="107" t="s">
        <v>146</v>
      </c>
      <c r="H34" s="79" t="s">
        <v>147</v>
      </c>
      <c r="I34" s="79">
        <f>D33*0.2</f>
        <v>0.4</v>
      </c>
      <c r="J34" s="79">
        <v>55.41</v>
      </c>
      <c r="K34" s="79">
        <f t="shared" si="4"/>
        <v>22.164000000000001</v>
      </c>
      <c r="L34" s="40"/>
      <c r="M34" s="40"/>
    </row>
    <row r="35" spans="1:13" s="41" customFormat="1" ht="26.25">
      <c r="A35" s="25"/>
      <c r="B35" s="77" t="s">
        <v>148</v>
      </c>
      <c r="C35" s="88" t="s">
        <v>102</v>
      </c>
      <c r="D35" s="76">
        <v>5</v>
      </c>
      <c r="E35" s="168">
        <v>18</v>
      </c>
      <c r="F35" s="76">
        <f t="shared" ref="F35:F40" si="5">E35*D35</f>
        <v>90</v>
      </c>
      <c r="G35" s="67" t="s">
        <v>149</v>
      </c>
      <c r="H35" s="79" t="s">
        <v>80</v>
      </c>
      <c r="I35" s="79">
        <v>2</v>
      </c>
      <c r="J35" s="79">
        <f>50/1.2</f>
        <v>41.666666666666671</v>
      </c>
      <c r="K35" s="79">
        <f t="shared" si="4"/>
        <v>83.333333333333343</v>
      </c>
      <c r="L35" s="40"/>
      <c r="M35" s="40"/>
    </row>
    <row r="36" spans="1:13" s="41" customFormat="1">
      <c r="A36" s="25"/>
      <c r="B36" s="77"/>
      <c r="C36" s="88"/>
      <c r="D36" s="76"/>
      <c r="E36" s="168"/>
      <c r="F36" s="76"/>
      <c r="G36" s="107" t="s">
        <v>145</v>
      </c>
      <c r="H36" s="79" t="s">
        <v>133</v>
      </c>
      <c r="I36" s="79">
        <f>D35*0.7</f>
        <v>3.5</v>
      </c>
      <c r="J36" s="79">
        <v>6.63</v>
      </c>
      <c r="K36" s="79">
        <f t="shared" si="4"/>
        <v>23.204999999999998</v>
      </c>
      <c r="L36" s="40"/>
      <c r="M36" s="40"/>
    </row>
    <row r="37" spans="1:13" s="41" customFormat="1">
      <c r="A37" s="25"/>
      <c r="B37" s="77"/>
      <c r="C37" s="88"/>
      <c r="D37" s="76"/>
      <c r="E37" s="168"/>
      <c r="F37" s="76"/>
      <c r="G37" s="107" t="s">
        <v>146</v>
      </c>
      <c r="H37" s="79" t="s">
        <v>147</v>
      </c>
      <c r="I37" s="79">
        <f>D35*0.3*0.2</f>
        <v>0.30000000000000004</v>
      </c>
      <c r="J37" s="79">
        <v>55.41</v>
      </c>
      <c r="K37" s="79">
        <f t="shared" si="4"/>
        <v>16.623000000000001</v>
      </c>
      <c r="L37" s="40"/>
      <c r="M37" s="40"/>
    </row>
    <row r="38" spans="1:13" s="41" customFormat="1" ht="25.5">
      <c r="A38" s="25"/>
      <c r="B38" s="77" t="s">
        <v>150</v>
      </c>
      <c r="C38" s="88" t="s">
        <v>123</v>
      </c>
      <c r="D38" s="76">
        <v>3</v>
      </c>
      <c r="E38" s="168">
        <v>102</v>
      </c>
      <c r="F38" s="76">
        <f t="shared" si="5"/>
        <v>306</v>
      </c>
      <c r="G38" s="107" t="s">
        <v>145</v>
      </c>
      <c r="H38" s="79" t="s">
        <v>133</v>
      </c>
      <c r="I38" s="79">
        <f>D38*3</f>
        <v>9</v>
      </c>
      <c r="J38" s="79">
        <v>6.63</v>
      </c>
      <c r="K38" s="79">
        <f t="shared" si="4"/>
        <v>59.67</v>
      </c>
      <c r="L38" s="40"/>
      <c r="M38" s="40"/>
    </row>
    <row r="39" spans="1:13" s="41" customFormat="1">
      <c r="A39" s="25"/>
      <c r="B39" s="77"/>
      <c r="C39" s="88"/>
      <c r="D39" s="76"/>
      <c r="E39" s="168"/>
      <c r="F39" s="76"/>
      <c r="G39" s="107" t="s">
        <v>146</v>
      </c>
      <c r="H39" s="79" t="s">
        <v>147</v>
      </c>
      <c r="I39" s="79">
        <f>D38*0.3*0.2</f>
        <v>0.18</v>
      </c>
      <c r="J39" s="79">
        <v>55.41</v>
      </c>
      <c r="K39" s="79">
        <f t="shared" si="4"/>
        <v>9.9737999999999989</v>
      </c>
      <c r="L39" s="40"/>
      <c r="M39" s="40"/>
    </row>
    <row r="40" spans="1:13" s="41" customFormat="1" ht="25.5">
      <c r="A40" s="25"/>
      <c r="B40" s="75" t="s">
        <v>151</v>
      </c>
      <c r="C40" s="88" t="s">
        <v>123</v>
      </c>
      <c r="D40" s="76">
        <v>14.7</v>
      </c>
      <c r="E40" s="168">
        <v>74</v>
      </c>
      <c r="F40" s="76">
        <f t="shared" si="5"/>
        <v>1087.8</v>
      </c>
      <c r="G40" s="74" t="s">
        <v>152</v>
      </c>
      <c r="H40" s="73" t="s">
        <v>147</v>
      </c>
      <c r="I40" s="72">
        <v>4.5</v>
      </c>
      <c r="J40" s="71">
        <f>1512/1.2/4.5</f>
        <v>280</v>
      </c>
      <c r="K40" s="70">
        <f>I40*J40</f>
        <v>1260</v>
      </c>
      <c r="L40" s="40"/>
      <c r="M40" s="40"/>
    </row>
    <row r="41" spans="1:13" s="41" customFormat="1">
      <c r="A41" s="25"/>
      <c r="B41" s="75"/>
      <c r="C41" s="88"/>
      <c r="D41" s="76"/>
      <c r="E41" s="168"/>
      <c r="F41" s="76"/>
      <c r="G41" s="69" t="s">
        <v>153</v>
      </c>
      <c r="H41" s="90" t="s">
        <v>147</v>
      </c>
      <c r="I41" s="71">
        <f>D40*0.4</f>
        <v>5.88</v>
      </c>
      <c r="J41" s="70">
        <v>90.67</v>
      </c>
      <c r="K41" s="70">
        <f>J41*I41</f>
        <v>533.13959999999997</v>
      </c>
      <c r="L41" s="40"/>
      <c r="M41" s="40"/>
    </row>
    <row r="42" spans="1:13" s="41" customFormat="1">
      <c r="A42" s="25"/>
      <c r="B42" s="75"/>
      <c r="C42" s="88"/>
      <c r="D42" s="76"/>
      <c r="E42" s="168"/>
      <c r="F42" s="76"/>
      <c r="G42" s="91" t="s">
        <v>154</v>
      </c>
      <c r="H42" s="105" t="s">
        <v>101</v>
      </c>
      <c r="I42" s="71">
        <v>1</v>
      </c>
      <c r="J42" s="71">
        <v>250</v>
      </c>
      <c r="K42" s="92">
        <f t="shared" ref="K42" si="6">J42*I42</f>
        <v>250</v>
      </c>
      <c r="L42" s="40"/>
      <c r="M42" s="40"/>
    </row>
    <row r="43" spans="1:13" s="41" customFormat="1">
      <c r="A43" s="25"/>
      <c r="B43" s="97"/>
      <c r="C43" s="98"/>
      <c r="D43" s="99"/>
      <c r="E43" s="165"/>
      <c r="F43" s="100"/>
      <c r="G43" s="104"/>
      <c r="H43" s="98"/>
      <c r="I43" s="99"/>
      <c r="J43" s="100"/>
      <c r="K43" s="104"/>
      <c r="L43" s="40"/>
      <c r="M43" s="40"/>
    </row>
    <row r="44" spans="1:13" s="41" customFormat="1" ht="15.75">
      <c r="A44" s="25"/>
      <c r="B44" s="27" t="s">
        <v>155</v>
      </c>
      <c r="C44" s="98"/>
      <c r="D44" s="99"/>
      <c r="E44" s="165"/>
      <c r="F44" s="100"/>
      <c r="G44" s="104"/>
      <c r="H44" s="98"/>
      <c r="I44" s="99"/>
      <c r="J44" s="100"/>
      <c r="K44" s="104"/>
      <c r="L44" s="40"/>
      <c r="M44" s="40"/>
    </row>
    <row r="45" spans="1:13" s="41" customFormat="1">
      <c r="A45" s="25"/>
      <c r="B45" s="93" t="s">
        <v>156</v>
      </c>
      <c r="C45" s="23" t="s">
        <v>123</v>
      </c>
      <c r="D45" s="94">
        <v>3.6</v>
      </c>
      <c r="E45" s="169">
        <v>37</v>
      </c>
      <c r="F45" s="81">
        <f t="shared" ref="F45:F56" si="7">E45*D45</f>
        <v>133.20000000000002</v>
      </c>
      <c r="G45" s="83"/>
      <c r="H45" s="82"/>
      <c r="I45" s="81"/>
      <c r="J45" s="81"/>
      <c r="K45" s="81">
        <f t="shared" ref="K45:K57" si="8">I45*J45</f>
        <v>0</v>
      </c>
      <c r="L45" s="40"/>
      <c r="M45" s="40"/>
    </row>
    <row r="46" spans="1:13" s="41" customFormat="1">
      <c r="A46" s="25"/>
      <c r="B46" s="93"/>
      <c r="C46" s="23"/>
      <c r="D46" s="94"/>
      <c r="E46" s="169"/>
      <c r="F46" s="81"/>
      <c r="G46" s="83"/>
      <c r="H46" s="82"/>
      <c r="I46" s="81"/>
      <c r="J46" s="81"/>
      <c r="K46" s="81"/>
      <c r="L46" s="40"/>
      <c r="M46" s="40"/>
    </row>
    <row r="47" spans="1:13" s="41" customFormat="1" ht="25.5">
      <c r="A47" s="25"/>
      <c r="B47" s="93" t="s">
        <v>157</v>
      </c>
      <c r="C47" s="23" t="s">
        <v>102</v>
      </c>
      <c r="D47" s="94">
        <v>22.5</v>
      </c>
      <c r="E47" s="169">
        <v>29</v>
      </c>
      <c r="F47" s="81">
        <f t="shared" si="7"/>
        <v>652.5</v>
      </c>
      <c r="G47" s="83" t="s">
        <v>158</v>
      </c>
      <c r="H47" s="82" t="s">
        <v>133</v>
      </c>
      <c r="I47" s="81">
        <v>0.9</v>
      </c>
      <c r="J47" s="81">
        <f>152/1.2</f>
        <v>126.66666666666667</v>
      </c>
      <c r="K47" s="81">
        <f t="shared" si="8"/>
        <v>114</v>
      </c>
      <c r="L47" s="40"/>
      <c r="M47" s="40"/>
    </row>
    <row r="48" spans="1:13" s="41" customFormat="1">
      <c r="A48" s="25"/>
      <c r="B48" s="93"/>
      <c r="C48" s="23"/>
      <c r="D48" s="94"/>
      <c r="E48" s="169"/>
      <c r="F48" s="81"/>
      <c r="G48" s="83" t="s">
        <v>159</v>
      </c>
      <c r="H48" s="82" t="s">
        <v>133</v>
      </c>
      <c r="I48" s="81">
        <v>0.9</v>
      </c>
      <c r="J48" s="81">
        <f>206/1.2</f>
        <v>171.66666666666669</v>
      </c>
      <c r="K48" s="81">
        <f t="shared" si="8"/>
        <v>154.50000000000003</v>
      </c>
      <c r="L48" s="40"/>
      <c r="M48" s="40"/>
    </row>
    <row r="49" spans="1:13" s="41" customFormat="1">
      <c r="A49" s="25"/>
      <c r="B49" s="93"/>
      <c r="C49" s="23"/>
      <c r="D49" s="94"/>
      <c r="E49" s="169"/>
      <c r="F49" s="81"/>
      <c r="G49" s="83" t="s">
        <v>160</v>
      </c>
      <c r="H49" s="82" t="s">
        <v>80</v>
      </c>
      <c r="I49" s="81">
        <v>1</v>
      </c>
      <c r="J49" s="81">
        <v>45.83</v>
      </c>
      <c r="K49" s="81">
        <f t="shared" si="8"/>
        <v>45.83</v>
      </c>
      <c r="L49" s="40"/>
      <c r="M49" s="40"/>
    </row>
    <row r="50" spans="1:13" s="41" customFormat="1">
      <c r="A50" s="25"/>
      <c r="B50" s="93" t="s">
        <v>161</v>
      </c>
      <c r="C50" s="23" t="s">
        <v>123</v>
      </c>
      <c r="D50" s="94">
        <v>8.8000000000000007</v>
      </c>
      <c r="E50" s="169">
        <v>12</v>
      </c>
      <c r="F50" s="81">
        <f t="shared" si="7"/>
        <v>105.60000000000001</v>
      </c>
      <c r="G50" s="69" t="s">
        <v>153</v>
      </c>
      <c r="H50" s="82" t="s">
        <v>147</v>
      </c>
      <c r="I50" s="81">
        <f>D50*0.4</f>
        <v>3.5200000000000005</v>
      </c>
      <c r="J50" s="70">
        <f>562/1.2/5</f>
        <v>93.666666666666671</v>
      </c>
      <c r="K50" s="81">
        <f>I50*J50</f>
        <v>329.70666666666671</v>
      </c>
      <c r="L50" s="40"/>
      <c r="M50" s="40"/>
    </row>
    <row r="51" spans="1:13" s="41" customFormat="1">
      <c r="A51" s="25"/>
      <c r="B51" s="93"/>
      <c r="C51" s="23"/>
      <c r="D51" s="94"/>
      <c r="E51" s="169"/>
      <c r="F51" s="81"/>
      <c r="G51" s="83"/>
      <c r="H51" s="82"/>
      <c r="I51" s="81"/>
      <c r="J51" s="81"/>
      <c r="K51" s="81"/>
      <c r="L51" s="40"/>
      <c r="M51" s="40"/>
    </row>
    <row r="52" spans="1:13" s="41" customFormat="1">
      <c r="A52" s="25"/>
      <c r="B52" s="93" t="s">
        <v>162</v>
      </c>
      <c r="C52" s="23" t="s">
        <v>123</v>
      </c>
      <c r="D52" s="94">
        <v>5</v>
      </c>
      <c r="E52" s="169">
        <v>85</v>
      </c>
      <c r="F52" s="81">
        <f t="shared" si="7"/>
        <v>425</v>
      </c>
      <c r="G52" s="83" t="s">
        <v>171</v>
      </c>
      <c r="H52" s="82" t="s">
        <v>133</v>
      </c>
      <c r="I52" s="81">
        <v>25</v>
      </c>
      <c r="J52" s="81">
        <f>480/1.2/25</f>
        <v>16</v>
      </c>
      <c r="K52" s="81">
        <f t="shared" si="8"/>
        <v>400</v>
      </c>
      <c r="L52" s="40"/>
      <c r="M52" s="40"/>
    </row>
    <row r="53" spans="1:13" s="41" customFormat="1" ht="15" customHeight="1">
      <c r="A53" s="25"/>
      <c r="B53" s="93"/>
      <c r="C53" s="23"/>
      <c r="D53" s="94"/>
      <c r="E53" s="169"/>
      <c r="F53" s="81"/>
      <c r="G53" s="83" t="s">
        <v>146</v>
      </c>
      <c r="H53" s="82" t="s">
        <v>147</v>
      </c>
      <c r="I53" s="79">
        <f>D52*0.2</f>
        <v>1</v>
      </c>
      <c r="J53" s="79">
        <v>55.41</v>
      </c>
      <c r="K53" s="81">
        <f t="shared" si="8"/>
        <v>55.41</v>
      </c>
      <c r="L53" s="40"/>
      <c r="M53" s="40"/>
    </row>
    <row r="54" spans="1:13" s="68" customFormat="1" ht="26.25">
      <c r="A54" s="67"/>
      <c r="B54" s="93" t="s">
        <v>163</v>
      </c>
      <c r="C54" s="23" t="s">
        <v>164</v>
      </c>
      <c r="D54" s="94">
        <v>22.5</v>
      </c>
      <c r="E54" s="169">
        <v>26</v>
      </c>
      <c r="F54" s="81">
        <f t="shared" si="7"/>
        <v>585</v>
      </c>
      <c r="G54" s="83" t="s">
        <v>165</v>
      </c>
      <c r="H54" s="82" t="s">
        <v>80</v>
      </c>
      <c r="I54" s="81">
        <v>9</v>
      </c>
      <c r="J54" s="81">
        <f>144/1.2</f>
        <v>120</v>
      </c>
      <c r="K54" s="81">
        <f t="shared" si="8"/>
        <v>1080</v>
      </c>
      <c r="L54" s="39"/>
      <c r="M54" s="39"/>
    </row>
    <row r="55" spans="1:13" s="68" customFormat="1">
      <c r="A55" s="67"/>
      <c r="B55" s="93"/>
      <c r="C55" s="23"/>
      <c r="D55" s="94"/>
      <c r="E55" s="169"/>
      <c r="F55" s="81"/>
      <c r="G55" s="80" t="s">
        <v>142</v>
      </c>
      <c r="H55" s="79" t="s">
        <v>80</v>
      </c>
      <c r="I55" s="79">
        <v>40</v>
      </c>
      <c r="J55" s="79">
        <v>0.62</v>
      </c>
      <c r="K55" s="81">
        <f t="shared" si="8"/>
        <v>24.8</v>
      </c>
      <c r="L55" s="39"/>
      <c r="M55" s="39"/>
    </row>
    <row r="56" spans="1:13" s="68" customFormat="1">
      <c r="A56" s="67"/>
      <c r="B56" s="93" t="s">
        <v>166</v>
      </c>
      <c r="C56" s="23" t="s">
        <v>123</v>
      </c>
      <c r="D56" s="94">
        <v>8.8000000000000007</v>
      </c>
      <c r="E56" s="169">
        <v>210</v>
      </c>
      <c r="F56" s="81">
        <f t="shared" si="7"/>
        <v>1848.0000000000002</v>
      </c>
      <c r="G56" s="83" t="s">
        <v>167</v>
      </c>
      <c r="H56" s="82" t="s">
        <v>123</v>
      </c>
      <c r="I56" s="72">
        <v>10.75</v>
      </c>
      <c r="J56" s="81">
        <v>566.66999999999996</v>
      </c>
      <c r="K56" s="81">
        <f t="shared" si="8"/>
        <v>6091.7024999999994</v>
      </c>
      <c r="L56" s="39"/>
      <c r="M56" s="39"/>
    </row>
    <row r="57" spans="1:13" s="68" customFormat="1">
      <c r="A57" s="67"/>
      <c r="B57" s="95"/>
      <c r="C57" s="96"/>
      <c r="D57" s="94"/>
      <c r="E57" s="170"/>
      <c r="F57" s="81"/>
      <c r="G57" s="83" t="s">
        <v>168</v>
      </c>
      <c r="H57" s="82" t="s">
        <v>133</v>
      </c>
      <c r="I57" s="24">
        <v>3.96</v>
      </c>
      <c r="J57" s="81">
        <v>250</v>
      </c>
      <c r="K57" s="81">
        <f t="shared" si="8"/>
        <v>990</v>
      </c>
      <c r="L57" s="39"/>
      <c r="M57" s="39"/>
    </row>
    <row r="58" spans="1:13" s="68" customFormat="1" ht="15.75">
      <c r="A58" s="67"/>
      <c r="B58" s="27" t="s">
        <v>170</v>
      </c>
      <c r="C58" s="98"/>
      <c r="D58" s="99"/>
      <c r="E58" s="166"/>
      <c r="F58" s="101"/>
      <c r="G58" s="97"/>
      <c r="H58" s="98"/>
      <c r="I58" s="99"/>
      <c r="J58" s="100"/>
      <c r="K58" s="101"/>
      <c r="L58" s="39"/>
      <c r="M58" s="39"/>
    </row>
    <row r="59" spans="1:13" s="68" customFormat="1">
      <c r="A59" s="67"/>
      <c r="B59" s="93" t="s">
        <v>129</v>
      </c>
      <c r="C59" s="98" t="s">
        <v>80</v>
      </c>
      <c r="D59" s="99">
        <v>2</v>
      </c>
      <c r="E59" s="100">
        <v>80</v>
      </c>
      <c r="F59" s="100">
        <f>D59*E59</f>
        <v>160</v>
      </c>
      <c r="G59" s="106" t="s">
        <v>135</v>
      </c>
      <c r="H59" s="98" t="s">
        <v>80</v>
      </c>
      <c r="I59" s="99">
        <v>1</v>
      </c>
      <c r="J59" s="100">
        <f>315/1.2</f>
        <v>262.5</v>
      </c>
      <c r="K59" s="100">
        <f>J59*I59</f>
        <v>262.5</v>
      </c>
      <c r="L59" s="39"/>
      <c r="M59" s="39"/>
    </row>
    <row r="60" spans="1:13" s="68" customFormat="1">
      <c r="A60" s="67"/>
      <c r="B60" s="93"/>
      <c r="C60" s="98"/>
      <c r="D60" s="99"/>
      <c r="E60" s="100"/>
      <c r="F60" s="100">
        <f t="shared" ref="F60:F62" si="9">D60*E60</f>
        <v>0</v>
      </c>
      <c r="G60" s="106" t="s">
        <v>169</v>
      </c>
      <c r="H60" s="98" t="s">
        <v>80</v>
      </c>
      <c r="I60" s="99">
        <v>1</v>
      </c>
      <c r="J60" s="100">
        <f>260/1.2</f>
        <v>216.66666666666669</v>
      </c>
      <c r="K60" s="100">
        <f>J60*I60</f>
        <v>216.66666666666669</v>
      </c>
      <c r="L60" s="39"/>
      <c r="M60" s="39"/>
    </row>
    <row r="61" spans="1:13" s="68" customFormat="1" ht="25.5">
      <c r="A61" s="67"/>
      <c r="B61" s="93" t="s">
        <v>130</v>
      </c>
      <c r="C61" s="98" t="s">
        <v>80</v>
      </c>
      <c r="D61" s="99">
        <v>1</v>
      </c>
      <c r="E61" s="100">
        <v>140</v>
      </c>
      <c r="F61" s="100">
        <f t="shared" si="9"/>
        <v>140</v>
      </c>
      <c r="G61" s="108" t="s">
        <v>173</v>
      </c>
      <c r="H61" s="98" t="s">
        <v>80</v>
      </c>
      <c r="I61" s="99">
        <v>1</v>
      </c>
      <c r="J61" s="100" t="s">
        <v>172</v>
      </c>
      <c r="K61" s="100"/>
      <c r="L61" s="39"/>
      <c r="M61" s="39"/>
    </row>
    <row r="62" spans="1:13" s="41" customFormat="1">
      <c r="A62" s="25"/>
      <c r="B62" s="93" t="s">
        <v>131</v>
      </c>
      <c r="C62" s="98" t="s">
        <v>80</v>
      </c>
      <c r="D62" s="99">
        <v>4</v>
      </c>
      <c r="E62" s="100">
        <v>50</v>
      </c>
      <c r="F62" s="100">
        <f t="shared" si="9"/>
        <v>200</v>
      </c>
      <c r="G62" s="104" t="s">
        <v>132</v>
      </c>
      <c r="H62" s="98" t="s">
        <v>123</v>
      </c>
      <c r="I62" s="99">
        <v>0.36</v>
      </c>
      <c r="J62" s="100">
        <f>359/1.2</f>
        <v>299.16666666666669</v>
      </c>
      <c r="K62" s="100">
        <f>J62*I62</f>
        <v>107.7</v>
      </c>
      <c r="L62" s="40"/>
      <c r="M62" s="40"/>
    </row>
    <row r="63" spans="1:13" s="41" customFormat="1">
      <c r="A63" s="25"/>
      <c r="B63" s="97"/>
      <c r="C63" s="98"/>
      <c r="D63" s="99"/>
      <c r="E63" s="100"/>
      <c r="F63" s="100"/>
      <c r="G63" s="104" t="s">
        <v>134</v>
      </c>
      <c r="H63" s="98" t="s">
        <v>133</v>
      </c>
      <c r="I63" s="99">
        <f>I62*3</f>
        <v>1.08</v>
      </c>
      <c r="J63" s="100">
        <f>91/1.2/5</f>
        <v>15.166666666666668</v>
      </c>
      <c r="K63" s="100">
        <f>J63*I63</f>
        <v>16.380000000000003</v>
      </c>
      <c r="L63" s="40"/>
      <c r="M63" s="40"/>
    </row>
    <row r="64" spans="1:13" s="41" customFormat="1">
      <c r="A64" s="25"/>
      <c r="B64" s="97"/>
      <c r="C64" s="98"/>
      <c r="D64" s="99"/>
      <c r="E64" s="100"/>
      <c r="F64" s="100"/>
      <c r="G64" s="66"/>
      <c r="H64" s="98"/>
      <c r="I64" s="66"/>
      <c r="J64" s="66"/>
      <c r="K64" s="66"/>
      <c r="L64" s="40"/>
      <c r="M64" s="40"/>
    </row>
    <row r="65" spans="1:13" s="41" customFormat="1" ht="29.45" customHeight="1">
      <c r="A65" s="25"/>
      <c r="B65" s="97" t="s">
        <v>100</v>
      </c>
      <c r="C65" s="98" t="s">
        <v>174</v>
      </c>
      <c r="D65" s="99">
        <v>154</v>
      </c>
      <c r="E65" s="100">
        <v>10.42</v>
      </c>
      <c r="F65" s="100">
        <f t="shared" ref="F65" si="10">D65*E65</f>
        <v>1604.68</v>
      </c>
      <c r="G65" s="66"/>
      <c r="H65" s="98"/>
      <c r="I65" s="66"/>
      <c r="J65" s="66"/>
      <c r="K65" s="66"/>
      <c r="L65" s="40"/>
      <c r="M65" s="40"/>
    </row>
    <row r="66" spans="1:13" s="41" customFormat="1" ht="29.45" customHeight="1">
      <c r="A66" s="25"/>
      <c r="B66" s="97" t="s">
        <v>100</v>
      </c>
      <c r="C66" s="98" t="s">
        <v>174</v>
      </c>
      <c r="D66" s="99">
        <v>154</v>
      </c>
      <c r="E66" s="100">
        <v>10.42</v>
      </c>
      <c r="F66" s="100">
        <f t="shared" ref="F66" si="11">D66*E66</f>
        <v>1604.68</v>
      </c>
      <c r="G66" s="66"/>
      <c r="H66" s="98"/>
      <c r="I66" s="66"/>
      <c r="J66" s="66"/>
      <c r="K66" s="66"/>
      <c r="L66" s="40"/>
      <c r="M66" s="40"/>
    </row>
    <row r="67" spans="1:13">
      <c r="A67" s="22"/>
      <c r="B67" s="42" t="s">
        <v>89</v>
      </c>
      <c r="C67" s="43"/>
      <c r="D67" s="46"/>
      <c r="E67" s="47"/>
      <c r="F67" s="48">
        <f>SUM(F9:F66)</f>
        <v>10847.390000000001</v>
      </c>
      <c r="G67" s="42" t="s">
        <v>88</v>
      </c>
      <c r="H67" s="43"/>
      <c r="I67" s="44"/>
      <c r="J67" s="44"/>
      <c r="K67" s="45">
        <f>SUM(K9:K66)</f>
        <v>14349.211233333332</v>
      </c>
    </row>
    <row r="68" spans="1:13">
      <c r="A68" s="22"/>
      <c r="B68" s="42"/>
      <c r="C68" s="43"/>
      <c r="D68" s="46"/>
      <c r="E68" s="47"/>
      <c r="F68" s="48"/>
      <c r="G68" s="49" t="s">
        <v>90</v>
      </c>
      <c r="H68" s="50">
        <v>0.03</v>
      </c>
      <c r="I68" s="44"/>
      <c r="J68" s="44"/>
      <c r="K68" s="45">
        <f>K67*H68</f>
        <v>430.47633699999994</v>
      </c>
    </row>
    <row r="69" spans="1:13">
      <c r="A69" s="51"/>
      <c r="B69" s="49"/>
      <c r="C69" s="52"/>
      <c r="D69" s="53"/>
      <c r="E69" s="54"/>
      <c r="F69" s="48"/>
      <c r="G69" s="55" t="s">
        <v>83</v>
      </c>
      <c r="H69" s="43"/>
      <c r="I69" s="44"/>
      <c r="J69" s="44"/>
      <c r="K69" s="45">
        <f>K67+K68</f>
        <v>14779.687570333332</v>
      </c>
      <c r="M69" s="56"/>
    </row>
    <row r="70" spans="1:13">
      <c r="A70" s="51"/>
      <c r="B70" s="55" t="s">
        <v>82</v>
      </c>
      <c r="C70" s="57"/>
      <c r="D70" s="46"/>
      <c r="E70" s="47"/>
      <c r="F70" s="48">
        <f>F67</f>
        <v>10847.390000000001</v>
      </c>
      <c r="G70" s="55" t="s">
        <v>92</v>
      </c>
      <c r="H70" s="57"/>
      <c r="I70" s="44"/>
      <c r="J70" s="44"/>
      <c r="K70" s="45">
        <f>F70+K69</f>
        <v>25627.077570333335</v>
      </c>
      <c r="M70" s="56"/>
    </row>
    <row r="71" spans="1:13">
      <c r="A71" s="51"/>
      <c r="B71" s="58"/>
      <c r="C71" s="57"/>
      <c r="D71" s="58"/>
      <c r="E71" s="59"/>
      <c r="F71" s="58"/>
      <c r="G71" s="55" t="s">
        <v>91</v>
      </c>
      <c r="H71" s="57"/>
      <c r="I71" s="44"/>
      <c r="J71" s="44"/>
      <c r="K71" s="45">
        <f>K70*0.2</f>
        <v>5125.4155140666671</v>
      </c>
    </row>
    <row r="72" spans="1:13">
      <c r="A72" s="51"/>
      <c r="B72" s="58"/>
      <c r="C72" s="57"/>
      <c r="D72" s="58"/>
      <c r="E72" s="59"/>
      <c r="F72" s="58"/>
      <c r="G72" s="55" t="s">
        <v>93</v>
      </c>
      <c r="H72" s="57"/>
      <c r="I72" s="44"/>
      <c r="J72" s="44"/>
      <c r="K72" s="45">
        <f>K71+K70+0.01</f>
        <v>30752.503084399999</v>
      </c>
    </row>
    <row r="75" spans="1:13" ht="15.75">
      <c r="B75" s="62" t="s">
        <v>94</v>
      </c>
    </row>
    <row r="77" spans="1:13" ht="15.75">
      <c r="A77" s="63"/>
      <c r="B77" s="62" t="s">
        <v>95</v>
      </c>
    </row>
    <row r="78" spans="1:13" ht="31.5">
      <c r="A78" s="63"/>
      <c r="B78" s="64" t="s">
        <v>120</v>
      </c>
    </row>
  </sheetData>
  <autoFilter ref="A7:I72"/>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olekivanov@vodafone.ua</dc:creator>
  <cp:lastModifiedBy>Дуденко Жанна Леонідівна</cp:lastModifiedBy>
  <cp:lastPrinted>2022-11-07T08:53:10Z</cp:lastPrinted>
  <dcterms:created xsi:type="dcterms:W3CDTF">1996-10-08T23:32:00Z</dcterms:created>
  <dcterms:modified xsi:type="dcterms:W3CDTF">2023-06-28T10:52:37Z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