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hq\UsersRTL\khoridko\Desktop\РАБОТА\РАБОТА\Новые ТТ\Киев\Киев Пирамида 2023\от 07_2023\"/>
    </mc:Choice>
  </mc:AlternateContent>
  <bookViews>
    <workbookView xWindow="0" yWindow="0" windowWidth="23016" windowHeight="8196"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Лист1!$A$7:$I$187</definedName>
    <definedName name="Виконується">#REF!</definedName>
  </definedNames>
  <calcPr calcId="162913"/>
</workbook>
</file>

<file path=xl/calcChain.xml><?xml version="1.0" encoding="utf-8"?>
<calcChain xmlns="http://schemas.openxmlformats.org/spreadsheetml/2006/main">
  <c r="K74" i="51" l="1"/>
  <c r="I29" i="51"/>
  <c r="I27" i="51"/>
  <c r="K27" i="51" s="1"/>
  <c r="K155" i="51"/>
  <c r="K154" i="51"/>
  <c r="K153" i="51"/>
  <c r="K123" i="51" l="1"/>
  <c r="K121" i="51"/>
  <c r="F162" i="51" l="1"/>
  <c r="K157" i="51"/>
  <c r="F157" i="51"/>
  <c r="I151" i="51"/>
  <c r="K145" i="51"/>
  <c r="I138" i="51"/>
  <c r="I141" i="51"/>
  <c r="K141" i="51" s="1"/>
  <c r="I140" i="51"/>
  <c r="K140" i="51" s="1"/>
  <c r="K139" i="51"/>
  <c r="K131" i="51"/>
  <c r="K132" i="51"/>
  <c r="K130" i="51"/>
  <c r="I129" i="51"/>
  <c r="K129" i="51" s="1"/>
  <c r="F129" i="51"/>
  <c r="I133" i="51" l="1"/>
  <c r="K124" i="51"/>
  <c r="F124" i="51"/>
  <c r="K105" i="51"/>
  <c r="F98" i="51"/>
  <c r="I69" i="51"/>
  <c r="I70" i="51"/>
  <c r="I28" i="51"/>
  <c r="K178" i="51" l="1"/>
  <c r="K137" i="51"/>
  <c r="K143" i="51"/>
  <c r="K144" i="51"/>
  <c r="K147" i="51"/>
  <c r="K148" i="51"/>
  <c r="K149" i="51"/>
  <c r="K150" i="51"/>
  <c r="K151" i="51"/>
  <c r="K104" i="51"/>
  <c r="K106" i="51"/>
  <c r="K107" i="51"/>
  <c r="K108" i="51"/>
  <c r="K109" i="51"/>
  <c r="K110" i="51"/>
  <c r="K111" i="51"/>
  <c r="K81" i="51"/>
  <c r="K82" i="51"/>
  <c r="K83" i="51"/>
  <c r="K84" i="51"/>
  <c r="K85" i="51"/>
  <c r="K86" i="51"/>
  <c r="K89" i="51"/>
  <c r="K90" i="51"/>
  <c r="K66" i="51"/>
  <c r="K67" i="51"/>
  <c r="K69" i="51"/>
  <c r="K72" i="51"/>
  <c r="K34" i="51"/>
  <c r="K35" i="51"/>
  <c r="K36" i="51"/>
  <c r="K37" i="51"/>
  <c r="K24" i="51"/>
  <c r="K10" i="51"/>
  <c r="K11" i="51"/>
  <c r="K12" i="51"/>
  <c r="K13" i="51"/>
  <c r="K14" i="51"/>
  <c r="K16" i="51"/>
  <c r="K17" i="51"/>
  <c r="K18" i="51"/>
  <c r="K19" i="51"/>
  <c r="K20" i="51"/>
  <c r="F177" i="51"/>
  <c r="F178" i="51"/>
  <c r="F179" i="51"/>
  <c r="F180" i="51"/>
  <c r="F169" i="51"/>
  <c r="F170" i="51"/>
  <c r="F171" i="51"/>
  <c r="F172" i="51"/>
  <c r="F163" i="51"/>
  <c r="F164" i="51"/>
  <c r="F158" i="51"/>
  <c r="F141" i="51"/>
  <c r="F133" i="51"/>
  <c r="F115" i="51"/>
  <c r="F116" i="51"/>
  <c r="F117" i="51"/>
  <c r="F118" i="51"/>
  <c r="F97" i="51"/>
  <c r="F99" i="51"/>
  <c r="F47" i="51"/>
  <c r="F48" i="51"/>
  <c r="F49" i="51"/>
  <c r="F50" i="51"/>
  <c r="F51" i="51"/>
  <c r="F52" i="51"/>
  <c r="F33" i="51"/>
  <c r="F34" i="51"/>
  <c r="F35" i="51"/>
  <c r="F36" i="51"/>
  <c r="F37" i="51"/>
  <c r="F38" i="51"/>
  <c r="F39" i="51"/>
  <c r="F40" i="51"/>
  <c r="F41" i="51"/>
  <c r="F42" i="51"/>
  <c r="F43" i="51"/>
  <c r="F44" i="51"/>
  <c r="F45" i="51"/>
  <c r="F28" i="51"/>
  <c r="F24" i="51"/>
  <c r="F18" i="51"/>
  <c r="F19" i="51"/>
  <c r="F87" i="51"/>
  <c r="F89" i="51"/>
  <c r="F90" i="51"/>
  <c r="F91" i="51"/>
  <c r="F74" i="51"/>
  <c r="F75" i="51"/>
  <c r="F77" i="51"/>
  <c r="F78" i="51"/>
  <c r="F79" i="51"/>
  <c r="F81" i="51"/>
  <c r="F69" i="51"/>
  <c r="F55" i="51"/>
  <c r="F56" i="51"/>
  <c r="F57" i="51"/>
  <c r="F58" i="51"/>
  <c r="F60" i="51"/>
  <c r="F61" i="51"/>
  <c r="F59" i="51"/>
  <c r="K118" i="51" l="1"/>
  <c r="K127" i="51"/>
  <c r="K133" i="51"/>
  <c r="I63" i="51"/>
  <c r="K63" i="51" s="1"/>
  <c r="F17" i="51"/>
  <c r="F152" i="51"/>
  <c r="F161" i="51" l="1"/>
  <c r="K138" i="51"/>
  <c r="K122" i="51"/>
  <c r="K160" i="51" l="1"/>
  <c r="K159" i="51"/>
  <c r="F151" i="51"/>
  <c r="F147" i="51"/>
  <c r="I73" i="51" l="1"/>
  <c r="K73" i="51" s="1"/>
  <c r="I76" i="51"/>
  <c r="K76" i="51" s="1"/>
  <c r="I75" i="51"/>
  <c r="K75" i="51" s="1"/>
  <c r="F73" i="51"/>
  <c r="F66" i="51"/>
  <c r="I61" i="51"/>
  <c r="K61" i="51" s="1"/>
  <c r="F54" i="51"/>
  <c r="K33" i="51"/>
  <c r="F46" i="51"/>
  <c r="F32" i="51"/>
  <c r="K28" i="51" l="1"/>
  <c r="I26" i="51"/>
  <c r="K26" i="51" s="1"/>
  <c r="I25" i="51"/>
  <c r="K25" i="51" s="1"/>
  <c r="I23" i="51"/>
  <c r="K23" i="51" s="1"/>
  <c r="F23" i="51"/>
  <c r="K22" i="51"/>
  <c r="K29" i="51" l="1"/>
  <c r="F26" i="51"/>
  <c r="I15" i="51" l="1"/>
  <c r="K15" i="51" s="1"/>
  <c r="K9" i="51"/>
  <c r="F9" i="51"/>
  <c r="F71" i="51" l="1"/>
  <c r="F96" i="51"/>
  <c r="F100" i="51" s="1"/>
  <c r="F103" i="51"/>
  <c r="F109" i="51"/>
  <c r="F112" i="51"/>
  <c r="F114" i="51"/>
  <c r="F127" i="51"/>
  <c r="F136" i="51"/>
  <c r="F138" i="51"/>
  <c r="F143" i="51"/>
  <c r="F167" i="51"/>
  <c r="F174" i="51" s="1"/>
  <c r="F176" i="51"/>
  <c r="F181" i="51" s="1"/>
  <c r="F62" i="51"/>
  <c r="K177" i="51"/>
  <c r="K181" i="51" s="1"/>
  <c r="F68" i="51"/>
  <c r="I142" i="51"/>
  <c r="K142" i="51" s="1"/>
  <c r="F165" i="51" l="1"/>
  <c r="F93" i="51"/>
  <c r="I173" i="51"/>
  <c r="I172" i="51"/>
  <c r="K116" i="51"/>
  <c r="I88" i="51"/>
  <c r="K88" i="51" s="1"/>
  <c r="I87" i="51"/>
  <c r="I80" i="51"/>
  <c r="K80" i="51" s="1"/>
  <c r="F183" i="51" l="1"/>
  <c r="I68" i="51"/>
  <c r="K68" i="51" s="1"/>
  <c r="K70" i="51"/>
  <c r="I77" i="51" l="1"/>
  <c r="K77" i="51" s="1"/>
  <c r="F185" i="51" l="1"/>
  <c r="I78" i="51"/>
  <c r="K78" i="51" s="1"/>
  <c r="I79" i="51"/>
  <c r="K79" i="51" s="1"/>
  <c r="I92" i="51" l="1"/>
  <c r="K92" i="51" s="1"/>
  <c r="I91" i="51"/>
  <c r="I65" i="51" l="1"/>
  <c r="K65" i="51" s="1"/>
  <c r="I64" i="51"/>
  <c r="K64" i="51" s="1"/>
  <c r="I62" i="51"/>
  <c r="I112" i="51"/>
  <c r="K112" i="51" s="1"/>
  <c r="I114" i="51" l="1"/>
  <c r="I136" i="51"/>
  <c r="I146" i="51"/>
  <c r="K146" i="51" s="1"/>
  <c r="K158" i="51" l="1"/>
  <c r="K62" i="51" l="1"/>
  <c r="K103" i="51" l="1"/>
  <c r="K136" i="51" l="1"/>
  <c r="K165" i="51" s="1"/>
  <c r="K173" i="51" l="1"/>
  <c r="K172" i="51"/>
  <c r="K171" i="51"/>
  <c r="K170" i="51"/>
  <c r="K174" i="51" s="1"/>
  <c r="K100" i="51" l="1"/>
  <c r="K93" i="51" l="1"/>
  <c r="K182" i="51" l="1"/>
  <c r="K183" i="51" l="1"/>
  <c r="K184" i="51" s="1"/>
  <c r="K185" i="51" s="1"/>
  <c r="K186" i="51" s="1"/>
  <c r="K187" i="51" s="1"/>
</calcChain>
</file>

<file path=xl/sharedStrings.xml><?xml version="1.0" encoding="utf-8"?>
<sst xmlns="http://schemas.openxmlformats.org/spreadsheetml/2006/main" count="554" uniqueCount="326">
  <si>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</si>
  <si>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</si>
  <si>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</si>
  <si>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</si>
  <si>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</si>
  <si>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</si>
  <si>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</si>
  <si>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</si>
  <si>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</si>
  <si>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</si>
  <si>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</si>
  <si>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</si>
  <si>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</si>
  <si>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</si>
  <si>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</si>
  <si>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</si>
  <si>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</si>
  <si>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</si>
  <si>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</si>
  <si>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</si>
  <si>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</si>
  <si>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</si>
  <si>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</si>
  <si>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</si>
  <si>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</si>
  <si>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</si>
  <si>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</si>
  <si>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</si>
  <si>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</si>
  <si>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</si>
  <si>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</si>
  <si>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</si>
  <si>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</si>
  <si>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</si>
  <si>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</si>
  <si>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</si>
  <si>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</si>
  <si>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</si>
  <si>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</si>
  <si>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</si>
  <si>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</si>
  <si>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</si>
  <si>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</si>
  <si>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</si>
  <si>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</si>
  <si>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</si>
  <si>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</si>
  <si>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</si>
  <si>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</si>
  <si>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</si>
  <si>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</si>
  <si>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</si>
  <si>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</si>
  <si>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</si>
  <si>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</si>
  <si>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</si>
  <si>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</si>
  <si>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</si>
  <si>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</si>
  <si>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</si>
  <si>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</si>
  <si>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</si>
  <si>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</si>
  <si>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</si>
  <si>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</si>
  <si>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</si>
  <si>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</si>
  <si>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</si>
  <si>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</si>
  <si>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</si>
  <si>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</si>
  <si>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</si>
  <si>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</si>
  <si>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</si>
  <si>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</si>
  <si>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</si>
  <si>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</si>
  <si>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</si>
  <si>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</si>
  <si>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</si>
  <si>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</si>
  <si>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</si>
  <si>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</si>
  <si>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</si>
  <si>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</si>
  <si>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</si>
  <si>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</si>
  <si>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</si>
  <si>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</si>
  <si>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</si>
  <si>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</si>
  <si>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</si>
  <si>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</si>
  <si>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</si>
  <si>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</si>
  <si>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</si>
  <si>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</si>
  <si>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</si>
  <si>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</si>
  <si>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</si>
  <si>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</si>
  <si>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</si>
  <si>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</si>
  <si>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</si>
  <si>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</si>
  <si>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</si>
  <si>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</si>
  <si>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</si>
  <si>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</si>
  <si>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</si>
  <si>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</si>
  <si>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</si>
  <si>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фільтра мережового 19</t>
  </si>
  <si>
    <t>Прокладання кабелю вітой пари UTP</t>
  </si>
  <si>
    <t>Монтаж інформаційної розетки</t>
  </si>
  <si>
    <t>Конектор RJ-45</t>
  </si>
  <si>
    <t>19" Patch Panel</t>
  </si>
  <si>
    <t>Блок 19" на 9 роз.</t>
  </si>
  <si>
    <t>Виніс та навантаження сміття</t>
  </si>
  <si>
    <t>маш</t>
  </si>
  <si>
    <t>т</t>
  </si>
  <si>
    <t>Вивіз сміття (машина до 2 т)</t>
  </si>
  <si>
    <t>Розетка комп’ютерна подвійна Schneider Electric Asfora RJ45+RJ45 білий</t>
  </si>
  <si>
    <t xml:space="preserve">Дюбель для гіпсокартону MOLLY 5x65 мм 4 шт. Expert Fix </t>
  </si>
  <si>
    <t>Штробління підлоги з заробленням</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</si>
  <si>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</si>
  <si>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</si>
  <si>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</si>
  <si>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</si>
  <si>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</si>
  <si>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</si>
  <si>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</si>
  <si>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</si>
  <si>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Шпаклювання стін і перегородок (шпаклівка старт + фініш, 2-х разова шпаклівка  грунтовка і шліфування)</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</si>
  <si>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</si>
  <si>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</si>
  <si>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</si>
  <si>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</si>
  <si>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</si>
  <si>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</si>
  <si>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</si>
  <si>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</si>
  <si>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</si>
  <si>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Фарба інтер'єрна акрилова  RAL 3020</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</si>
  <si>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</si>
  <si>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</si>
  <si>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</si>
  <si>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</si>
  <si>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Штукатурка Ферозіт 220 25 кг</t>
  </si>
  <si>
    <t>Шпаклівка Knauf НР FINISH 10 кг</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</si>
  <si>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</si>
  <si>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</si>
  <si>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</si>
  <si>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</si>
  <si>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</si>
  <si>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</si>
  <si>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 xml:space="preserve">Монтаж серцевини замка двері </t>
  </si>
  <si>
    <t>Сейф</t>
  </si>
  <si>
    <t>Кріплення анкерами сейфа/металлевої шкафи до полу(стіни)</t>
  </si>
  <si>
    <t>Анкер розпірний з болтом 10х80 EU 10x80 мм</t>
  </si>
  <si>
    <t xml:space="preserve">Монтаж ПВХ плінтуса на саморізи </t>
  </si>
  <si>
    <t>мп</t>
  </si>
  <si>
    <t>комп</t>
  </si>
  <si>
    <t>Саморіз по металу 3.5x25 мм 100 шт Expert Fix</t>
  </si>
  <si>
    <t>уп</t>
  </si>
  <si>
    <t>м2</t>
  </si>
  <si>
    <t xml:space="preserve">Фуга Ceresit CE 40 aguastatic </t>
  </si>
  <si>
    <t>Дюбель ударний потай 6x60 мм 100 шт.</t>
  </si>
  <si>
    <t xml:space="preserve">Шпаклівка Knauf FUGENFULLER 25 кг
</t>
  </si>
  <si>
    <t>Склострічка самоклейка BauGut 50мм х 20м</t>
  </si>
  <si>
    <t>Фарбування стін (за 2 рази + грунт) ral 7047</t>
  </si>
  <si>
    <t>Фарба інтер'єрна акрилова  RAL 7047</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</si>
  <si>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</si>
  <si>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</si>
  <si>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</si>
  <si>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</si>
  <si>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</si>
  <si>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Піна монтажна SOUDAL PRO 750 мл</t>
  </si>
  <si>
    <t>Двері білі в комплекті</t>
  </si>
  <si>
    <t>Кріплення касового ящика</t>
  </si>
  <si>
    <t>Ізострічка EMT 0,13x15 мм 10 м чорна ПВХ 12-0403 BK</t>
  </si>
  <si>
    <t>Стяжка для кабелю нейлоновий 3.6x370 (100 шт./уп.) білий</t>
  </si>
  <si>
    <t>Розетка із заземленням Schneider Electric Asfora 16 А 250 В без шторок білий</t>
  </si>
  <si>
    <t xml:space="preserve">Автоматичний вимикач </t>
  </si>
  <si>
    <t xml:space="preserve">Встановлення дерев'яних дверних блоків  </t>
  </si>
  <si>
    <t>Встановлення перфорованного кутника</t>
  </si>
  <si>
    <t>м/п</t>
  </si>
  <si>
    <t>Уголок ПВХ перфорированный с сеткой 100х100 мм 3 м</t>
  </si>
  <si>
    <t>Пристрій перегородки з ГКЛ в 1 слої (каркас+обшивка)</t>
  </si>
  <si>
    <t>Посилення ГКЛ перегородок металевой конструкцій в місці встановлення дверей</t>
  </si>
  <si>
    <t>Вимикач одноклавішний Schneider Electric Asfora самозажиммаючий 10 А 220В IP20 білий EPH0300121</t>
  </si>
  <si>
    <t>Монтаж лінійних освітлених приборів</t>
  </si>
  <si>
    <t>Встановлення лічильника 3ф</t>
  </si>
  <si>
    <t>Кабель силовой монолит ЗЗЦМ ВВГнгд 3х2,5 медь</t>
  </si>
  <si>
    <t xml:space="preserve">Закриття плівкою </t>
  </si>
  <si>
    <t>Кошторис</t>
  </si>
  <si>
    <t xml:space="preserve">Замовник -  ТОВ "ВФ Ритейл"                                             </t>
  </si>
  <si>
    <t>Фарбування дверей в комплекті</t>
  </si>
  <si>
    <t xml:space="preserve">Монтаж розеток накладних  </t>
  </si>
  <si>
    <t xml:space="preserve">Монтаж профіля амстронг </t>
  </si>
  <si>
    <t xml:space="preserve">Підрядник  - </t>
  </si>
  <si>
    <t>Найменування будови та її адреса : Збільшення площі  ТТ  за адресою: м.Київ вул Мішуги 4а</t>
  </si>
  <si>
    <t>ЕТАП І</t>
  </si>
  <si>
    <t>Саморез со сверлом по металу 3.5x9 мм 250 шт</t>
  </si>
  <si>
    <t>Саморез по металу 3.5x25 мм 1000 шт</t>
  </si>
  <si>
    <t>Демонтаж керамічної плитки</t>
  </si>
  <si>
    <t>мішки для сміття</t>
  </si>
  <si>
    <t>Двері в комплекті ( тимчасові двері)</t>
  </si>
  <si>
    <t xml:space="preserve">сердцевина замка </t>
  </si>
  <si>
    <t>Шпаклювання відкосів  (шпаклівка старт + фініш, 2-х разова шпаклівка  грунтовка і шліфування)</t>
  </si>
  <si>
    <t>Демонтаж великого столу для тех зони з подвійним EPOS  2400 мм (демонтаж, стречування, маркування, погрузка)</t>
  </si>
  <si>
    <t>Демонтаж круглого топ 10 столу 1000мм (демонтаж, стречування, маркування, погрузка)</t>
  </si>
  <si>
    <t>Демонтаж подвійного столу для телефонів 1250мм (демонтаж, стречування, маркування, погрузка)</t>
  </si>
  <si>
    <t>Демонтаж модуля настінного для аксесуарів 1200мм (демонтаж, стречування, маркування,погрузка)</t>
  </si>
  <si>
    <t>Демонтаж настінної панелі до столів 1200мм (демонтаж, стречування, маркування,погрузка)</t>
  </si>
  <si>
    <t>Демонтаж модуля настінного для аксесуарів 600мм (демонтаж, стречування, маркування,погрузка)</t>
  </si>
  <si>
    <t>Демонтаж настінної панелі 600 (демонтаж, стречування, маркування,погрузка)</t>
  </si>
  <si>
    <t>Демонтаж куточка споживача (демонтаж, стречування, маркування, погрузка)</t>
  </si>
  <si>
    <t>Демонтаж шафи металевої 1000*500*2000</t>
  </si>
  <si>
    <t>перенесення   металевої шафи</t>
  </si>
  <si>
    <t xml:space="preserve">Демонтаж стільців(стречування) </t>
  </si>
  <si>
    <t>Демонтаж шафи 600 (стрейчування, перенесення)</t>
  </si>
  <si>
    <t>Демонтаж ТВ 55" (пакування, навантаження)</t>
  </si>
  <si>
    <t>Меблі та обладнання</t>
  </si>
  <si>
    <t>Демонтаж столу 500*1000 (демонтаж, стейчування, перенесення)</t>
  </si>
  <si>
    <t>Демонтаж акрилових рекламних панелей (2*0,6)</t>
  </si>
  <si>
    <t>Демонтаж вбудованих світильників  (демонтаж, стречування, маркування,погрузка)</t>
  </si>
  <si>
    <t>демонтаж обігрівачів типу Білюкс  (демонтаж, стречування, маркування,погрузка)</t>
  </si>
  <si>
    <t>Демонтаж електролічильника 3ф  (демонтаж, стречування, маркування,погрузка)</t>
  </si>
  <si>
    <t>Загально будівельні роботи</t>
  </si>
  <si>
    <t>демонтаж г/к перегородки</t>
  </si>
  <si>
    <t>демонтаж дверей (полотно+коробка+лиштва)</t>
  </si>
  <si>
    <t>Демонтаж стелі типу "армстронг" (каркас+плити)</t>
  </si>
  <si>
    <t>Пухирчаста плівка пакувальна 7,5 м.кв</t>
  </si>
  <si>
    <t>Гофроящик об'ємний 800x480x420 мм</t>
  </si>
  <si>
    <t>Стрічка самоклейка 48*300м*40мік</t>
  </si>
  <si>
    <t>Гофрокартон 2-х шаровий v2 1,05хx10 м 10,5 м. кв.</t>
  </si>
  <si>
    <t>ЕТАП ІІ</t>
  </si>
  <si>
    <t>Демонатаж ЩР (для подальшого використання)</t>
  </si>
  <si>
    <t>Демонтаж звукових колонок   (стрейчування, з подальшим використанням)</t>
  </si>
  <si>
    <t>Демонтаж шафи СКС (стрейчування, з подальшим використанням)</t>
  </si>
  <si>
    <t>Плитка Cersanit Henley  Grey 30x60</t>
  </si>
  <si>
    <t>посл</t>
  </si>
  <si>
    <t>Вивезення меблів (Бориспільский р-н с. Мартусівка Моїсеєва 72)</t>
  </si>
  <si>
    <r>
      <t xml:space="preserve">Фарба інтер'єрна акрилова  </t>
    </r>
    <r>
      <rPr>
        <sz val="10"/>
        <rFont val="Calibri"/>
        <family val="2"/>
        <charset val="204"/>
        <scheme val="minor"/>
      </rPr>
      <t xml:space="preserve">RAL 7047 </t>
    </r>
  </si>
  <si>
    <t>Монтаж вилки кутової</t>
  </si>
  <si>
    <t>Вимикач двоклавішний Schneider Electric Asfora самозажиммаючий 10 А 220В IP20 білий EPH0300122</t>
  </si>
  <si>
    <t xml:space="preserve">Світильник діодний  Evrolight WL2-18 18W OP WH LC IP65 6400K </t>
  </si>
  <si>
    <t xml:space="preserve">Світильник діодний  Evrolight WL2-36 36W OP WH LC IP65 6400K </t>
  </si>
  <si>
    <t>Монтаж шинопроводу</t>
  </si>
  <si>
    <t>Тросовий підвіс для шинопроводу LD 2002 150 см</t>
  </si>
  <si>
    <t xml:space="preserve">Зєднувач лінійний, </t>
  </si>
  <si>
    <t>копм</t>
  </si>
  <si>
    <t>LED світильник LightMaster LLT201, потужність 30Вт,  4000K</t>
  </si>
  <si>
    <t>послуга</t>
  </si>
  <si>
    <t>монтаж та підключення ДБЖ</t>
  </si>
  <si>
    <t>ДБЖ</t>
  </si>
  <si>
    <t>щиток (існуючий)</t>
  </si>
  <si>
    <t>Кабель акустичний Одескабель Loudspeaker Cable Hi-Fi, 2х1,5 кв.мм</t>
  </si>
  <si>
    <t>Демонтаж електрофурнітури</t>
  </si>
  <si>
    <t>Демонтаж плінтуса (плитка)</t>
  </si>
  <si>
    <t>Встановлення дверних обмежувачів</t>
  </si>
  <si>
    <t>Перенесення монтаж Стелаж прямокутний 1800*900*400 мм</t>
  </si>
  <si>
    <t>Перенесення/монтаж Стіл</t>
  </si>
  <si>
    <t>Гіпсокартон Knauf 3000x1200х12,5 мм</t>
  </si>
  <si>
    <t>Клей для плитки Ceresit См11</t>
  </si>
  <si>
    <t>Шпаклівка Knauf НР FINISH 25 кг</t>
  </si>
  <si>
    <t>Стретч 17мік*50см вага нетто 2,346 (+/-2%)кг макс. Довж палетування 600м.п</t>
  </si>
  <si>
    <t>Клей для плитки Ceresit СМ11</t>
  </si>
  <si>
    <t>серцевина замка</t>
  </si>
  <si>
    <t>Вилка електрична кутова ELM 2к+з PAS-E 41-0012 із заземленням 250В 16А ABS-пластик білий</t>
  </si>
  <si>
    <t>Кабель силовий багатожильний ЗЗКМ ПВС 3х1,5 мідь</t>
  </si>
  <si>
    <t>Колодка клемна E.NEXT e.lc.pro.pl.3 з натискним важелем 5 шт. сірий</t>
  </si>
  <si>
    <t>Шинопровід 1-фазний LightMaster CAB2000 100 см білий</t>
  </si>
  <si>
    <t>Шинопровід 1-фазний LightMaster CAB2000 200 см білий</t>
  </si>
  <si>
    <t>Плівка поліетиленова будівельна рукав 1,5 м 100 мкм Чорний</t>
  </si>
  <si>
    <t>Щиток пластиковий Luxray ЩРН-П-6 на 6 модулів зовнішній 731-2000-006</t>
  </si>
  <si>
    <t>ВСЬОГО  ВАРТІСТЬ  РОБІТ З МОНТАЖУ МЕБЛІВ, грн.( без ПДВ):</t>
  </si>
  <si>
    <t>ВСЬОГО  ВАРТІСТЬ МАТЕРІАЛІВ З МОНТАЖУ МЕБЛІВ, грн.( без ПДВ):</t>
  </si>
  <si>
    <t>Розумний лічильник електроенергії c WiFi D103, трифазний, розширена версія, кільце Детальніше: https://store.smart-maic.com/ua/p679987290-umnyj-schetchik-elektroenergii.html</t>
  </si>
  <si>
    <t>Фарбування відкосів (за 2 рази + грунт) 7047</t>
  </si>
  <si>
    <t>Монтаж свтло звукового індикатора</t>
  </si>
  <si>
    <t xml:space="preserve">Світло-звуко-сигнальний індикатор AD22R червоний </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</si>
  <si>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</si>
  <si>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</si>
  <si>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</si>
  <si>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Демонтаж електропроводки до 50 м2 (прибрати кабель по стелі ,відключення,обрізати кабеля в стінах)</t>
  </si>
  <si>
    <t>часткове Шпаклювання стін і перегородок (1-но разова шпаклівка  грунтовка і шліфування)</t>
  </si>
  <si>
    <t>Фарбування стелі+балок+труб комунікацій (К=1,3)</t>
  </si>
  <si>
    <t xml:space="preserve"> монтаж Шафа 600*600*2000</t>
  </si>
  <si>
    <t xml:space="preserve">Збирання стелажа </t>
  </si>
  <si>
    <t>Кабель силовой монолит ЗЗЦМ ВВГнгд 4х1,5 медь</t>
  </si>
  <si>
    <t xml:space="preserve">Підключення кабелю електроживлення від виведення (зі стелі) до столу відкритої викладки через колодку на 6 гнізд </t>
  </si>
  <si>
    <t>Кабель спиральный OLFLEX SPIRAL 400 P 3G1/1000</t>
  </si>
  <si>
    <t>монтаж аварійного світильника</t>
  </si>
  <si>
    <t>аврійний світильник (поставка замовника)</t>
  </si>
  <si>
    <t xml:space="preserve">СКС Шафа 19" 600*600 </t>
  </si>
  <si>
    <t>Обжим UTP кабелю на патч панелі</t>
  </si>
  <si>
    <t>Монтаж підвісних світильників</t>
  </si>
  <si>
    <t>Світлодіодний світильник X-LED квадрат (440x440x43) LSNK-80</t>
  </si>
  <si>
    <t>ТО існуючої ролети (5,5*3м)</t>
  </si>
  <si>
    <t>Профіль BauGut ARMOSTEEL CW 75/3 м</t>
  </si>
  <si>
    <t xml:space="preserve"> Профіль BauGut ARMOSTEEL UW 75/3 м </t>
  </si>
  <si>
    <t>брус деревяний 50*40 3м/п</t>
  </si>
  <si>
    <t>Профиль армстронг (в АВР  розписати всі позиціїї)</t>
  </si>
  <si>
    <t>елементи кріплення (в АВР  розписати всі позиціїї)</t>
  </si>
  <si>
    <t>Труба гофрированная с протяжкой Expert ПВХ 20 мм / 50 м</t>
  </si>
  <si>
    <t xml:space="preserve"> Пускатель Hager 25A 2HB 230B (ESC225)</t>
  </si>
  <si>
    <t>Перемикач SFT-240 2P 25А 1-0-2 HAGER</t>
  </si>
  <si>
    <t>Автоматичний вимикач  Hager 25A 3Р</t>
  </si>
  <si>
    <t>Колодка Borsan з захистними шторками із заземленням 6 гн.</t>
  </si>
  <si>
    <t>Коробка розподільча 100x100x45 IP20 s027026</t>
  </si>
  <si>
    <t>Профіль Javelin 600 мм 24/30 мм</t>
  </si>
  <si>
    <t>Трос 2мм</t>
  </si>
  <si>
    <t>Затискач для троса подвійний 2 мм</t>
  </si>
  <si>
    <t>Кабель комп'ютерный монолит ЗЗКМ U/UTP.5E 4x2х0,51 мідь</t>
  </si>
  <si>
    <r>
      <t>Двері білі гладкі глухі в комплекті з ручкоюю та замком (</t>
    </r>
    <r>
      <rPr>
        <b/>
        <sz val="10"/>
        <rFont val="Calibri"/>
        <family val="2"/>
        <charset val="204"/>
        <scheme val="minor"/>
      </rPr>
      <t>полотно 900мм</t>
    </r>
    <r>
      <rPr>
        <sz val="10"/>
        <rFont val="Calibri"/>
        <family val="2"/>
        <charset val="204"/>
        <scheme val="minor"/>
      </rPr>
      <t>)</t>
    </r>
  </si>
  <si>
    <t>Упор для дверей М-3530 у кольорі G сірий</t>
  </si>
  <si>
    <t>Фарба інтер'єрна акрилова  (колір - ГРАФІТ)</t>
  </si>
  <si>
    <t>Монтаж та збірка ЩР до 24 місць</t>
  </si>
  <si>
    <t>Монтаж  та збірка ЩР до 6 місць</t>
  </si>
  <si>
    <t xml:space="preserve">Шпаклювання відкосів  (шпаклівка старт + фініш, 2-х разова шпаклівка  грунтовка і шліфування) </t>
  </si>
  <si>
    <t>Укладання плитки с прирізкою (подготування, грунтування, укладання,затирання)</t>
  </si>
  <si>
    <t xml:space="preserve">Підключення кабелю електроживлення від виведення (з-під підлоги) до столу відкритої викладки через колодку на 6 гнізд </t>
  </si>
  <si>
    <t>Монтаж прожектора</t>
  </si>
  <si>
    <t>Післябудівельне прибирання (включаючи мийку вітрин з 2х сторін)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</si>
</sst>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70">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sz val="10"/>
      <name val="Arial Cyr"/>
      <family val="2"/>
      <charset val="204"/>
    </font>
    <font>
      <b/>
      <sz val="10"/>
      <name val="Calibri"/>
      <family val="2"/>
      <charset val="204"/>
      <scheme val="minor"/>
    </font>
    <font>
      <sz val="10"/>
      <name val="Arial"/>
      <family val="2"/>
    </font>
    <font>
      <b/>
      <sz val="11"/>
      <color rgb="FF000000"/>
      <name val="Times New Roman"/>
      <family val="1"/>
      <charset val="204"/>
    </font>
    <font>
      <b/>
      <sz val="10"/>
      <name val="Times New Roman"/>
      <family val="1"/>
      <charset val="204"/>
    </font>
    <font>
      <b/>
      <sz val="12"/>
      <name val="Calibri"/>
      <family val="2"/>
      <charset val="204"/>
      <scheme val="minor"/>
    </font>
    <font>
      <sz val="10"/>
      <color rgb="FFFF0000"/>
      <name val="Calibri"/>
      <family val="2"/>
      <charset val="204"/>
      <scheme val="minor"/>
    </font>
    <font>
      <sz val="12"/>
      <color theme="1"/>
      <name val="Times New Roman"/>
      <family val="1"/>
      <charset val="204"/>
    </font>
    <font>
      <b/>
      <sz val="14"/>
      <color theme="1"/>
      <name val="Times New Roman"/>
      <family val="1"/>
      <charset val="204"/>
    </font>
    <font>
      <b/>
      <sz val="12"/>
      <name val="Times New Roman"/>
      <family val="1"/>
      <charset val="204"/>
    </font>
    <font>
      <sz val="10"/>
      <name val="Calibri"/>
      <family val="2"/>
      <charset val="204"/>
    </font>
    <font>
      <b/>
      <u/>
      <sz val="12"/>
      <color theme="1"/>
      <name val="Calibri"/>
      <family val="2"/>
      <charset val="204"/>
      <scheme val="minor"/>
    </font>
    <font>
      <sz val="10"/>
      <color theme="1"/>
      <name val="Arial"/>
      <family val="2"/>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60">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4" fillId="0" borderId="0">
      <protection locked="0"/>
    </xf>
    <xf numFmtId="0" fontId="44" fillId="0" borderId="0"/>
    <xf numFmtId="0" fontId="57" fillId="0" borderId="0"/>
  </cellStyleXfs>
  <cellXfs count="319">
    <xf numFmtId="0" fontId="0" fillId="0" borderId="0" xfId="0"/>
    <xf numFmtId="0" fontId="4" fillId="0" borderId="0" xfId="4" applyFont="1" applyFill="1" applyBorder="1"/>
    <xf numFmtId="0" fontId="5" fillId="0" borderId="0" xfId="48"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9" applyFont="1"/>
    <xf numFmtId="0" fontId="11" fillId="0" borderId="0" xfId="9" applyFont="1"/>
    <xf numFmtId="0" fontId="5" fillId="0" borderId="0" xfId="48" applyFont="1" applyFill="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Border="1"/>
    <xf numFmtId="0" fontId="11" fillId="0" borderId="0" xfId="9" applyFont="1" applyBorder="1" applyAlignment="1">
      <alignment horizontal="left" wrapText="1"/>
    </xf>
    <xf numFmtId="0" fontId="11" fillId="0" borderId="0" xfId="9" applyFont="1" applyBorder="1" applyAlignment="1">
      <alignment horizontal="left"/>
    </xf>
    <xf numFmtId="0" fontId="9" fillId="0" borderId="0" xfId="9" applyFont="1" applyBorder="1"/>
    <xf numFmtId="0" fontId="42" fillId="0" borderId="0" xfId="0" applyFont="1"/>
    <xf numFmtId="0" fontId="42" fillId="0" borderId="0" xfId="0" applyFont="1" applyAlignment="1">
      <alignment horizontal="center" vertical="center"/>
    </xf>
    <xf numFmtId="0" fontId="46" fillId="3" borderId="1" xfId="48" applyFont="1" applyFill="1" applyBorder="1" applyAlignment="1">
      <alignment horizontal="center" wrapText="1"/>
    </xf>
    <xf numFmtId="0" fontId="46" fillId="3" borderId="1" xfId="48" applyFont="1" applyFill="1" applyBorder="1" applyAlignment="1">
      <alignment horizontal="left"/>
    </xf>
    <xf numFmtId="0" fontId="46" fillId="3" borderId="1" xfId="48" applyFont="1" applyFill="1" applyBorder="1" applyAlignment="1">
      <alignment horizontal="left" wrapText="1"/>
    </xf>
    <xf numFmtId="4" fontId="46" fillId="3" borderId="1" xfId="48" applyNumberFormat="1" applyFont="1" applyFill="1" applyBorder="1" applyAlignment="1">
      <alignment horizontal="left" wrapText="1"/>
    </xf>
    <xf numFmtId="1" fontId="47" fillId="0" borderId="1" xfId="48" applyNumberFormat="1" applyFont="1" applyFill="1" applyBorder="1" applyAlignment="1">
      <alignment horizontal="center" vertical="center"/>
    </xf>
    <xf numFmtId="0" fontId="42" fillId="0" borderId="0" xfId="0" applyFont="1" applyFill="1"/>
    <xf numFmtId="0" fontId="49" fillId="0" borderId="0" xfId="0" applyFont="1" applyFill="1" applyAlignment="1">
      <alignment horizontal="left" vertical="center"/>
    </xf>
    <xf numFmtId="0" fontId="0" fillId="0" borderId="0" xfId="0" applyFill="1"/>
    <xf numFmtId="0" fontId="42" fillId="2" borderId="0" xfId="59" applyFont="1" applyFill="1" applyAlignment="1">
      <alignment horizontal="left" vertical="top"/>
    </xf>
    <xf numFmtId="1" fontId="42" fillId="0" borderId="1" xfId="59" applyNumberFormat="1" applyFont="1" applyFill="1" applyBorder="1" applyAlignment="1">
      <alignment horizontal="left" vertical="top"/>
    </xf>
    <xf numFmtId="0" fontId="48" fillId="0" borderId="1" xfId="0" applyFont="1" applyFill="1" applyBorder="1" applyAlignment="1">
      <alignment horizontal="left"/>
    </xf>
    <xf numFmtId="0" fontId="48" fillId="0" borderId="1" xfId="0" applyFont="1" applyBorder="1" applyAlignment="1">
      <alignment horizontal="center" vertical="center"/>
    </xf>
    <xf numFmtId="0" fontId="1" fillId="0" borderId="1" xfId="0" applyFont="1" applyBorder="1" applyAlignment="1">
      <alignment horizontal="left"/>
    </xf>
    <xf numFmtId="4" fontId="48" fillId="2" borderId="1" xfId="48" applyNumberFormat="1" applyFont="1" applyFill="1" applyBorder="1" applyAlignment="1">
      <alignment horizontal="center" vertical="center"/>
    </xf>
    <xf numFmtId="0" fontId="56" fillId="2" borderId="1" xfId="48" applyFont="1" applyFill="1" applyBorder="1" applyAlignment="1">
      <alignment horizontal="left" wrapText="1"/>
    </xf>
    <xf numFmtId="0" fontId="56" fillId="2" borderId="1" xfId="48" applyFont="1" applyFill="1" applyBorder="1" applyAlignment="1">
      <alignment horizontal="center" vertical="center" wrapText="1"/>
    </xf>
    <xf numFmtId="166" fontId="48" fillId="2" borderId="1" xfId="48" applyNumberFormat="1" applyFont="1" applyFill="1" applyBorder="1" applyAlignment="1">
      <alignment horizontal="center" vertical="center"/>
    </xf>
    <xf numFmtId="166" fontId="56" fillId="2" borderId="1" xfId="48" applyNumberFormat="1" applyFont="1" applyFill="1" applyBorder="1" applyAlignment="1">
      <alignment horizontal="center" vertical="center"/>
    </xf>
    <xf numFmtId="4" fontId="48" fillId="2" borderId="1" xfId="48" applyNumberFormat="1" applyFont="1" applyFill="1" applyBorder="1" applyAlignment="1">
      <alignment horizontal="left" wrapText="1"/>
    </xf>
    <xf numFmtId="4" fontId="48" fillId="2" borderId="1" xfId="48" applyNumberFormat="1" applyFont="1" applyFill="1" applyBorder="1" applyAlignment="1">
      <alignment horizontal="left"/>
    </xf>
    <xf numFmtId="4" fontId="56" fillId="2" borderId="1" xfId="48" applyNumberFormat="1" applyFont="1" applyFill="1" applyBorder="1" applyAlignment="1">
      <alignment horizontal="center" vertical="center"/>
    </xf>
    <xf numFmtId="0" fontId="56" fillId="2" borderId="1" xfId="28" applyFont="1" applyFill="1" applyBorder="1" applyAlignment="1">
      <alignment horizontal="left" wrapText="1"/>
    </xf>
    <xf numFmtId="10" fontId="56" fillId="2" borderId="1" xfId="48" applyNumberFormat="1" applyFont="1" applyFill="1" applyBorder="1" applyAlignment="1">
      <alignment horizontal="center" vertical="center" wrapText="1"/>
    </xf>
    <xf numFmtId="9" fontId="56" fillId="2" borderId="1" xfId="48" applyNumberFormat="1" applyFont="1" applyFill="1" applyBorder="1" applyAlignment="1">
      <alignment horizontal="center" vertical="center" wrapText="1"/>
    </xf>
    <xf numFmtId="0" fontId="56" fillId="2" borderId="1" xfId="48" applyFont="1" applyFill="1" applyBorder="1" applyAlignment="1">
      <alignment horizontal="left"/>
    </xf>
    <xf numFmtId="0" fontId="48" fillId="2" borderId="1" xfId="48" applyFont="1" applyFill="1" applyBorder="1" applyAlignment="1">
      <alignment horizontal="center" vertical="center"/>
    </xf>
    <xf numFmtId="0" fontId="48" fillId="2" borderId="1" xfId="48" applyFont="1" applyFill="1" applyBorder="1" applyAlignment="1">
      <alignment horizontal="left"/>
    </xf>
    <xf numFmtId="166" fontId="49" fillId="4" borderId="1" xfId="8" applyNumberFormat="1" applyFont="1" applyFill="1" applyBorder="1" applyAlignment="1">
      <alignment horizontal="center" vertical="center"/>
    </xf>
    <xf numFmtId="0" fontId="59" fillId="0" borderId="0" xfId="48" applyFont="1" applyAlignment="1">
      <alignment horizontal="left" vertical="top"/>
    </xf>
    <xf numFmtId="166" fontId="59" fillId="0" borderId="0" xfId="48" applyNumberFormat="1" applyFont="1" applyAlignment="1">
      <alignment horizontal="center" vertical="center"/>
    </xf>
    <xf numFmtId="166" fontId="55" fillId="4" borderId="0" xfId="0" applyNumberFormat="1" applyFont="1" applyFill="1" applyAlignment="1">
      <alignment horizontal="center" vertical="center" wrapText="1"/>
    </xf>
    <xf numFmtId="1" fontId="46" fillId="0" borderId="0" xfId="48" applyNumberFormat="1" applyFont="1" applyFill="1" applyBorder="1" applyAlignment="1"/>
    <xf numFmtId="0" fontId="60" fillId="0" borderId="0" xfId="0" applyFont="1" applyAlignment="1">
      <alignment vertical="center"/>
    </xf>
    <xf numFmtId="0" fontId="46" fillId="0" borderId="0" xfId="48" applyFont="1" applyFill="1" applyBorder="1" applyAlignment="1">
      <alignment horizontal="left" vertical="center" wrapText="1"/>
    </xf>
    <xf numFmtId="166" fontId="46" fillId="0" borderId="0" xfId="48" applyNumberFormat="1" applyFont="1" applyFill="1" applyBorder="1" applyAlignment="1">
      <alignment horizontal="center" vertical="center" wrapText="1"/>
    </xf>
    <xf numFmtId="0" fontId="46" fillId="0" borderId="0" xfId="48" applyFont="1" applyFill="1" applyAlignment="1">
      <alignment horizontal="left" vertical="top"/>
    </xf>
    <xf numFmtId="0" fontId="45" fillId="0" borderId="0" xfId="0" applyFont="1" applyAlignment="1">
      <alignment horizontal="left" vertical="top" wrapText="1"/>
    </xf>
    <xf numFmtId="166" fontId="46" fillId="0" borderId="0" xfId="48" applyNumberFormat="1" applyFont="1" applyAlignment="1">
      <alignment horizontal="center" vertical="center"/>
    </xf>
    <xf numFmtId="49" fontId="49" fillId="4" borderId="1" xfId="48" applyNumberFormat="1" applyFont="1" applyFill="1" applyBorder="1" applyAlignment="1" applyProtection="1">
      <alignment horizontal="left" vertical="center" wrapText="1"/>
      <protection locked="0"/>
    </xf>
    <xf numFmtId="49" fontId="49" fillId="4" borderId="1" xfId="48" applyNumberFormat="1" applyFont="1" applyFill="1" applyBorder="1" applyAlignment="1" applyProtection="1">
      <alignment horizontal="center" vertical="center" wrapText="1"/>
      <protection locked="0"/>
    </xf>
    <xf numFmtId="2" fontId="49" fillId="4" borderId="1" xfId="48" applyNumberFormat="1" applyFont="1" applyFill="1" applyBorder="1" applyAlignment="1" applyProtection="1">
      <alignment horizontal="center" vertical="center" wrapText="1"/>
      <protection locked="0"/>
    </xf>
    <xf numFmtId="0" fontId="47" fillId="4" borderId="1" xfId="48" applyFont="1" applyFill="1" applyBorder="1" applyAlignment="1">
      <alignment horizontal="center" vertical="center" wrapText="1"/>
    </xf>
    <xf numFmtId="166" fontId="47" fillId="4" borderId="1" xfId="48" applyNumberFormat="1" applyFont="1" applyFill="1" applyBorder="1" applyAlignment="1">
      <alignment horizontal="center" vertical="center"/>
    </xf>
    <xf numFmtId="166" fontId="47" fillId="4" borderId="1" xfId="0" applyNumberFormat="1" applyFont="1" applyFill="1" applyBorder="1" applyAlignment="1">
      <alignment horizontal="center" vertical="center"/>
    </xf>
    <xf numFmtId="4" fontId="49" fillId="4" borderId="1" xfId="48" applyNumberFormat="1" applyFont="1" applyFill="1" applyBorder="1" applyAlignment="1">
      <alignment horizontal="center" vertical="center" wrapText="1"/>
    </xf>
    <xf numFmtId="49" fontId="47" fillId="4" borderId="1" xfId="48" applyNumberFormat="1" applyFont="1" applyFill="1" applyBorder="1" applyAlignment="1" applyProtection="1">
      <alignment horizontal="left" wrapText="1"/>
      <protection locked="0"/>
    </xf>
    <xf numFmtId="49" fontId="47" fillId="4" borderId="1" xfId="48" applyNumberFormat="1" applyFont="1" applyFill="1" applyBorder="1" applyAlignment="1" applyProtection="1">
      <alignment horizontal="center" vertical="center" wrapText="1"/>
      <protection locked="0"/>
    </xf>
    <xf numFmtId="0" fontId="47" fillId="4" borderId="1" xfId="0" applyFont="1" applyFill="1" applyBorder="1" applyAlignment="1">
      <alignment horizontal="left" wrapText="1"/>
    </xf>
    <xf numFmtId="166" fontId="47" fillId="4" borderId="1" xfId="48" applyNumberFormat="1" applyFont="1" applyFill="1" applyBorder="1" applyAlignment="1">
      <alignment horizontal="center" vertical="center" wrapText="1"/>
    </xf>
    <xf numFmtId="4" fontId="47" fillId="4" borderId="1" xfId="48" applyNumberFormat="1" applyFont="1" applyFill="1" applyBorder="1" applyAlignment="1">
      <alignment horizontal="center" vertical="center"/>
    </xf>
    <xf numFmtId="0" fontId="47" fillId="4" borderId="1" xfId="48" applyFont="1" applyFill="1" applyBorder="1" applyAlignment="1">
      <alignment horizontal="left" wrapText="1"/>
    </xf>
    <xf numFmtId="9" fontId="49" fillId="4" borderId="1" xfId="48" applyNumberFormat="1" applyFont="1" applyFill="1" applyBorder="1" applyAlignment="1">
      <alignment horizontal="center" vertical="center" wrapText="1"/>
    </xf>
    <xf numFmtId="166" fontId="49" fillId="4" borderId="1" xfId="48" applyNumberFormat="1" applyFont="1" applyFill="1" applyBorder="1" applyAlignment="1">
      <alignment horizontal="center" vertical="center"/>
    </xf>
    <xf numFmtId="166" fontId="49" fillId="4" borderId="1" xfId="48" applyNumberFormat="1" applyFont="1" applyFill="1" applyBorder="1" applyAlignment="1">
      <alignment horizontal="center" vertical="center" wrapText="1"/>
    </xf>
    <xf numFmtId="0" fontId="47" fillId="4" borderId="1" xfId="19" applyFont="1" applyFill="1" applyBorder="1" applyAlignment="1" applyProtection="1">
      <alignment horizontal="left" vertical="center" wrapText="1"/>
    </xf>
    <xf numFmtId="0" fontId="47" fillId="4" borderId="1" xfId="28" applyFont="1" applyFill="1" applyBorder="1" applyAlignment="1" applyProtection="1">
      <alignment horizontal="center" vertical="center" wrapText="1"/>
    </xf>
    <xf numFmtId="166" fontId="49" fillId="4" borderId="1" xfId="8" applyNumberFormat="1" applyFont="1" applyFill="1" applyBorder="1" applyAlignment="1" applyProtection="1">
      <alignment horizontal="center" vertical="center" wrapText="1"/>
      <protection locked="0"/>
    </xf>
    <xf numFmtId="0" fontId="47" fillId="4" borderId="1" xfId="48" applyFont="1" applyFill="1" applyBorder="1" applyAlignment="1">
      <alignment horizontal="left" vertical="center" wrapText="1"/>
    </xf>
    <xf numFmtId="0" fontId="49" fillId="4" borderId="1" xfId="48" applyFont="1" applyFill="1" applyBorder="1" applyAlignment="1">
      <alignment horizontal="center" vertical="center" wrapText="1"/>
    </xf>
    <xf numFmtId="0" fontId="49" fillId="4" borderId="1" xfId="19" applyFont="1" applyFill="1" applyBorder="1" applyAlignment="1" applyProtection="1">
      <alignment horizontal="left" vertical="center" wrapText="1"/>
    </xf>
    <xf numFmtId="0" fontId="49" fillId="4" borderId="1" xfId="28" applyFont="1" applyFill="1" applyBorder="1" applyAlignment="1" applyProtection="1">
      <alignment horizontal="center" vertical="center" wrapText="1"/>
    </xf>
    <xf numFmtId="49" fontId="47" fillId="4" borderId="1" xfId="48" applyNumberFormat="1" applyFont="1" applyFill="1" applyBorder="1" applyAlignment="1" applyProtection="1">
      <alignment horizontal="left" vertical="center" wrapText="1"/>
      <protection locked="0"/>
    </xf>
    <xf numFmtId="0" fontId="49" fillId="4" borderId="1" xfId="0" applyFont="1" applyFill="1" applyBorder="1" applyAlignment="1">
      <alignment horizontal="left" vertical="center" wrapText="1"/>
    </xf>
    <xf numFmtId="0" fontId="49" fillId="4" borderId="1" xfId="0" applyFont="1" applyFill="1" applyBorder="1" applyAlignment="1">
      <alignment vertical="center"/>
    </xf>
    <xf numFmtId="0" fontId="52" fillId="4" borderId="1" xfId="48" applyFont="1" applyFill="1" applyBorder="1" applyAlignment="1">
      <alignment horizontal="center" vertical="center" wrapText="1"/>
    </xf>
    <xf numFmtId="166" fontId="52" fillId="4" borderId="1" xfId="48" applyNumberFormat="1" applyFont="1" applyFill="1" applyBorder="1" applyAlignment="1">
      <alignment horizontal="center" vertical="center" wrapText="1"/>
    </xf>
    <xf numFmtId="0" fontId="49" fillId="4" borderId="1" xfId="8" applyFont="1" applyFill="1" applyBorder="1" applyAlignment="1">
      <alignment horizontal="left" wrapText="1"/>
    </xf>
    <xf numFmtId="0" fontId="49" fillId="4" borderId="1" xfId="8" applyFont="1" applyFill="1" applyBorder="1" applyAlignment="1">
      <alignment horizontal="center" vertical="center" wrapText="1"/>
    </xf>
    <xf numFmtId="0" fontId="52" fillId="4" borderId="1" xfId="48" applyFont="1" applyFill="1" applyBorder="1" applyAlignment="1">
      <alignment horizontal="left" vertical="center" wrapText="1"/>
    </xf>
    <xf numFmtId="49" fontId="49" fillId="4" borderId="1" xfId="48" applyNumberFormat="1" applyFont="1" applyFill="1" applyBorder="1" applyAlignment="1" applyProtection="1">
      <alignment horizontal="left" vertical="top" wrapText="1"/>
      <protection locked="0"/>
    </xf>
    <xf numFmtId="166" fontId="47" fillId="4" borderId="1" xfId="0" applyNumberFormat="1" applyFont="1" applyFill="1" applyBorder="1" applyAlignment="1">
      <alignment horizontal="left" vertical="center"/>
    </xf>
    <xf numFmtId="166"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vertical="center" wrapText="1"/>
    </xf>
    <xf numFmtId="0" fontId="49" fillId="4" borderId="1" xfId="48" applyFont="1" applyFill="1" applyBorder="1" applyAlignment="1">
      <alignment horizontal="left" vertical="center" wrapText="1"/>
    </xf>
    <xf numFmtId="0" fontId="49" fillId="4" borderId="1" xfId="48" applyFont="1" applyFill="1" applyBorder="1" applyAlignment="1">
      <alignment horizontal="left" wrapText="1"/>
    </xf>
    <xf numFmtId="0" fontId="49" fillId="4" borderId="1" xfId="0" applyFont="1" applyFill="1" applyBorder="1" applyAlignment="1">
      <alignment wrapText="1"/>
    </xf>
    <xf numFmtId="0" fontId="47" fillId="4" borderId="16" xfId="0" applyFont="1" applyFill="1" applyBorder="1" applyAlignment="1">
      <alignment horizontal="center" vertical="center"/>
    </xf>
    <xf numFmtId="166" fontId="47" fillId="4" borderId="16" xfId="0" applyNumberFormat="1" applyFont="1" applyFill="1" applyBorder="1" applyAlignment="1">
      <alignment horizontal="center" vertical="center"/>
    </xf>
    <xf numFmtId="166" fontId="54" fillId="4" borderId="1" xfId="0" applyNumberFormat="1" applyFont="1" applyFill="1" applyBorder="1" applyAlignment="1">
      <alignment horizontal="left" vertical="center" wrapText="1"/>
    </xf>
    <xf numFmtId="0" fontId="50" fillId="4" borderId="1" xfId="0" applyFont="1" applyFill="1" applyBorder="1" applyAlignment="1">
      <alignment vertical="center" wrapText="1"/>
    </xf>
    <xf numFmtId="0" fontId="47" fillId="4" borderId="1" xfId="0" applyFont="1" applyFill="1" applyBorder="1" applyAlignment="1">
      <alignment vertical="center" wrapText="1"/>
    </xf>
    <xf numFmtId="166" fontId="49" fillId="4" borderId="1" xfId="0" applyNumberFormat="1" applyFont="1" applyFill="1" applyBorder="1" applyAlignment="1">
      <alignment horizontal="left" vertical="center"/>
    </xf>
    <xf numFmtId="166" fontId="47" fillId="4" borderId="1" xfId="0" applyNumberFormat="1" applyFont="1" applyFill="1" applyBorder="1" applyAlignment="1">
      <alignment horizontal="left" vertical="center" wrapText="1"/>
    </xf>
    <xf numFmtId="0" fontId="47" fillId="4" borderId="1" xfId="0" applyFont="1" applyFill="1" applyBorder="1" applyAlignment="1">
      <alignment horizontal="center" vertical="center"/>
    </xf>
    <xf numFmtId="166" fontId="47" fillId="4" borderId="1" xfId="48" applyNumberFormat="1" applyFont="1" applyFill="1" applyBorder="1" applyAlignment="1" applyProtection="1">
      <alignment horizontal="center" vertical="center" wrapText="1"/>
      <protection locked="0"/>
    </xf>
    <xf numFmtId="0" fontId="49" fillId="4" borderId="1" xfId="48" applyFont="1" applyFill="1" applyBorder="1" applyAlignment="1">
      <alignment horizontal="left" vertical="center"/>
    </xf>
    <xf numFmtId="0" fontId="49" fillId="4" borderId="1" xfId="48" applyFont="1" applyFill="1" applyBorder="1" applyAlignment="1">
      <alignment horizontal="center" vertical="center"/>
    </xf>
    <xf numFmtId="4" fontId="42" fillId="0" borderId="0" xfId="0" applyNumberFormat="1" applyFont="1"/>
    <xf numFmtId="0" fontId="0" fillId="4" borderId="0" xfId="0" applyFill="1"/>
    <xf numFmtId="0" fontId="42" fillId="4" borderId="0" xfId="0" applyFont="1" applyFill="1"/>
    <xf numFmtId="4" fontId="49" fillId="4" borderId="1" xfId="59" applyNumberFormat="1" applyFont="1" applyFill="1" applyBorder="1" applyAlignment="1">
      <alignment horizontal="center" vertical="center"/>
    </xf>
    <xf numFmtId="0" fontId="52" fillId="4" borderId="1" xfId="57" applyFont="1" applyFill="1" applyBorder="1" applyAlignment="1" applyProtection="1">
      <alignment horizontal="left" vertical="center" wrapText="1"/>
    </xf>
    <xf numFmtId="0" fontId="52" fillId="4" borderId="1" xfId="58" applyFont="1" applyFill="1" applyBorder="1" applyAlignment="1" applyProtection="1">
      <alignment horizontal="center" vertical="center" wrapText="1"/>
    </xf>
    <xf numFmtId="166" fontId="52" fillId="4" borderId="1" xfId="48" applyNumberFormat="1" applyFont="1" applyFill="1" applyBorder="1" applyAlignment="1">
      <alignment horizontal="center" vertical="center"/>
    </xf>
    <xf numFmtId="49" fontId="52" fillId="4" borderId="1" xfId="48" applyNumberFormat="1" applyFont="1" applyFill="1" applyBorder="1" applyAlignment="1" applyProtection="1">
      <alignment horizontal="left" vertical="center" wrapText="1"/>
      <protection locked="0"/>
    </xf>
    <xf numFmtId="49" fontId="52" fillId="4" borderId="1" xfId="48" applyNumberFormat="1" applyFont="1" applyFill="1" applyBorder="1" applyAlignment="1" applyProtection="1">
      <alignment horizontal="center" vertical="center" wrapText="1"/>
      <protection locked="0"/>
    </xf>
    <xf numFmtId="0" fontId="49" fillId="4" borderId="1" xfId="0" applyFont="1" applyFill="1" applyBorder="1" applyAlignment="1">
      <alignment horizontal="left" vertical="top"/>
    </xf>
    <xf numFmtId="0" fontId="49" fillId="4" borderId="1" xfId="0" applyFont="1" applyFill="1" applyBorder="1" applyAlignment="1">
      <alignment horizontal="left" vertical="top" wrapText="1"/>
    </xf>
    <xf numFmtId="0" fontId="49" fillId="4" borderId="1" xfId="0" applyFont="1" applyFill="1" applyBorder="1" applyAlignment="1">
      <alignment horizontal="center" vertical="top"/>
    </xf>
    <xf numFmtId="2" fontId="49" fillId="4" borderId="1" xfId="0" applyNumberFormat="1" applyFont="1" applyFill="1" applyBorder="1" applyAlignment="1">
      <alignment horizontal="center" vertical="top"/>
    </xf>
    <xf numFmtId="2" fontId="49" fillId="4" borderId="1" xfId="0" applyNumberFormat="1" applyFont="1" applyFill="1" applyBorder="1" applyAlignment="1">
      <alignment horizontal="center" vertical="center" wrapText="1"/>
    </xf>
    <xf numFmtId="166" fontId="49" fillId="4" borderId="16" xfId="0" applyNumberFormat="1" applyFont="1" applyFill="1" applyBorder="1" applyAlignment="1">
      <alignment horizontal="center" vertical="center"/>
    </xf>
    <xf numFmtId="166" fontId="49" fillId="4" borderId="16" xfId="48" applyNumberFormat="1" applyFont="1" applyFill="1" applyBorder="1" applyAlignment="1">
      <alignment horizontal="center" vertical="center"/>
    </xf>
    <xf numFmtId="166" fontId="50" fillId="4" borderId="1" xfId="0" applyNumberFormat="1" applyFont="1" applyFill="1" applyBorder="1" applyAlignment="1">
      <alignment horizontal="center" vertical="center"/>
    </xf>
    <xf numFmtId="166" fontId="49" fillId="4" borderId="1" xfId="48" applyNumberFormat="1" applyFont="1" applyFill="1" applyBorder="1" applyAlignment="1" applyProtection="1">
      <alignment horizontal="center" vertical="center" wrapText="1"/>
      <protection locked="0"/>
    </xf>
    <xf numFmtId="0" fontId="59" fillId="0" borderId="0" xfId="48" applyFont="1" applyAlignment="1">
      <alignment horizontal="left" vertical="top"/>
    </xf>
    <xf numFmtId="0" fontId="60" fillId="0" borderId="0" xfId="0" applyFont="1" applyAlignment="1">
      <alignment vertical="center" wrapText="1"/>
    </xf>
    <xf numFmtId="0" fontId="59" fillId="0" borderId="0" xfId="48" applyFont="1" applyAlignment="1">
      <alignment horizontal="left" vertical="top"/>
    </xf>
    <xf numFmtId="0" fontId="59" fillId="0" borderId="0" xfId="48" applyFont="1" applyAlignment="1">
      <alignment vertical="top"/>
    </xf>
    <xf numFmtId="0" fontId="46" fillId="0" borderId="0" xfId="0" applyFont="1" applyAlignment="1">
      <alignment vertical="center" wrapText="1"/>
    </xf>
    <xf numFmtId="0" fontId="61" fillId="0" borderId="0" xfId="0" applyFont="1" applyAlignment="1">
      <alignment vertical="center" wrapText="1"/>
    </xf>
    <xf numFmtId="0" fontId="42" fillId="0" borderId="0" xfId="0" applyFont="1" applyAlignment="1">
      <alignment horizontal="justify" vertical="center" wrapText="1"/>
    </xf>
    <xf numFmtId="0" fontId="42" fillId="0" borderId="0" xfId="0" applyFont="1" applyAlignment="1">
      <alignment vertical="center" wrapText="1"/>
    </xf>
    <xf numFmtId="0" fontId="46" fillId="0" borderId="0" xfId="48" applyFont="1" applyFill="1" applyBorder="1" applyAlignment="1">
      <alignment vertical="center" wrapText="1"/>
    </xf>
    <xf numFmtId="0" fontId="62" fillId="0" borderId="0" xfId="48" applyFont="1" applyFill="1" applyAlignment="1">
      <alignment horizontal="center" vertical="center" wrapText="1"/>
    </xf>
    <xf numFmtId="0" fontId="53" fillId="4" borderId="1" xfId="48" applyFont="1" applyFill="1" applyBorder="1" applyAlignment="1">
      <alignment horizontal="left" wrapText="1"/>
    </xf>
    <xf numFmtId="0" fontId="43" fillId="4" borderId="1" xfId="48" applyFont="1" applyFill="1" applyBorder="1" applyAlignment="1">
      <alignment horizontal="left" wrapText="1"/>
    </xf>
    <xf numFmtId="4" fontId="43" fillId="4" borderId="1" xfId="48" applyNumberFormat="1" applyFont="1" applyFill="1" applyBorder="1" applyAlignment="1">
      <alignment horizontal="left" wrapText="1"/>
    </xf>
    <xf numFmtId="4" fontId="43" fillId="4" borderId="1" xfId="48" applyNumberFormat="1" applyFont="1" applyFill="1" applyBorder="1" applyAlignment="1">
      <alignment horizontal="left"/>
    </xf>
    <xf numFmtId="0" fontId="47" fillId="4" borderId="1" xfId="0" applyFont="1" applyFill="1" applyBorder="1" applyAlignment="1">
      <alignment horizontal="left" vertical="center" wrapText="1"/>
    </xf>
    <xf numFmtId="0" fontId="51" fillId="4" borderId="1" xfId="19" applyFont="1" applyFill="1" applyBorder="1" applyAlignment="1" applyProtection="1">
      <alignment horizontal="left" wrapText="1"/>
    </xf>
    <xf numFmtId="0" fontId="51" fillId="4" borderId="1" xfId="28" applyFont="1" applyFill="1" applyBorder="1" applyAlignment="1" applyProtection="1">
      <alignment horizontal="center" vertical="center" wrapText="1"/>
    </xf>
    <xf numFmtId="4" fontId="51" fillId="4" borderId="1" xfId="48" applyNumberFormat="1" applyFont="1" applyFill="1" applyBorder="1" applyAlignment="1">
      <alignment horizontal="center" vertical="center" wrapText="1"/>
    </xf>
    <xf numFmtId="49" fontId="51" fillId="4" borderId="1" xfId="48" applyNumberFormat="1" applyFont="1" applyFill="1" applyBorder="1" applyAlignment="1" applyProtection="1">
      <alignment horizontal="center" vertical="center" wrapText="1"/>
      <protection locked="0"/>
    </xf>
    <xf numFmtId="4" fontId="51" fillId="4" borderId="1" xfId="48" applyNumberFormat="1" applyFont="1" applyFill="1" applyBorder="1" applyAlignment="1">
      <alignment horizontal="center" vertical="center"/>
    </xf>
    <xf numFmtId="166" fontId="58" fillId="4" borderId="1" xfId="8" applyNumberFormat="1" applyFont="1" applyFill="1" applyBorder="1" applyAlignment="1" applyProtection="1">
      <alignment horizontal="center" vertical="center" wrapText="1"/>
      <protection locked="0"/>
    </xf>
    <xf numFmtId="4" fontId="47" fillId="4" borderId="1" xfId="48" applyNumberFormat="1" applyFont="1" applyFill="1" applyBorder="1" applyAlignment="1">
      <alignment horizontal="center" vertical="center" wrapText="1"/>
    </xf>
    <xf numFmtId="0" fontId="43" fillId="4" borderId="1" xfId="48" applyFont="1" applyFill="1" applyBorder="1" applyAlignment="1">
      <alignment horizontal="center" vertical="center" wrapText="1"/>
    </xf>
    <xf numFmtId="4" fontId="43" fillId="4" borderId="1" xfId="48" applyNumberFormat="1" applyFont="1" applyFill="1" applyBorder="1" applyAlignment="1">
      <alignment horizontal="center" vertical="center" wrapText="1"/>
    </xf>
    <xf numFmtId="4" fontId="43" fillId="4" borderId="1" xfId="48" applyNumberFormat="1" applyFont="1" applyFill="1" applyBorder="1" applyAlignment="1">
      <alignment horizontal="center" vertical="center"/>
    </xf>
    <xf numFmtId="49" fontId="43" fillId="4" borderId="1" xfId="48" applyNumberFormat="1" applyFont="1" applyFill="1" applyBorder="1" applyAlignment="1" applyProtection="1">
      <alignment horizontal="left" wrapText="1"/>
      <protection locked="0"/>
    </xf>
    <xf numFmtId="49" fontId="43" fillId="4" borderId="1" xfId="48" applyNumberFormat="1" applyFont="1" applyFill="1" applyBorder="1" applyAlignment="1" applyProtection="1">
      <alignment horizontal="center" vertical="center" wrapText="1"/>
      <protection locked="0"/>
    </xf>
    <xf numFmtId="166" fontId="47" fillId="4" borderId="1" xfId="3" applyNumberFormat="1" applyFont="1" applyFill="1" applyBorder="1" applyAlignment="1">
      <alignment horizontal="center" vertical="center" wrapText="1"/>
    </xf>
    <xf numFmtId="0" fontId="49" fillId="4" borderId="1" xfId="0" applyFont="1" applyFill="1" applyBorder="1" applyAlignment="1">
      <alignment horizontal="center" vertical="top" wrapText="1"/>
    </xf>
    <xf numFmtId="0" fontId="53" fillId="4" borderId="1" xfId="48" applyFont="1" applyFill="1" applyBorder="1" applyAlignment="1">
      <alignment horizontal="center" wrapText="1"/>
    </xf>
    <xf numFmtId="166" fontId="63" fillId="4" borderId="1" xfId="0" applyNumberFormat="1" applyFont="1" applyFill="1" applyBorder="1" applyAlignment="1">
      <alignment horizontal="center" vertical="center"/>
    </xf>
    <xf numFmtId="0" fontId="47" fillId="0" borderId="1" xfId="0" applyFont="1" applyFill="1" applyBorder="1" applyAlignment="1">
      <alignment vertical="center" wrapText="1"/>
    </xf>
    <xf numFmtId="49" fontId="49" fillId="0" borderId="1" xfId="48" applyNumberFormat="1" applyFont="1" applyFill="1" applyBorder="1" applyAlignment="1" applyProtection="1">
      <alignment horizontal="center" vertical="center" wrapText="1"/>
      <protection locked="0"/>
    </xf>
    <xf numFmtId="166" fontId="49" fillId="0" borderId="1" xfId="48" applyNumberFormat="1" applyFont="1" applyFill="1" applyBorder="1" applyAlignment="1">
      <alignment horizontal="center" vertical="center" wrapText="1"/>
    </xf>
    <xf numFmtId="0" fontId="47" fillId="0" borderId="1" xfId="0" applyFont="1" applyFill="1" applyBorder="1" applyAlignment="1">
      <alignment horizontal="center" vertical="center"/>
    </xf>
    <xf numFmtId="0" fontId="49" fillId="0" borderId="1" xfId="0" applyFont="1" applyFill="1" applyBorder="1" applyAlignment="1">
      <alignment vertical="top" wrapText="1"/>
    </xf>
    <xf numFmtId="0" fontId="47" fillId="0" borderId="1" xfId="0" applyFont="1" applyFill="1" applyBorder="1" applyAlignment="1">
      <alignment wrapText="1"/>
    </xf>
    <xf numFmtId="166" fontId="47" fillId="0" borderId="1" xfId="0" applyNumberFormat="1" applyFont="1" applyFill="1" applyBorder="1" applyAlignment="1">
      <alignment horizontal="center" vertical="center"/>
    </xf>
    <xf numFmtId="0" fontId="63" fillId="0" borderId="1" xfId="0" applyFont="1" applyFill="1" applyBorder="1" applyAlignment="1">
      <alignment vertical="center" wrapText="1"/>
    </xf>
    <xf numFmtId="0" fontId="63" fillId="0" borderId="1" xfId="0" applyFont="1" applyFill="1" applyBorder="1" applyAlignment="1">
      <alignment horizontal="center" vertical="center"/>
    </xf>
    <xf numFmtId="0" fontId="47" fillId="0" borderId="1" xfId="48" applyFont="1" applyFill="1" applyBorder="1" applyAlignment="1">
      <alignment horizontal="left" wrapText="1"/>
    </xf>
    <xf numFmtId="4" fontId="49" fillId="0" borderId="1" xfId="48" applyNumberFormat="1" applyFont="1" applyFill="1" applyBorder="1" applyAlignment="1">
      <alignment horizontal="center" vertical="center"/>
    </xf>
    <xf numFmtId="166" fontId="49" fillId="0" borderId="1" xfId="0" applyNumberFormat="1" applyFont="1" applyFill="1" applyBorder="1" applyAlignment="1">
      <alignment horizontal="center" vertical="center"/>
    </xf>
    <xf numFmtId="166" fontId="47" fillId="0" borderId="1" xfId="0" applyNumberFormat="1" applyFont="1" applyFill="1" applyBorder="1" applyAlignment="1">
      <alignment horizontal="left" vertical="center" wrapText="1"/>
    </xf>
    <xf numFmtId="49" fontId="49" fillId="0" borderId="1" xfId="48" applyNumberFormat="1" applyFont="1" applyFill="1" applyBorder="1" applyAlignment="1" applyProtection="1">
      <alignment horizontal="left" vertical="top" wrapText="1"/>
      <protection locked="0"/>
    </xf>
    <xf numFmtId="166" fontId="49" fillId="0" borderId="1" xfId="48" applyNumberFormat="1" applyFont="1" applyFill="1" applyBorder="1" applyAlignment="1">
      <alignment horizontal="center" vertical="center"/>
    </xf>
    <xf numFmtId="166" fontId="47" fillId="0" borderId="1" xfId="0" applyNumberFormat="1" applyFont="1" applyFill="1" applyBorder="1" applyAlignment="1">
      <alignment horizontal="left" vertical="center"/>
    </xf>
    <xf numFmtId="0" fontId="49" fillId="0" borderId="1" xfId="48" applyFont="1" applyFill="1" applyBorder="1" applyAlignment="1">
      <alignment horizontal="left" vertical="top" wrapText="1"/>
    </xf>
    <xf numFmtId="0" fontId="65" fillId="4" borderId="1" xfId="48" applyFont="1" applyFill="1" applyBorder="1" applyAlignment="1">
      <alignment horizontal="center" wrapText="1"/>
    </xf>
    <xf numFmtId="0" fontId="49" fillId="4" borderId="1" xfId="0" applyFont="1" applyFill="1" applyBorder="1"/>
    <xf numFmtId="4" fontId="47" fillId="4" borderId="1" xfId="48" applyNumberFormat="1" applyFont="1" applyFill="1" applyBorder="1" applyAlignment="1">
      <alignment horizontal="left"/>
    </xf>
    <xf numFmtId="0" fontId="47" fillId="0" borderId="1" xfId="48" applyFont="1" applyFill="1" applyBorder="1" applyAlignment="1">
      <alignment horizontal="left" vertical="center" wrapText="1"/>
    </xf>
    <xf numFmtId="0" fontId="47" fillId="0" borderId="1" xfId="48" applyFont="1" applyFill="1" applyBorder="1" applyAlignment="1">
      <alignment horizontal="center" vertical="center" wrapText="1"/>
    </xf>
    <xf numFmtId="166" fontId="47" fillId="0" borderId="1" xfId="48" applyNumberFormat="1" applyFont="1" applyFill="1" applyBorder="1" applyAlignment="1">
      <alignment horizontal="center" vertical="center" wrapText="1"/>
    </xf>
    <xf numFmtId="166" fontId="47" fillId="0" borderId="1" xfId="48" applyNumberFormat="1" applyFont="1" applyFill="1" applyBorder="1" applyAlignment="1">
      <alignment horizontal="center" vertical="center"/>
    </xf>
    <xf numFmtId="49" fontId="47" fillId="0" borderId="1" xfId="48" applyNumberFormat="1" applyFont="1" applyFill="1" applyBorder="1" applyAlignment="1" applyProtection="1">
      <alignment horizontal="left" vertical="center" wrapText="1"/>
      <protection locked="0"/>
    </xf>
    <xf numFmtId="49" fontId="47" fillId="0" borderId="1" xfId="48" applyNumberFormat="1" applyFont="1" applyFill="1" applyBorder="1" applyAlignment="1" applyProtection="1">
      <alignment horizontal="center" vertical="center" wrapText="1"/>
      <protection locked="0"/>
    </xf>
    <xf numFmtId="166" fontId="52" fillId="0" borderId="1" xfId="48" applyNumberFormat="1" applyFont="1" applyFill="1" applyBorder="1" applyAlignment="1">
      <alignment horizontal="center" vertical="center" wrapText="1"/>
    </xf>
    <xf numFmtId="0" fontId="49" fillId="0" borderId="1" xfId="0" applyFont="1" applyFill="1" applyBorder="1" applyAlignment="1">
      <alignment horizontal="left" vertical="center" wrapText="1"/>
    </xf>
    <xf numFmtId="0" fontId="49" fillId="0" borderId="1" xfId="0" applyFont="1" applyFill="1" applyBorder="1" applyAlignment="1">
      <alignment horizontal="center" vertical="center"/>
    </xf>
    <xf numFmtId="0" fontId="47" fillId="0" borderId="1" xfId="0" applyFont="1" applyFill="1" applyBorder="1" applyAlignment="1">
      <alignment horizontal="left" vertical="center" wrapText="1"/>
    </xf>
    <xf numFmtId="0" fontId="52" fillId="0" borderId="1" xfId="48" applyFont="1" applyFill="1" applyBorder="1" applyAlignment="1">
      <alignment horizontal="left" wrapText="1"/>
    </xf>
    <xf numFmtId="0" fontId="52" fillId="0" borderId="1" xfId="48" applyFont="1" applyFill="1" applyBorder="1" applyAlignment="1">
      <alignment horizontal="center" vertical="center" wrapText="1"/>
    </xf>
    <xf numFmtId="0" fontId="47" fillId="4" borderId="17" xfId="48" applyFont="1" applyFill="1" applyBorder="1" applyAlignment="1">
      <alignment horizontal="left" wrapText="1"/>
    </xf>
    <xf numFmtId="4" fontId="47" fillId="4" borderId="17" xfId="48" applyNumberFormat="1" applyFont="1" applyFill="1" applyBorder="1" applyAlignment="1">
      <alignment horizontal="left"/>
    </xf>
    <xf numFmtId="0" fontId="64" fillId="4" borderId="0" xfId="48" applyFont="1" applyFill="1" applyBorder="1" applyAlignment="1">
      <alignment horizontal="left" wrapText="1"/>
    </xf>
    <xf numFmtId="0" fontId="0" fillId="4" borderId="1" xfId="0" applyFill="1" applyBorder="1"/>
    <xf numFmtId="166" fontId="49" fillId="0" borderId="1" xfId="8" applyNumberFormat="1" applyFont="1" applyFill="1" applyBorder="1" applyAlignment="1">
      <alignment horizontal="center" vertical="center"/>
    </xf>
    <xf numFmtId="0" fontId="49" fillId="0" borderId="1" xfId="8" applyFont="1" applyFill="1" applyBorder="1" applyAlignment="1">
      <alignment horizontal="left" vertical="center" wrapText="1"/>
    </xf>
    <xf numFmtId="0" fontId="49" fillId="0" borderId="1" xfId="8" applyFont="1" applyFill="1" applyBorder="1" applyAlignment="1">
      <alignment horizontal="center" vertical="center" wrapText="1"/>
    </xf>
    <xf numFmtId="0" fontId="59" fillId="0" borderId="0" xfId="48" applyFont="1" applyAlignment="1">
      <alignment horizontal="center" vertical="top"/>
    </xf>
    <xf numFmtId="4" fontId="46" fillId="3" borderId="1" xfId="48" applyNumberFormat="1" applyFont="1" applyFill="1" applyBorder="1" applyAlignment="1">
      <alignment horizontal="center" wrapText="1"/>
    </xf>
    <xf numFmtId="4" fontId="48" fillId="2" borderId="1" xfId="48" applyNumberFormat="1" applyFont="1" applyFill="1" applyBorder="1" applyAlignment="1">
      <alignment horizontal="center" wrapText="1"/>
    </xf>
    <xf numFmtId="4" fontId="48" fillId="2" borderId="1" xfId="48" applyNumberFormat="1" applyFont="1" applyFill="1" applyBorder="1" applyAlignment="1">
      <alignment horizontal="center"/>
    </xf>
    <xf numFmtId="0" fontId="48" fillId="2" borderId="1" xfId="48" applyFont="1" applyFill="1" applyBorder="1" applyAlignment="1">
      <alignment horizontal="center"/>
    </xf>
    <xf numFmtId="1" fontId="46" fillId="0" borderId="0" xfId="48" applyNumberFormat="1" applyFont="1" applyFill="1" applyBorder="1" applyAlignment="1">
      <alignment horizontal="center"/>
    </xf>
    <xf numFmtId="0" fontId="42" fillId="0" borderId="0" xfId="0" applyFont="1" applyAlignment="1">
      <alignment horizontal="center"/>
    </xf>
    <xf numFmtId="0" fontId="2" fillId="4" borderId="0" xfId="0" applyFont="1" applyFill="1"/>
    <xf numFmtId="4" fontId="42" fillId="4" borderId="1" xfId="48" applyNumberFormat="1" applyFont="1" applyFill="1" applyBorder="1" applyAlignment="1">
      <alignment horizontal="center" wrapText="1"/>
    </xf>
    <xf numFmtId="4" fontId="49" fillId="4" borderId="1" xfId="48" applyNumberFormat="1" applyFont="1" applyFill="1" applyBorder="1" applyAlignment="1">
      <alignment horizontal="center" wrapText="1"/>
    </xf>
    <xf numFmtId="4" fontId="49" fillId="4" borderId="17" xfId="48" applyNumberFormat="1" applyFont="1" applyFill="1" applyBorder="1" applyAlignment="1">
      <alignment horizontal="center" wrapText="1"/>
    </xf>
    <xf numFmtId="0" fontId="66" fillId="4" borderId="1" xfId="48" applyFont="1" applyFill="1" applyBorder="1" applyAlignment="1">
      <alignment horizontal="center" wrapText="1"/>
    </xf>
    <xf numFmtId="4" fontId="42" fillId="4" borderId="1" xfId="48" applyNumberFormat="1" applyFont="1" applyFill="1" applyBorder="1" applyAlignment="1">
      <alignment horizontal="center" vertical="center" wrapText="1"/>
    </xf>
    <xf numFmtId="0" fontId="48" fillId="0" borderId="1" xfId="0" applyFont="1" applyBorder="1" applyAlignment="1">
      <alignment horizontal="center"/>
    </xf>
    <xf numFmtId="0" fontId="46" fillId="0" borderId="0" xfId="0" applyFont="1" applyAlignment="1">
      <alignment horizontal="center" vertical="top" wrapText="1"/>
    </xf>
    <xf numFmtId="4" fontId="42" fillId="4" borderId="1" xfId="48" applyNumberFormat="1" applyFont="1" applyFill="1" applyBorder="1" applyAlignment="1">
      <alignment horizontal="left"/>
    </xf>
    <xf numFmtId="4" fontId="49" fillId="4" borderId="1" xfId="48" applyNumberFormat="1" applyFont="1" applyFill="1" applyBorder="1" applyAlignment="1">
      <alignment horizontal="left"/>
    </xf>
    <xf numFmtId="4" fontId="49" fillId="4" borderId="17" xfId="48" applyNumberFormat="1" applyFont="1" applyFill="1" applyBorder="1" applyAlignment="1">
      <alignment horizontal="left"/>
    </xf>
    <xf numFmtId="4" fontId="49" fillId="4" borderId="1" xfId="48" applyNumberFormat="1" applyFont="1" applyFill="1" applyBorder="1" applyAlignment="1">
      <alignment horizontal="center" vertical="center"/>
    </xf>
    <xf numFmtId="4" fontId="42" fillId="4" borderId="1" xfId="48" applyNumberFormat="1" applyFont="1" applyFill="1" applyBorder="1" applyAlignment="1">
      <alignment horizontal="center" vertical="center"/>
    </xf>
    <xf numFmtId="0" fontId="67" fillId="4" borderId="1" xfId="8" applyFont="1" applyFill="1" applyBorder="1" applyAlignment="1">
      <alignment horizontal="left" wrapText="1"/>
    </xf>
    <xf numFmtId="0" fontId="67" fillId="4" borderId="1" xfId="8" applyFont="1" applyFill="1" applyBorder="1" applyAlignment="1">
      <alignment horizontal="center" vertical="center" wrapText="1"/>
    </xf>
    <xf numFmtId="166" fontId="67" fillId="4" borderId="1" xfId="8" applyNumberFormat="1" applyFont="1" applyFill="1" applyBorder="1" applyAlignment="1">
      <alignment horizontal="center" vertical="center"/>
    </xf>
    <xf numFmtId="0" fontId="66" fillId="9" borderId="1" xfId="48" applyFont="1" applyFill="1" applyBorder="1" applyAlignment="1">
      <alignment horizontal="left" wrapText="1"/>
    </xf>
    <xf numFmtId="0" fontId="66" fillId="9" borderId="1" xfId="48" applyFont="1" applyFill="1" applyBorder="1" applyAlignment="1">
      <alignment horizontal="center" wrapText="1"/>
    </xf>
    <xf numFmtId="0" fontId="45" fillId="9" borderId="1" xfId="19" applyFont="1" applyFill="1" applyBorder="1" applyAlignment="1" applyProtection="1">
      <alignment horizontal="left" wrapText="1"/>
    </xf>
    <xf numFmtId="0" fontId="45" fillId="9" borderId="1" xfId="28" applyFont="1" applyFill="1" applyBorder="1" applyAlignment="1" applyProtection="1">
      <alignment horizontal="center" vertical="center" wrapText="1"/>
    </xf>
    <xf numFmtId="4" fontId="45" fillId="9" borderId="1" xfId="48" applyNumberFormat="1" applyFont="1" applyFill="1" applyBorder="1" applyAlignment="1">
      <alignment horizontal="center" vertical="center" wrapText="1"/>
    </xf>
    <xf numFmtId="166" fontId="49" fillId="9" borderId="1" xfId="48" applyNumberFormat="1" applyFont="1" applyFill="1" applyBorder="1" applyAlignment="1">
      <alignment horizontal="center" vertical="center" wrapText="1"/>
    </xf>
    <xf numFmtId="0" fontId="45" fillId="9" borderId="1" xfId="19" applyFont="1" applyFill="1" applyBorder="1" applyAlignment="1" applyProtection="1">
      <alignment horizontal="left" vertical="center" wrapText="1"/>
    </xf>
    <xf numFmtId="49" fontId="45" fillId="9" borderId="1" xfId="48" applyNumberFormat="1" applyFont="1" applyFill="1" applyBorder="1" applyAlignment="1" applyProtection="1">
      <alignment horizontal="center" vertical="center" wrapText="1"/>
      <protection locked="0"/>
    </xf>
    <xf numFmtId="4" fontId="45" fillId="9" borderId="1" xfId="48" applyNumberFormat="1" applyFont="1" applyFill="1" applyBorder="1" applyAlignment="1">
      <alignment horizontal="center" vertical="center"/>
    </xf>
    <xf numFmtId="166" fontId="49" fillId="9" borderId="1" xfId="8" applyNumberFormat="1" applyFont="1" applyFill="1" applyBorder="1" applyAlignment="1" applyProtection="1">
      <alignment horizontal="center" vertical="center" wrapText="1"/>
      <protection locked="0"/>
    </xf>
    <xf numFmtId="166" fontId="58" fillId="9" borderId="1" xfId="8" applyNumberFormat="1" applyFont="1" applyFill="1" applyBorder="1" applyAlignment="1" applyProtection="1">
      <alignment horizontal="center" vertical="center" wrapText="1"/>
      <protection locked="0"/>
    </xf>
    <xf numFmtId="0" fontId="51" fillId="9" borderId="1" xfId="19" applyFont="1" applyFill="1" applyBorder="1" applyAlignment="1" applyProtection="1">
      <alignment horizontal="left" wrapText="1"/>
    </xf>
    <xf numFmtId="0" fontId="51" fillId="9" borderId="1" xfId="28" applyFont="1" applyFill="1" applyBorder="1" applyAlignment="1" applyProtection="1">
      <alignment horizontal="center" vertical="center" wrapText="1"/>
    </xf>
    <xf numFmtId="4" fontId="51" fillId="9" borderId="1" xfId="48" applyNumberFormat="1" applyFont="1" applyFill="1" applyBorder="1" applyAlignment="1">
      <alignment horizontal="center" vertical="center" wrapText="1"/>
    </xf>
    <xf numFmtId="49" fontId="51" fillId="9" borderId="1" xfId="48" applyNumberFormat="1" applyFont="1" applyFill="1" applyBorder="1" applyAlignment="1" applyProtection="1">
      <alignment horizontal="center" vertical="center" wrapText="1"/>
      <protection locked="0"/>
    </xf>
    <xf numFmtId="4" fontId="51" fillId="9" borderId="1" xfId="48" applyNumberFormat="1" applyFont="1" applyFill="1" applyBorder="1" applyAlignment="1">
      <alignment horizontal="center" vertical="center"/>
    </xf>
    <xf numFmtId="2" fontId="49" fillId="4" borderId="1" xfId="48" applyNumberFormat="1" applyFont="1" applyFill="1" applyBorder="1" applyAlignment="1">
      <alignment horizontal="center" wrapText="1"/>
    </xf>
    <xf numFmtId="2" fontId="47" fillId="4" borderId="1" xfId="48" applyNumberFormat="1" applyFont="1" applyFill="1" applyBorder="1" applyAlignment="1">
      <alignment horizontal="center" wrapText="1"/>
    </xf>
    <xf numFmtId="166" fontId="66" fillId="9" borderId="1" xfId="48" applyNumberFormat="1" applyFont="1" applyFill="1" applyBorder="1" applyAlignment="1">
      <alignment horizontal="center" vertical="center" wrapText="1"/>
    </xf>
    <xf numFmtId="4" fontId="46" fillId="9" borderId="1" xfId="48" applyNumberFormat="1" applyFont="1" applyFill="1" applyBorder="1" applyAlignment="1">
      <alignment horizontal="center" vertical="center" wrapText="1"/>
    </xf>
    <xf numFmtId="0" fontId="45" fillId="9" borderId="1" xfId="48" applyFont="1" applyFill="1" applyBorder="1" applyAlignment="1">
      <alignment horizontal="left" wrapText="1"/>
    </xf>
    <xf numFmtId="166" fontId="49" fillId="9" borderId="1" xfId="48" applyNumberFormat="1" applyFont="1" applyFill="1" applyBorder="1" applyAlignment="1">
      <alignment horizontal="center" vertical="center"/>
    </xf>
    <xf numFmtId="166" fontId="43" fillId="4" borderId="1" xfId="48" applyNumberFormat="1" applyFont="1" applyFill="1" applyBorder="1" applyAlignment="1">
      <alignment horizontal="center" vertical="center" wrapText="1"/>
    </xf>
    <xf numFmtId="166" fontId="42" fillId="4" borderId="1" xfId="48" applyNumberFormat="1" applyFont="1" applyFill="1" applyBorder="1" applyAlignment="1">
      <alignment horizontal="center" vertical="center"/>
    </xf>
    <xf numFmtId="0" fontId="68" fillId="2" borderId="0" xfId="48" applyFont="1" applyFill="1" applyBorder="1" applyAlignment="1">
      <alignment horizontal="left"/>
    </xf>
    <xf numFmtId="0" fontId="43" fillId="0" borderId="0" xfId="0" applyFont="1"/>
    <xf numFmtId="0" fontId="68" fillId="0" borderId="0" xfId="48" applyFont="1" applyFill="1" applyBorder="1" applyAlignment="1">
      <alignment horizontal="left" vertical="top" wrapText="1"/>
    </xf>
    <xf numFmtId="2" fontId="49" fillId="4" borderId="1" xfId="0" applyNumberFormat="1" applyFont="1" applyFill="1" applyBorder="1" applyAlignment="1">
      <alignment horizontal="center"/>
    </xf>
    <xf numFmtId="4" fontId="47" fillId="4" borderId="1" xfId="48" applyNumberFormat="1" applyFont="1" applyFill="1" applyBorder="1" applyAlignment="1">
      <alignment horizontal="center" wrapText="1"/>
    </xf>
    <xf numFmtId="4" fontId="47" fillId="4" borderId="17" xfId="48" applyNumberFormat="1" applyFont="1" applyFill="1" applyBorder="1" applyAlignment="1">
      <alignment horizontal="center" wrapText="1"/>
    </xf>
    <xf numFmtId="0" fontId="43" fillId="0" borderId="0" xfId="0" applyFont="1" applyFill="1"/>
    <xf numFmtId="0" fontId="69" fillId="4" borderId="1" xfId="0" applyFont="1" applyFill="1" applyBorder="1" applyAlignment="1">
      <alignment wrapText="1"/>
    </xf>
    <xf numFmtId="0" fontId="69" fillId="4" borderId="1" xfId="48" applyFont="1" applyFill="1" applyBorder="1" applyAlignment="1">
      <alignment horizontal="center" vertical="center" wrapText="1"/>
    </xf>
    <xf numFmtId="166" fontId="69" fillId="4" borderId="1" xfId="48" applyNumberFormat="1" applyFont="1" applyFill="1" applyBorder="1" applyAlignment="1">
      <alignment horizontal="center" vertical="center" wrapText="1"/>
    </xf>
    <xf numFmtId="166" fontId="69" fillId="4" borderId="1" xfId="48" applyNumberFormat="1" applyFont="1" applyFill="1" applyBorder="1" applyAlignment="1">
      <alignment horizontal="center" vertical="center"/>
    </xf>
    <xf numFmtId="49" fontId="69" fillId="0" borderId="1" xfId="48" applyNumberFormat="1" applyFont="1" applyFill="1" applyBorder="1" applyAlignment="1" applyProtection="1">
      <alignment horizontal="left" vertical="top" wrapText="1"/>
      <protection locked="0"/>
    </xf>
    <xf numFmtId="49" fontId="69" fillId="0" borderId="1" xfId="48" applyNumberFormat="1" applyFont="1" applyFill="1" applyBorder="1" applyAlignment="1" applyProtection="1">
      <alignment horizontal="center" vertical="center" wrapText="1"/>
      <protection locked="0"/>
    </xf>
    <xf numFmtId="166" fontId="69" fillId="0" borderId="1" xfId="0" applyNumberFormat="1" applyFont="1" applyFill="1" applyBorder="1" applyAlignment="1">
      <alignment horizontal="center" vertical="center"/>
    </xf>
    <xf numFmtId="4" fontId="69" fillId="0" borderId="1" xfId="48" applyNumberFormat="1" applyFont="1" applyFill="1" applyBorder="1" applyAlignment="1">
      <alignment horizontal="center" vertical="center" wrapText="1"/>
    </xf>
    <xf numFmtId="166" fontId="69" fillId="4" borderId="1" xfId="48" applyNumberFormat="1" applyFont="1" applyFill="1" applyBorder="1" applyAlignment="1" applyProtection="1">
      <alignment horizontal="center" vertical="center" wrapText="1"/>
      <protection locked="0"/>
    </xf>
    <xf numFmtId="166" fontId="49" fillId="4" borderId="1" xfId="0" applyNumberFormat="1" applyFont="1" applyFill="1" applyBorder="1" applyAlignment="1">
      <alignment horizontal="left" vertical="center" wrapText="1"/>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2" xfId="9" applyFont="1" applyFill="1" applyBorder="1" applyAlignment="1">
      <alignment horizontal="left" wrapText="1"/>
    </xf>
    <xf numFmtId="0" fontId="11" fillId="0" borderId="12" xfId="9" applyFont="1" applyFill="1" applyBorder="1" applyAlignment="1">
      <alignment horizontal="left"/>
    </xf>
    <xf numFmtId="0" fontId="11" fillId="0" borderId="14" xfId="9" applyFont="1" applyFill="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Fill="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55" fillId="4" borderId="0" xfId="0" applyFont="1" applyFill="1" applyAlignment="1">
      <alignment horizontal="left" vertical="top" wrapText="1"/>
    </xf>
    <xf numFmtId="0" fontId="55" fillId="0" borderId="0" xfId="59" applyFont="1" applyAlignment="1">
      <alignment horizontal="left"/>
    </xf>
    <xf numFmtId="0" fontId="55" fillId="4" borderId="0" xfId="0" applyFont="1" applyFill="1" applyBorder="1" applyAlignment="1">
      <alignment horizontal="center" vertical="center" wrapText="1"/>
    </xf>
  </cellXfs>
  <cellStyles count="60">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83" t="s">
        <v>0</v>
      </c>
      <c r="B1" s="284"/>
      <c r="C1" s="284"/>
      <c r="D1" s="284"/>
      <c r="E1" s="284"/>
      <c r="F1" s="284"/>
      <c r="G1" s="284"/>
      <c r="H1" s="284"/>
      <c r="I1" s="284"/>
      <c r="J1" s="284"/>
      <c r="K1" s="284"/>
      <c r="L1" s="284"/>
      <c r="M1" s="284"/>
      <c r="N1" s="284"/>
      <c r="O1" s="284"/>
      <c r="P1" s="284"/>
      <c r="Q1" s="284"/>
    </row>
    <row r="2" spans="1:18" ht="30" customHeight="1">
      <c r="A2" s="285" t="s">
        <v>1</v>
      </c>
      <c r="B2" s="286"/>
      <c r="C2" s="286"/>
      <c r="D2" s="286"/>
      <c r="E2" s="286"/>
      <c r="F2" s="286"/>
      <c r="G2" s="286"/>
      <c r="H2" s="286"/>
      <c r="I2" s="286"/>
      <c r="J2" s="286"/>
      <c r="K2" s="286"/>
      <c r="L2" s="286"/>
      <c r="M2" s="286"/>
      <c r="N2" s="286"/>
      <c r="O2" s="286"/>
      <c r="P2" s="286"/>
      <c r="Q2" s="286"/>
    </row>
    <row r="3" spans="1:18" ht="20.25" customHeight="1">
      <c r="B3" s="11"/>
      <c r="C3" s="11"/>
      <c r="D3" s="11"/>
      <c r="E3" s="287" t="s">
        <v>2</v>
      </c>
      <c r="F3" s="288"/>
      <c r="G3" s="289"/>
      <c r="H3" s="289"/>
      <c r="I3" s="289"/>
      <c r="J3" s="289"/>
      <c r="K3" s="289"/>
      <c r="L3" s="289"/>
      <c r="M3" s="289"/>
      <c r="N3" s="289"/>
      <c r="O3" s="11"/>
      <c r="P3" s="11"/>
      <c r="Q3" s="11"/>
    </row>
    <row r="4" spans="1:18">
      <c r="B4" s="11"/>
      <c r="C4" s="11"/>
      <c r="D4" s="11"/>
      <c r="E4" s="12"/>
      <c r="F4" s="13"/>
      <c r="G4" s="14"/>
      <c r="H4" s="14"/>
      <c r="I4" s="14"/>
      <c r="J4" s="14"/>
      <c r="K4" s="14"/>
      <c r="L4" s="14"/>
      <c r="M4" s="14"/>
      <c r="N4" s="14"/>
      <c r="O4" s="11"/>
      <c r="P4" s="11"/>
      <c r="Q4" s="11"/>
    </row>
    <row r="5" spans="1:18" ht="59.25" customHeight="1">
      <c r="A5" s="15"/>
      <c r="B5" s="290" t="s">
        <v>3</v>
      </c>
      <c r="C5" s="291"/>
      <c r="D5" s="291"/>
      <c r="E5" s="291"/>
      <c r="F5" s="291"/>
      <c r="G5" s="291"/>
      <c r="H5" s="291"/>
      <c r="I5" s="291"/>
      <c r="J5" s="291"/>
      <c r="K5" s="291"/>
      <c r="L5" s="291"/>
      <c r="M5" s="291"/>
      <c r="N5" s="291"/>
      <c r="O5" s="291"/>
      <c r="P5" s="291"/>
      <c r="Q5" s="292"/>
    </row>
    <row r="6" spans="1:18" ht="64.5" customHeight="1">
      <c r="A6" s="16">
        <v>1</v>
      </c>
      <c r="B6" s="275" t="s">
        <v>4</v>
      </c>
      <c r="C6" s="276"/>
      <c r="D6" s="276"/>
      <c r="E6" s="276"/>
      <c r="F6" s="276"/>
      <c r="G6" s="276"/>
      <c r="H6" s="276"/>
      <c r="I6" s="276"/>
      <c r="J6" s="276"/>
      <c r="K6" s="276"/>
      <c r="L6" s="276"/>
      <c r="M6" s="276"/>
      <c r="N6" s="276"/>
      <c r="O6" s="276"/>
      <c r="P6" s="276"/>
      <c r="Q6" s="277"/>
    </row>
    <row r="7" spans="1:18" ht="18" customHeight="1">
      <c r="A7" s="16">
        <v>2</v>
      </c>
      <c r="B7" s="275" t="s">
        <v>5</v>
      </c>
      <c r="C7" s="276"/>
      <c r="D7" s="276"/>
      <c r="E7" s="276"/>
      <c r="F7" s="276"/>
      <c r="G7" s="276"/>
      <c r="H7" s="276"/>
      <c r="I7" s="276"/>
      <c r="J7" s="276"/>
      <c r="K7" s="276"/>
      <c r="L7" s="276"/>
      <c r="M7" s="276"/>
      <c r="N7" s="276"/>
      <c r="O7" s="276"/>
      <c r="P7" s="276"/>
      <c r="Q7" s="277"/>
    </row>
    <row r="8" spans="1:18" ht="45" customHeight="1">
      <c r="A8" s="16">
        <v>3</v>
      </c>
      <c r="B8" s="278" t="s">
        <v>6</v>
      </c>
      <c r="C8" s="279"/>
      <c r="D8" s="279"/>
      <c r="E8" s="279"/>
      <c r="F8" s="279"/>
      <c r="G8" s="279"/>
      <c r="H8" s="279"/>
      <c r="I8" s="279"/>
      <c r="J8" s="279"/>
      <c r="K8" s="279"/>
      <c r="L8" s="279"/>
      <c r="M8" s="279"/>
      <c r="N8" s="279"/>
      <c r="O8" s="279"/>
      <c r="P8" s="279"/>
      <c r="Q8" s="280"/>
    </row>
    <row r="9" spans="1:18" ht="24" customHeight="1">
      <c r="A9" s="16">
        <v>4</v>
      </c>
      <c r="B9" s="275" t="s">
        <v>7</v>
      </c>
      <c r="C9" s="276"/>
      <c r="D9" s="276"/>
      <c r="E9" s="276"/>
      <c r="F9" s="276"/>
      <c r="G9" s="276"/>
      <c r="H9" s="276"/>
      <c r="I9" s="276"/>
      <c r="J9" s="276"/>
      <c r="K9" s="276"/>
      <c r="L9" s="276"/>
      <c r="M9" s="276"/>
      <c r="N9" s="276"/>
      <c r="O9" s="276"/>
      <c r="P9" s="276"/>
      <c r="Q9" s="277"/>
    </row>
    <row r="10" spans="1:18" ht="19.5" customHeight="1">
      <c r="A10" s="16">
        <v>5</v>
      </c>
      <c r="B10" s="275" t="s">
        <v>8</v>
      </c>
      <c r="C10" s="276"/>
      <c r="D10" s="276"/>
      <c r="E10" s="276"/>
      <c r="F10" s="276"/>
      <c r="G10" s="276"/>
      <c r="H10" s="276"/>
      <c r="I10" s="276"/>
      <c r="J10" s="276"/>
      <c r="K10" s="276"/>
      <c r="L10" s="276"/>
      <c r="M10" s="276"/>
      <c r="N10" s="276"/>
      <c r="O10" s="276"/>
      <c r="P10" s="276"/>
      <c r="Q10" s="277"/>
    </row>
    <row r="11" spans="1:18" ht="21" customHeight="1">
      <c r="A11" s="17"/>
      <c r="B11" s="281" t="s">
        <v>9</v>
      </c>
      <c r="C11" s="282"/>
      <c r="D11" s="282"/>
      <c r="E11" s="282"/>
      <c r="F11" s="282"/>
      <c r="G11" s="282"/>
      <c r="H11" s="282"/>
      <c r="I11" s="282"/>
      <c r="J11" s="282"/>
      <c r="K11" s="282"/>
      <c r="L11" s="282"/>
      <c r="M11" s="282"/>
      <c r="N11" s="282"/>
      <c r="O11" s="282"/>
      <c r="P11" s="282"/>
      <c r="Q11" s="282"/>
      <c r="R11" s="21"/>
    </row>
    <row r="12" spans="1:18" ht="21" customHeight="1">
      <c r="A12" s="18"/>
      <c r="B12" s="19"/>
      <c r="C12" s="20"/>
      <c r="D12" s="20"/>
      <c r="E12" s="20"/>
      <c r="F12" s="20"/>
      <c r="G12" s="20"/>
      <c r="H12" s="20"/>
      <c r="I12" s="20"/>
      <c r="J12" s="20"/>
      <c r="K12" s="20"/>
      <c r="L12" s="20"/>
      <c r="M12" s="20"/>
      <c r="N12" s="20"/>
      <c r="O12" s="20"/>
      <c r="P12" s="20"/>
      <c r="Q12" s="20"/>
    </row>
    <row r="13" spans="1:18">
      <c r="A13" s="273" t="s">
        <v>10</v>
      </c>
      <c r="B13" s="273"/>
      <c r="C13" s="273"/>
      <c r="D13" s="273"/>
      <c r="E13" s="273"/>
      <c r="F13" s="273"/>
      <c r="G13" s="273"/>
      <c r="H13" s="273"/>
      <c r="I13" s="273"/>
      <c r="J13" s="273"/>
      <c r="K13" s="273"/>
      <c r="L13" s="273"/>
      <c r="M13" s="273"/>
      <c r="N13" s="273"/>
      <c r="O13" s="273"/>
      <c r="P13" s="273"/>
      <c r="Q13" s="273"/>
    </row>
    <row r="14" spans="1:18" ht="15.75" customHeight="1">
      <c r="A14" s="273" t="s">
        <v>11</v>
      </c>
      <c r="B14" s="273"/>
      <c r="C14" s="273"/>
      <c r="D14" s="273"/>
      <c r="E14" s="273" t="s">
        <v>12</v>
      </c>
      <c r="F14" s="273"/>
      <c r="G14" s="273"/>
      <c r="H14" s="273"/>
      <c r="I14" s="273"/>
      <c r="J14" s="273"/>
      <c r="K14" s="273"/>
      <c r="L14" s="273"/>
      <c r="M14" s="273"/>
      <c r="N14" s="273"/>
      <c r="O14" s="273"/>
      <c r="P14" s="273"/>
      <c r="Q14" s="273"/>
    </row>
    <row r="15" spans="1:18" ht="15.75" customHeight="1">
      <c r="A15" s="273" t="s">
        <v>13</v>
      </c>
      <c r="B15" s="273"/>
      <c r="C15" s="273"/>
      <c r="D15" s="273"/>
      <c r="E15" s="273"/>
      <c r="F15" s="273"/>
      <c r="G15" s="273"/>
      <c r="H15" s="273"/>
      <c r="I15" s="273"/>
      <c r="J15" s="273"/>
      <c r="K15" s="273"/>
      <c r="L15" s="273"/>
      <c r="M15" s="273"/>
      <c r="N15" s="273"/>
      <c r="O15" s="273"/>
      <c r="P15" s="273"/>
      <c r="Q15" s="273"/>
    </row>
    <row r="16" spans="1:18" ht="24" customHeight="1">
      <c r="A16" s="267" t="s">
        <v>14</v>
      </c>
      <c r="B16" s="267"/>
      <c r="C16" s="267"/>
      <c r="D16" s="267"/>
      <c r="E16" s="274" t="s">
        <v>15</v>
      </c>
      <c r="F16" s="274"/>
      <c r="G16" s="274"/>
      <c r="H16" s="274"/>
      <c r="I16" s="274"/>
      <c r="J16" s="274"/>
      <c r="K16" s="274"/>
      <c r="L16" s="274"/>
      <c r="M16" s="274"/>
      <c r="N16" s="274"/>
      <c r="O16" s="274"/>
      <c r="P16" s="274"/>
      <c r="Q16" s="274"/>
    </row>
    <row r="17" spans="1:17" ht="47.25" customHeight="1">
      <c r="A17" s="267"/>
      <c r="B17" s="267"/>
      <c r="C17" s="267"/>
      <c r="D17" s="267"/>
      <c r="E17" s="269" t="s">
        <v>16</v>
      </c>
      <c r="F17" s="269"/>
      <c r="G17" s="269"/>
      <c r="H17" s="269"/>
      <c r="I17" s="269"/>
      <c r="J17" s="269"/>
      <c r="K17" s="269"/>
      <c r="L17" s="269"/>
      <c r="M17" s="269"/>
      <c r="N17" s="269"/>
      <c r="O17" s="269"/>
      <c r="P17" s="269"/>
      <c r="Q17" s="269"/>
    </row>
    <row r="18" spans="1:17" ht="39.75" customHeight="1">
      <c r="A18" s="267"/>
      <c r="B18" s="267"/>
      <c r="C18" s="267"/>
      <c r="D18" s="267"/>
      <c r="E18" s="269" t="s">
        <v>17</v>
      </c>
      <c r="F18" s="269"/>
      <c r="G18" s="269"/>
      <c r="H18" s="269"/>
      <c r="I18" s="269"/>
      <c r="J18" s="269"/>
      <c r="K18" s="269"/>
      <c r="L18" s="269"/>
      <c r="M18" s="269"/>
      <c r="N18" s="269"/>
      <c r="O18" s="269"/>
      <c r="P18" s="269"/>
      <c r="Q18" s="269"/>
    </row>
    <row r="19" spans="1:17" ht="38.25" customHeight="1">
      <c r="A19" s="267"/>
      <c r="B19" s="267"/>
      <c r="C19" s="267"/>
      <c r="D19" s="267"/>
      <c r="E19" s="269" t="s">
        <v>18</v>
      </c>
      <c r="F19" s="269"/>
      <c r="G19" s="269"/>
      <c r="H19" s="269"/>
      <c r="I19" s="269"/>
      <c r="J19" s="269"/>
      <c r="K19" s="269"/>
      <c r="L19" s="269"/>
      <c r="M19" s="269"/>
      <c r="N19" s="269"/>
      <c r="O19" s="269"/>
      <c r="P19" s="269"/>
      <c r="Q19" s="269"/>
    </row>
    <row r="20" spans="1:17" ht="30" customHeight="1">
      <c r="A20" s="267"/>
      <c r="B20" s="267"/>
      <c r="C20" s="267"/>
      <c r="D20" s="267"/>
      <c r="E20" s="269" t="s">
        <v>19</v>
      </c>
      <c r="F20" s="269"/>
      <c r="G20" s="269"/>
      <c r="H20" s="269"/>
      <c r="I20" s="269"/>
      <c r="J20" s="269"/>
      <c r="K20" s="269"/>
      <c r="L20" s="269"/>
      <c r="M20" s="269"/>
      <c r="N20" s="269"/>
      <c r="O20" s="269"/>
      <c r="P20" s="269"/>
      <c r="Q20" s="269"/>
    </row>
    <row r="21" spans="1:17" ht="53.25" customHeight="1">
      <c r="A21" s="267"/>
      <c r="B21" s="267"/>
      <c r="C21" s="267"/>
      <c r="D21" s="267"/>
      <c r="E21" s="269" t="s">
        <v>20</v>
      </c>
      <c r="F21" s="269"/>
      <c r="G21" s="269"/>
      <c r="H21" s="269"/>
      <c r="I21" s="269"/>
      <c r="J21" s="269"/>
      <c r="K21" s="269"/>
      <c r="L21" s="269"/>
      <c r="M21" s="269"/>
      <c r="N21" s="269"/>
      <c r="O21" s="269"/>
      <c r="P21" s="269"/>
      <c r="Q21" s="269"/>
    </row>
    <row r="22" spans="1:17">
      <c r="A22" s="270" t="s">
        <v>21</v>
      </c>
      <c r="B22" s="272"/>
      <c r="C22" s="272"/>
      <c r="D22" s="272"/>
      <c r="E22" s="272"/>
      <c r="F22" s="272"/>
      <c r="G22" s="272"/>
      <c r="H22" s="272"/>
      <c r="I22" s="272"/>
      <c r="J22" s="272"/>
      <c r="K22" s="272"/>
      <c r="L22" s="272"/>
      <c r="M22" s="272"/>
      <c r="N22" s="272"/>
      <c r="O22" s="272"/>
      <c r="P22" s="272"/>
      <c r="Q22" s="272"/>
    </row>
    <row r="23" spans="1:17" ht="48" customHeight="1">
      <c r="A23" s="267" t="s">
        <v>22</v>
      </c>
      <c r="B23" s="268"/>
      <c r="C23" s="268"/>
      <c r="D23" s="268"/>
      <c r="E23" s="269" t="s">
        <v>23</v>
      </c>
      <c r="F23" s="269"/>
      <c r="G23" s="269"/>
      <c r="H23" s="269"/>
      <c r="I23" s="269"/>
      <c r="J23" s="269"/>
      <c r="K23" s="269"/>
      <c r="L23" s="269"/>
      <c r="M23" s="269"/>
      <c r="N23" s="269"/>
      <c r="O23" s="269"/>
      <c r="P23" s="269"/>
      <c r="Q23" s="269"/>
    </row>
    <row r="24" spans="1:17" ht="46.5" customHeight="1">
      <c r="A24" s="268"/>
      <c r="B24" s="268"/>
      <c r="C24" s="268"/>
      <c r="D24" s="268"/>
      <c r="E24" s="269" t="s">
        <v>24</v>
      </c>
      <c r="F24" s="269"/>
      <c r="G24" s="269"/>
      <c r="H24" s="269"/>
      <c r="I24" s="269"/>
      <c r="J24" s="269"/>
      <c r="K24" s="269"/>
      <c r="L24" s="269"/>
      <c r="M24" s="269"/>
      <c r="N24" s="269"/>
      <c r="O24" s="269"/>
      <c r="P24" s="269"/>
      <c r="Q24" s="269"/>
    </row>
    <row r="25" spans="1:17" ht="46.5" customHeight="1">
      <c r="A25" s="268"/>
      <c r="B25" s="268"/>
      <c r="C25" s="268"/>
      <c r="D25" s="268"/>
      <c r="E25" s="269" t="s">
        <v>25</v>
      </c>
      <c r="F25" s="269"/>
      <c r="G25" s="269"/>
      <c r="H25" s="269"/>
      <c r="I25" s="269"/>
      <c r="J25" s="269"/>
      <c r="K25" s="269"/>
      <c r="L25" s="269"/>
      <c r="M25" s="269"/>
      <c r="N25" s="269"/>
      <c r="O25" s="269"/>
      <c r="P25" s="269"/>
      <c r="Q25" s="269"/>
    </row>
    <row r="26" spans="1:17">
      <c r="A26" s="268"/>
      <c r="B26" s="268"/>
      <c r="C26" s="268"/>
      <c r="D26" s="268"/>
      <c r="E26" s="269" t="s">
        <v>26</v>
      </c>
      <c r="F26" s="269"/>
      <c r="G26" s="269"/>
      <c r="H26" s="269"/>
      <c r="I26" s="269"/>
      <c r="J26" s="269"/>
      <c r="K26" s="269"/>
      <c r="L26" s="269"/>
      <c r="M26" s="269"/>
      <c r="N26" s="269"/>
      <c r="O26" s="269"/>
      <c r="P26" s="269"/>
      <c r="Q26" s="269"/>
    </row>
    <row r="27" spans="1:17">
      <c r="A27" s="270" t="s">
        <v>27</v>
      </c>
      <c r="B27" s="270"/>
      <c r="C27" s="270"/>
      <c r="D27" s="270"/>
      <c r="E27" s="270"/>
      <c r="F27" s="270"/>
      <c r="G27" s="270"/>
      <c r="H27" s="270"/>
      <c r="I27" s="270"/>
      <c r="J27" s="270"/>
      <c r="K27" s="270"/>
      <c r="L27" s="270"/>
      <c r="M27" s="270"/>
      <c r="N27" s="270"/>
      <c r="O27" s="270"/>
      <c r="P27" s="270"/>
      <c r="Q27" s="270"/>
    </row>
    <row r="28" spans="1:17" ht="58.5" customHeight="1">
      <c r="A28" s="267" t="s">
        <v>28</v>
      </c>
      <c r="B28" s="267"/>
      <c r="C28" s="267"/>
      <c r="D28" s="267"/>
      <c r="E28" s="269" t="s">
        <v>29</v>
      </c>
      <c r="F28" s="269"/>
      <c r="G28" s="269"/>
      <c r="H28" s="269"/>
      <c r="I28" s="269"/>
      <c r="J28" s="269"/>
      <c r="K28" s="269"/>
      <c r="L28" s="269"/>
      <c r="M28" s="269"/>
      <c r="N28" s="269"/>
      <c r="O28" s="269"/>
      <c r="P28" s="269"/>
      <c r="Q28" s="269"/>
    </row>
    <row r="29" spans="1:17" ht="24" customHeight="1">
      <c r="A29" s="270" t="s">
        <v>30</v>
      </c>
      <c r="B29" s="270"/>
      <c r="C29" s="270"/>
      <c r="D29" s="270"/>
      <c r="E29" s="270"/>
      <c r="F29" s="270"/>
      <c r="G29" s="270"/>
      <c r="H29" s="270"/>
      <c r="I29" s="270"/>
      <c r="J29" s="270"/>
      <c r="K29" s="270"/>
      <c r="L29" s="270"/>
      <c r="M29" s="270"/>
      <c r="N29" s="270"/>
      <c r="O29" s="270"/>
      <c r="P29" s="270"/>
      <c r="Q29" s="270"/>
    </row>
    <row r="30" spans="1:17" ht="50.25" customHeight="1">
      <c r="A30" s="268">
        <v>4</v>
      </c>
      <c r="B30" s="268"/>
      <c r="C30" s="268"/>
      <c r="D30" s="268"/>
      <c r="E30" s="269" t="s">
        <v>31</v>
      </c>
      <c r="F30" s="269"/>
      <c r="G30" s="269"/>
      <c r="H30" s="269"/>
      <c r="I30" s="269"/>
      <c r="J30" s="269"/>
      <c r="K30" s="269"/>
      <c r="L30" s="269"/>
      <c r="M30" s="269"/>
      <c r="N30" s="269"/>
      <c r="O30" s="269"/>
      <c r="P30" s="269"/>
      <c r="Q30" s="269"/>
    </row>
    <row r="31" spans="1:17" ht="45.75" customHeight="1">
      <c r="A31" s="268"/>
      <c r="B31" s="268"/>
      <c r="C31" s="268"/>
      <c r="D31" s="268"/>
      <c r="E31" s="269" t="s">
        <v>32</v>
      </c>
      <c r="F31" s="269"/>
      <c r="G31" s="269"/>
      <c r="H31" s="269"/>
      <c r="I31" s="269"/>
      <c r="J31" s="269"/>
      <c r="K31" s="269"/>
      <c r="L31" s="269"/>
      <c r="M31" s="269"/>
      <c r="N31" s="269"/>
      <c r="O31" s="269"/>
      <c r="P31" s="269"/>
      <c r="Q31" s="269"/>
    </row>
    <row r="32" spans="1:17" ht="30" customHeight="1">
      <c r="A32" s="270" t="s">
        <v>33</v>
      </c>
      <c r="B32" s="270"/>
      <c r="C32" s="270"/>
      <c r="D32" s="270"/>
      <c r="E32" s="270"/>
      <c r="F32" s="270"/>
      <c r="G32" s="270"/>
      <c r="H32" s="270"/>
      <c r="I32" s="270"/>
      <c r="J32" s="270"/>
      <c r="K32" s="270"/>
      <c r="L32" s="270"/>
      <c r="M32" s="270"/>
      <c r="N32" s="270"/>
      <c r="O32" s="270"/>
      <c r="P32" s="270"/>
      <c r="Q32" s="270"/>
    </row>
    <row r="33" spans="1:17" ht="19.5" customHeight="1">
      <c r="A33" s="268">
        <v>5</v>
      </c>
      <c r="B33" s="268"/>
      <c r="C33" s="268"/>
      <c r="D33" s="268"/>
      <c r="E33" s="271" t="s">
        <v>34</v>
      </c>
      <c r="F33" s="271"/>
      <c r="G33" s="271"/>
      <c r="H33" s="271"/>
      <c r="I33" s="271"/>
      <c r="J33" s="271"/>
      <c r="K33" s="271"/>
      <c r="L33" s="271"/>
      <c r="M33" s="271"/>
      <c r="N33" s="271"/>
      <c r="O33" s="271"/>
      <c r="P33" s="271"/>
      <c r="Q33" s="271"/>
    </row>
    <row r="34" spans="1:17" ht="201.75" customHeight="1">
      <c r="A34" s="268"/>
      <c r="B34" s="268"/>
      <c r="C34" s="268"/>
      <c r="D34" s="268"/>
      <c r="E34" s="264" t="s">
        <v>35</v>
      </c>
      <c r="F34" s="264"/>
      <c r="G34" s="264"/>
      <c r="H34" s="264"/>
      <c r="I34" s="264"/>
      <c r="J34" s="264"/>
      <c r="K34" s="264"/>
      <c r="L34" s="264"/>
      <c r="M34" s="264"/>
      <c r="N34" s="264"/>
      <c r="O34" s="264"/>
      <c r="P34" s="264"/>
      <c r="Q34" s="264"/>
    </row>
    <row r="35" spans="1:17" ht="18.75" customHeight="1">
      <c r="A35" s="268"/>
      <c r="B35" s="268"/>
      <c r="C35" s="268"/>
      <c r="D35" s="268"/>
      <c r="E35" s="271" t="s">
        <v>36</v>
      </c>
      <c r="F35" s="271"/>
      <c r="G35" s="271"/>
      <c r="H35" s="271"/>
      <c r="I35" s="271"/>
      <c r="J35" s="271"/>
      <c r="K35" s="271"/>
      <c r="L35" s="271"/>
      <c r="M35" s="271"/>
      <c r="N35" s="271"/>
      <c r="O35" s="271"/>
      <c r="P35" s="271"/>
      <c r="Q35" s="271"/>
    </row>
    <row r="36" spans="1:17" ht="186.75" customHeight="1">
      <c r="A36" s="268"/>
      <c r="B36" s="268"/>
      <c r="C36" s="268"/>
      <c r="D36" s="268"/>
      <c r="E36" s="264" t="s">
        <v>37</v>
      </c>
      <c r="F36" s="265"/>
      <c r="G36" s="265"/>
      <c r="H36" s="265"/>
      <c r="I36" s="265"/>
      <c r="J36" s="265"/>
      <c r="K36" s="265"/>
      <c r="L36" s="265"/>
      <c r="M36" s="265"/>
      <c r="N36" s="265"/>
      <c r="O36" s="265"/>
      <c r="P36" s="265"/>
      <c r="Q36" s="265"/>
    </row>
    <row r="37" spans="1:17" ht="115.5" customHeight="1">
      <c r="A37" s="268"/>
      <c r="B37" s="268"/>
      <c r="C37" s="268"/>
      <c r="D37" s="268"/>
      <c r="E37" s="266" t="s">
        <v>38</v>
      </c>
      <c r="F37" s="266"/>
      <c r="G37" s="266"/>
      <c r="H37" s="266"/>
      <c r="I37" s="266"/>
      <c r="J37" s="266"/>
      <c r="K37" s="266"/>
      <c r="L37" s="266"/>
      <c r="M37" s="266"/>
      <c r="N37" s="266"/>
      <c r="O37" s="266"/>
      <c r="P37" s="266"/>
      <c r="Q37" s="266"/>
    </row>
    <row r="38" spans="1:17" ht="66.75" customHeight="1">
      <c r="A38" s="268"/>
      <c r="B38" s="268"/>
      <c r="C38" s="268"/>
      <c r="D38" s="268"/>
      <c r="E38" s="264" t="s">
        <v>39</v>
      </c>
      <c r="F38" s="265"/>
      <c r="G38" s="265"/>
      <c r="H38" s="265"/>
      <c r="I38" s="265"/>
      <c r="J38" s="265"/>
      <c r="K38" s="265"/>
      <c r="L38" s="265"/>
      <c r="M38" s="265"/>
      <c r="N38" s="265"/>
      <c r="O38" s="265"/>
      <c r="P38" s="265"/>
      <c r="Q38" s="265"/>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311" t="s">
        <v>41</v>
      </c>
      <c r="B2" s="312"/>
      <c r="C2" s="312"/>
      <c r="D2" s="312"/>
      <c r="E2" s="312"/>
      <c r="F2" s="312"/>
      <c r="G2" s="312"/>
      <c r="H2" s="312"/>
      <c r="I2" s="312"/>
      <c r="J2" s="312"/>
      <c r="K2" s="312"/>
      <c r="L2" s="312"/>
      <c r="M2" s="312"/>
      <c r="N2" s="313"/>
    </row>
    <row r="3" spans="1:14">
      <c r="A3" s="296" t="s">
        <v>42</v>
      </c>
      <c r="B3" s="297"/>
      <c r="C3" s="297"/>
      <c r="D3" s="297"/>
      <c r="E3" s="297"/>
      <c r="F3" s="297"/>
      <c r="G3" s="297"/>
      <c r="H3" s="297"/>
      <c r="I3" s="297"/>
      <c r="J3" s="297"/>
      <c r="K3" s="297"/>
      <c r="L3" s="297"/>
      <c r="M3" s="297"/>
      <c r="N3" s="298"/>
    </row>
    <row r="4" spans="1:14" ht="46.5" customHeight="1">
      <c r="A4" s="4" t="s">
        <v>43</v>
      </c>
      <c r="B4" s="314" t="s">
        <v>44</v>
      </c>
      <c r="C4" s="314"/>
      <c r="D4" s="314"/>
      <c r="E4" s="314"/>
      <c r="F4" s="314"/>
      <c r="G4" s="314"/>
      <c r="H4" s="314"/>
      <c r="I4" s="314"/>
      <c r="J4" s="314"/>
      <c r="K4" s="314"/>
      <c r="L4" s="314"/>
      <c r="M4" s="314"/>
      <c r="N4" s="315"/>
    </row>
    <row r="5" spans="1:14" ht="45.75" customHeight="1">
      <c r="A5" s="299" t="s">
        <v>45</v>
      </c>
      <c r="B5" s="300"/>
      <c r="C5" s="300"/>
      <c r="D5" s="300"/>
      <c r="E5" s="300"/>
      <c r="F5" s="300"/>
      <c r="G5" s="300"/>
      <c r="H5" s="300"/>
      <c r="I5" s="300"/>
      <c r="J5" s="300"/>
      <c r="K5" s="300"/>
      <c r="L5" s="300"/>
      <c r="M5" s="300"/>
      <c r="N5" s="301"/>
    </row>
    <row r="6" spans="1:14" ht="29.25" customHeight="1">
      <c r="A6" s="299" t="s">
        <v>46</v>
      </c>
      <c r="B6" s="300"/>
      <c r="C6" s="300"/>
      <c r="D6" s="300"/>
      <c r="E6" s="300"/>
      <c r="F6" s="300"/>
      <c r="G6" s="300"/>
      <c r="H6" s="300"/>
      <c r="I6" s="300"/>
      <c r="J6" s="300"/>
      <c r="K6" s="300"/>
      <c r="L6" s="300"/>
      <c r="M6" s="300"/>
      <c r="N6" s="301"/>
    </row>
    <row r="7" spans="1:14" ht="17.25" customHeight="1">
      <c r="A7" s="5" t="s">
        <v>47</v>
      </c>
      <c r="B7" s="6"/>
      <c r="C7" s="6"/>
      <c r="D7" s="6"/>
      <c r="E7" s="6"/>
      <c r="F7" s="6"/>
      <c r="G7" s="6"/>
      <c r="H7" s="6"/>
      <c r="I7" s="6"/>
      <c r="J7" s="6"/>
      <c r="K7" s="6"/>
      <c r="L7" s="6"/>
      <c r="M7" s="6"/>
      <c r="N7" s="8"/>
    </row>
    <row r="8" spans="1:14" ht="51" customHeight="1">
      <c r="A8" s="299" t="s">
        <v>48</v>
      </c>
      <c r="B8" s="300"/>
      <c r="C8" s="300"/>
      <c r="D8" s="300"/>
      <c r="E8" s="300"/>
      <c r="F8" s="300"/>
      <c r="G8" s="300"/>
      <c r="H8" s="300"/>
      <c r="I8" s="300"/>
      <c r="J8" s="300"/>
      <c r="K8" s="300"/>
      <c r="L8" s="300"/>
      <c r="M8" s="300"/>
      <c r="N8" s="301"/>
    </row>
    <row r="9" spans="1:14" ht="36" customHeight="1">
      <c r="A9" s="299" t="s">
        <v>49</v>
      </c>
      <c r="B9" s="300"/>
      <c r="C9" s="300"/>
      <c r="D9" s="300"/>
      <c r="E9" s="300"/>
      <c r="F9" s="300"/>
      <c r="G9" s="300"/>
      <c r="H9" s="300"/>
      <c r="I9" s="300"/>
      <c r="J9" s="300"/>
      <c r="K9" s="300"/>
      <c r="L9" s="300"/>
      <c r="M9" s="300"/>
      <c r="N9" s="301"/>
    </row>
    <row r="10" spans="1:14" ht="30" customHeight="1">
      <c r="A10" s="299" t="s">
        <v>50</v>
      </c>
      <c r="B10" s="300"/>
      <c r="C10" s="300"/>
      <c r="D10" s="300"/>
      <c r="E10" s="300"/>
      <c r="F10" s="300"/>
      <c r="G10" s="300"/>
      <c r="H10" s="300"/>
      <c r="I10" s="300"/>
      <c r="J10" s="300"/>
      <c r="K10" s="300"/>
      <c r="L10" s="300"/>
      <c r="M10" s="300"/>
      <c r="N10" s="301"/>
    </row>
    <row r="11" spans="1:14" ht="18.75" customHeight="1">
      <c r="A11" s="299" t="s">
        <v>51</v>
      </c>
      <c r="B11" s="300"/>
      <c r="C11" s="300"/>
      <c r="D11" s="300"/>
      <c r="E11" s="300"/>
      <c r="F11" s="300"/>
      <c r="G11" s="300"/>
      <c r="H11" s="300"/>
      <c r="I11" s="300"/>
      <c r="J11" s="300"/>
      <c r="K11" s="300"/>
      <c r="L11" s="300"/>
      <c r="M11" s="300"/>
      <c r="N11" s="301"/>
    </row>
    <row r="12" spans="1:14">
      <c r="A12" s="296" t="s">
        <v>52</v>
      </c>
      <c r="B12" s="297"/>
      <c r="C12" s="297"/>
      <c r="D12" s="297"/>
      <c r="E12" s="297"/>
      <c r="F12" s="297"/>
      <c r="G12" s="297"/>
      <c r="H12" s="297"/>
      <c r="I12" s="297"/>
      <c r="J12" s="297"/>
      <c r="K12" s="297"/>
      <c r="L12" s="297"/>
      <c r="M12" s="297"/>
      <c r="N12" s="298"/>
    </row>
    <row r="13" spans="1:14">
      <c r="A13" s="7" t="s">
        <v>53</v>
      </c>
      <c r="N13" s="9"/>
    </row>
    <row r="14" spans="1:14" ht="117" customHeight="1">
      <c r="A14" s="302" t="s">
        <v>54</v>
      </c>
      <c r="B14" s="303"/>
      <c r="C14" s="303"/>
      <c r="D14" s="303"/>
      <c r="E14" s="303"/>
      <c r="F14" s="303"/>
      <c r="G14" s="303"/>
      <c r="H14" s="303"/>
      <c r="I14" s="303"/>
      <c r="J14" s="303"/>
      <c r="K14" s="303"/>
      <c r="L14" s="303"/>
      <c r="M14" s="303"/>
      <c r="N14" s="304"/>
    </row>
    <row r="15" spans="1:14" ht="28.5" customHeight="1">
      <c r="A15" s="305" t="s">
        <v>55</v>
      </c>
      <c r="B15" s="306"/>
      <c r="C15" s="306"/>
      <c r="D15" s="306"/>
      <c r="E15" s="306"/>
      <c r="F15" s="306"/>
      <c r="G15" s="306"/>
      <c r="H15" s="306"/>
      <c r="I15" s="306"/>
      <c r="J15" s="306"/>
      <c r="K15" s="306"/>
      <c r="L15" s="306"/>
      <c r="M15" s="306"/>
      <c r="N15" s="307"/>
    </row>
    <row r="16" spans="1:14" ht="120" customHeight="1">
      <c r="A16" s="308" t="s">
        <v>56</v>
      </c>
      <c r="B16" s="309"/>
      <c r="C16" s="309"/>
      <c r="D16" s="309"/>
      <c r="E16" s="309"/>
      <c r="F16" s="309"/>
      <c r="G16" s="309"/>
      <c r="H16" s="309"/>
      <c r="I16" s="309"/>
      <c r="J16" s="309"/>
      <c r="K16" s="309"/>
      <c r="L16" s="309"/>
      <c r="M16" s="309"/>
      <c r="N16" s="310"/>
    </row>
    <row r="17" spans="1:14" ht="13.5" customHeight="1">
      <c r="A17" s="299" t="s">
        <v>57</v>
      </c>
      <c r="B17" s="300"/>
      <c r="C17" s="300"/>
      <c r="D17" s="300"/>
      <c r="E17" s="300"/>
      <c r="F17" s="300"/>
      <c r="G17" s="300"/>
      <c r="H17" s="300"/>
      <c r="I17" s="300"/>
      <c r="J17" s="300"/>
      <c r="K17" s="300"/>
      <c r="L17" s="300"/>
      <c r="M17" s="300"/>
      <c r="N17" s="301"/>
    </row>
    <row r="18" spans="1:14" ht="15" customHeight="1">
      <c r="A18" s="299" t="s">
        <v>58</v>
      </c>
      <c r="B18" s="300"/>
      <c r="C18" s="300"/>
      <c r="D18" s="300"/>
      <c r="E18" s="300"/>
      <c r="F18" s="300"/>
      <c r="G18" s="300"/>
      <c r="H18" s="300"/>
      <c r="I18" s="300"/>
      <c r="J18" s="300"/>
      <c r="K18" s="300"/>
      <c r="L18" s="300"/>
      <c r="M18" s="300"/>
      <c r="N18" s="301"/>
    </row>
    <row r="19" spans="1:14" ht="49.5" customHeight="1">
      <c r="A19" s="299" t="s">
        <v>59</v>
      </c>
      <c r="B19" s="300"/>
      <c r="C19" s="300"/>
      <c r="D19" s="300"/>
      <c r="E19" s="300"/>
      <c r="F19" s="300"/>
      <c r="G19" s="300"/>
      <c r="H19" s="300"/>
      <c r="I19" s="300"/>
      <c r="J19" s="300"/>
      <c r="K19" s="300"/>
      <c r="L19" s="300"/>
      <c r="M19" s="300"/>
      <c r="N19" s="301"/>
    </row>
    <row r="20" spans="1:14">
      <c r="A20" s="296" t="s">
        <v>60</v>
      </c>
      <c r="B20" s="297"/>
      <c r="C20" s="297"/>
      <c r="D20" s="297"/>
      <c r="E20" s="297"/>
      <c r="F20" s="297"/>
      <c r="G20" s="297"/>
      <c r="H20" s="297"/>
      <c r="I20" s="297"/>
      <c r="J20" s="297"/>
      <c r="K20" s="297"/>
      <c r="L20" s="297"/>
      <c r="M20" s="297"/>
      <c r="N20" s="298"/>
    </row>
    <row r="21" spans="1:14" ht="77.25" customHeight="1">
      <c r="A21" s="293" t="s">
        <v>61</v>
      </c>
      <c r="B21" s="294"/>
      <c r="C21" s="294"/>
      <c r="D21" s="294"/>
      <c r="E21" s="294"/>
      <c r="F21" s="294"/>
      <c r="G21" s="294"/>
      <c r="H21" s="294"/>
      <c r="I21" s="294"/>
      <c r="J21" s="294"/>
      <c r="K21" s="294"/>
      <c r="L21" s="294"/>
      <c r="M21" s="294"/>
      <c r="N21" s="295"/>
    </row>
    <row r="22" spans="1:14">
      <c r="A22" s="296" t="s">
        <v>62</v>
      </c>
      <c r="B22" s="297"/>
      <c r="C22" s="297"/>
      <c r="D22" s="297"/>
      <c r="E22" s="297"/>
      <c r="F22" s="297"/>
      <c r="G22" s="297"/>
      <c r="H22" s="297"/>
      <c r="I22" s="297"/>
      <c r="J22" s="297"/>
      <c r="K22" s="297"/>
      <c r="L22" s="297"/>
      <c r="M22" s="297"/>
      <c r="N22" s="298"/>
    </row>
    <row r="23" spans="1:14" ht="51.75" customHeight="1">
      <c r="A23" s="293" t="s">
        <v>63</v>
      </c>
      <c r="B23" s="294"/>
      <c r="C23" s="294"/>
      <c r="D23" s="294"/>
      <c r="E23" s="294"/>
      <c r="F23" s="294"/>
      <c r="G23" s="294"/>
      <c r="H23" s="294"/>
      <c r="I23" s="294"/>
      <c r="J23" s="294"/>
      <c r="K23" s="294"/>
      <c r="L23" s="294"/>
      <c r="M23" s="294"/>
      <c r="N23" s="295"/>
    </row>
    <row r="24" spans="1:14">
      <c r="A24" s="296" t="s">
        <v>64</v>
      </c>
      <c r="B24" s="297"/>
      <c r="C24" s="297"/>
      <c r="D24" s="297"/>
      <c r="E24" s="297"/>
      <c r="F24" s="297"/>
      <c r="G24" s="297"/>
      <c r="H24" s="297"/>
      <c r="I24" s="297"/>
      <c r="J24" s="297"/>
      <c r="K24" s="297"/>
      <c r="L24" s="297"/>
      <c r="M24" s="297"/>
      <c r="N24" s="298"/>
    </row>
    <row r="25" spans="1:14" ht="14.25" customHeight="1">
      <c r="A25" s="293" t="s">
        <v>65</v>
      </c>
      <c r="B25" s="294"/>
      <c r="C25" s="294"/>
      <c r="D25" s="294"/>
      <c r="E25" s="294"/>
      <c r="F25" s="294"/>
      <c r="G25" s="294"/>
      <c r="H25" s="294"/>
      <c r="I25" s="294"/>
      <c r="J25" s="294"/>
      <c r="K25" s="294"/>
      <c r="L25" s="294"/>
      <c r="M25" s="294"/>
      <c r="N25" s="295"/>
    </row>
    <row r="26" spans="1:14">
      <c r="A26" s="296" t="s">
        <v>66</v>
      </c>
      <c r="B26" s="297"/>
      <c r="C26" s="297"/>
      <c r="D26" s="297"/>
      <c r="E26" s="297"/>
      <c r="F26" s="297"/>
      <c r="G26" s="297"/>
      <c r="H26" s="297"/>
      <c r="I26" s="297"/>
      <c r="J26" s="297"/>
      <c r="K26" s="297"/>
      <c r="L26" s="297"/>
      <c r="M26" s="297"/>
      <c r="N26" s="298"/>
    </row>
    <row r="27" spans="1:14" ht="63" customHeight="1">
      <c r="A27" s="293" t="s">
        <v>67</v>
      </c>
      <c r="B27" s="294"/>
      <c r="C27" s="294"/>
      <c r="D27" s="294"/>
      <c r="E27" s="294"/>
      <c r="F27" s="294"/>
      <c r="G27" s="294"/>
      <c r="H27" s="294"/>
      <c r="I27" s="294"/>
      <c r="J27" s="294"/>
      <c r="K27" s="294"/>
      <c r="L27" s="294"/>
      <c r="M27" s="294"/>
      <c r="N27" s="295"/>
    </row>
    <row r="28" spans="1:14">
      <c r="A28" s="296" t="s">
        <v>68</v>
      </c>
      <c r="B28" s="297"/>
      <c r="C28" s="297"/>
      <c r="D28" s="297"/>
      <c r="E28" s="297"/>
      <c r="F28" s="297"/>
      <c r="G28" s="297"/>
      <c r="H28" s="297"/>
      <c r="I28" s="297"/>
      <c r="J28" s="297"/>
      <c r="K28" s="297"/>
      <c r="L28" s="297"/>
      <c r="M28" s="297"/>
      <c r="N28" s="298"/>
    </row>
    <row r="29" spans="1:14" ht="17.25" customHeight="1">
      <c r="A29" s="293" t="s">
        <v>69</v>
      </c>
      <c r="B29" s="294"/>
      <c r="C29" s="294"/>
      <c r="D29" s="294"/>
      <c r="E29" s="294"/>
      <c r="F29" s="294"/>
      <c r="G29" s="294"/>
      <c r="H29" s="294"/>
      <c r="I29" s="294"/>
      <c r="J29" s="294"/>
      <c r="K29" s="294"/>
      <c r="L29" s="294"/>
      <c r="M29" s="294"/>
      <c r="N29" s="295"/>
    </row>
    <row r="30" spans="1:14" ht="36" customHeight="1">
      <c r="A30" s="293" t="s">
        <v>70</v>
      </c>
      <c r="B30" s="294"/>
      <c r="C30" s="294"/>
      <c r="D30" s="294"/>
      <c r="E30" s="294"/>
      <c r="F30" s="294"/>
      <c r="G30" s="294"/>
      <c r="H30" s="294"/>
      <c r="I30" s="294"/>
      <c r="J30" s="294"/>
      <c r="K30" s="294"/>
      <c r="L30" s="294"/>
      <c r="M30" s="294"/>
      <c r="N30" s="295"/>
    </row>
    <row r="31" spans="1:14">
      <c r="A31" s="296" t="s">
        <v>71</v>
      </c>
      <c r="B31" s="297"/>
      <c r="C31" s="297"/>
      <c r="D31" s="297"/>
      <c r="E31" s="297"/>
      <c r="F31" s="297"/>
      <c r="G31" s="297"/>
      <c r="H31" s="297"/>
      <c r="I31" s="297"/>
      <c r="J31" s="297"/>
      <c r="K31" s="297"/>
      <c r="L31" s="297"/>
      <c r="M31" s="297"/>
      <c r="N31" s="298"/>
    </row>
    <row r="32" spans="1:14">
      <c r="A32" s="296" t="s">
        <v>72</v>
      </c>
      <c r="B32" s="297"/>
      <c r="C32" s="297"/>
      <c r="D32" s="297"/>
      <c r="E32" s="297"/>
      <c r="F32" s="297"/>
      <c r="G32" s="297"/>
      <c r="H32" s="297"/>
      <c r="I32" s="297"/>
      <c r="J32" s="297"/>
      <c r="K32" s="297"/>
      <c r="L32" s="297"/>
      <c r="M32" s="297"/>
      <c r="N32" s="298"/>
    </row>
    <row r="33" spans="1:14" ht="34.5" customHeight="1">
      <c r="A33" s="293" t="s">
        <v>73</v>
      </c>
      <c r="B33" s="294"/>
      <c r="C33" s="294"/>
      <c r="D33" s="294"/>
      <c r="E33" s="294"/>
      <c r="F33" s="294"/>
      <c r="G33" s="294"/>
      <c r="H33" s="294"/>
      <c r="I33" s="294"/>
      <c r="J33" s="294"/>
      <c r="K33" s="294"/>
      <c r="L33" s="294"/>
      <c r="M33" s="294"/>
      <c r="N33" s="295"/>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7"/>
  <sheetViews>
    <sheetView tabSelected="1" topLeftCell="A176" zoomScale="90" zoomScaleNormal="90" workbookViewId="0">
      <selection activeCell="G158" sqref="G158"/>
    </sheetView>
  </sheetViews>
  <sheetFormatPr defaultColWidth="9.109375" defaultRowHeight="13.8"/>
  <cols>
    <col min="1" max="1" width="6.33203125" style="23" customWidth="1"/>
    <col min="2" max="2" width="45.5546875" style="22" customWidth="1"/>
    <col min="3" max="3" width="9.33203125" style="22" customWidth="1"/>
    <col min="4" max="4" width="9.88671875" style="22" customWidth="1"/>
    <col min="5" max="5" width="9.88671875" style="206" customWidth="1"/>
    <col min="6" max="6" width="12.44140625" style="22" customWidth="1"/>
    <col min="7" max="7" width="57.33203125" style="22" customWidth="1"/>
    <col min="8" max="8" width="9.109375" style="22" customWidth="1"/>
    <col min="9" max="9" width="9.5546875" style="22" customWidth="1"/>
    <col min="10" max="10" width="10.6640625" style="22" customWidth="1"/>
    <col min="11" max="11" width="13.109375" style="22" customWidth="1"/>
    <col min="12" max="12" width="10" style="22" bestFit="1" customWidth="1"/>
    <col min="13" max="16384" width="9.109375" style="22"/>
  </cols>
  <sheetData>
    <row r="1" spans="1:11">
      <c r="A1" s="317" t="s">
        <v>196</v>
      </c>
      <c r="B1" s="317"/>
      <c r="C1" s="52"/>
      <c r="D1" s="52"/>
      <c r="E1" s="200"/>
      <c r="F1" s="132"/>
      <c r="G1" s="133"/>
      <c r="H1" s="133"/>
      <c r="I1" s="133"/>
      <c r="J1" s="53"/>
      <c r="K1" s="53"/>
    </row>
    <row r="2" spans="1:11">
      <c r="A2" s="317" t="s">
        <v>200</v>
      </c>
      <c r="B2" s="317"/>
      <c r="C2" s="52"/>
      <c r="D2" s="52"/>
      <c r="E2" s="200"/>
      <c r="F2" s="130"/>
      <c r="G2" s="52"/>
      <c r="H2" s="52"/>
      <c r="I2" s="53"/>
      <c r="J2" s="53"/>
      <c r="K2" s="53"/>
    </row>
    <row r="3" spans="1:11">
      <c r="A3" s="316"/>
      <c r="B3" s="316"/>
      <c r="C3" s="316"/>
      <c r="D3" s="316"/>
      <c r="E3" s="316"/>
      <c r="F3" s="316"/>
      <c r="G3" s="316"/>
      <c r="H3" s="316"/>
      <c r="I3" s="316"/>
      <c r="J3" s="316"/>
      <c r="K3" s="54"/>
    </row>
    <row r="4" spans="1:11">
      <c r="A4" s="316" t="s">
        <v>201</v>
      </c>
      <c r="B4" s="316"/>
      <c r="C4" s="316"/>
      <c r="D4" s="316"/>
      <c r="E4" s="316"/>
      <c r="F4" s="316"/>
      <c r="G4" s="316"/>
      <c r="H4" s="316"/>
      <c r="I4" s="316"/>
    </row>
    <row r="5" spans="1:11">
      <c r="A5" s="318" t="s">
        <v>195</v>
      </c>
      <c r="B5" s="318"/>
      <c r="C5" s="318"/>
      <c r="D5" s="318"/>
      <c r="E5" s="318"/>
      <c r="F5" s="318"/>
      <c r="G5" s="318"/>
      <c r="H5" s="318"/>
      <c r="I5" s="318"/>
      <c r="J5" s="318"/>
      <c r="K5" s="318"/>
    </row>
    <row r="6" spans="1:11">
      <c r="A6" s="318"/>
      <c r="B6" s="318"/>
      <c r="C6" s="318"/>
      <c r="D6" s="318"/>
      <c r="E6" s="318"/>
      <c r="F6" s="318"/>
      <c r="G6" s="318"/>
      <c r="H6" s="318"/>
      <c r="I6" s="318"/>
      <c r="J6" s="318"/>
      <c r="K6" s="318"/>
    </row>
    <row r="7" spans="1:11" s="29" customFormat="1" ht="82.8">
      <c r="A7" s="24" t="s">
        <v>74</v>
      </c>
      <c r="B7" s="25" t="s">
        <v>75</v>
      </c>
      <c r="C7" s="26" t="s">
        <v>76</v>
      </c>
      <c r="D7" s="27" t="s">
        <v>125</v>
      </c>
      <c r="E7" s="201" t="s">
        <v>129</v>
      </c>
      <c r="F7" s="27" t="s">
        <v>130</v>
      </c>
      <c r="G7" s="26" t="s">
        <v>77</v>
      </c>
      <c r="H7" s="26" t="s">
        <v>78</v>
      </c>
      <c r="I7" s="27" t="s">
        <v>79</v>
      </c>
      <c r="J7" s="27" t="s">
        <v>131</v>
      </c>
      <c r="K7" s="27" t="s">
        <v>132</v>
      </c>
    </row>
    <row r="8" spans="1:11" s="29" customFormat="1" ht="15.6">
      <c r="A8" s="28"/>
      <c r="B8" s="159" t="s">
        <v>202</v>
      </c>
      <c r="C8" s="141"/>
      <c r="D8" s="142"/>
      <c r="E8" s="208"/>
      <c r="F8" s="142"/>
      <c r="G8" s="141"/>
      <c r="H8" s="141"/>
      <c r="I8" s="143"/>
      <c r="J8" s="215"/>
      <c r="K8" s="143"/>
    </row>
    <row r="9" spans="1:11" s="29" customFormat="1" ht="36" customHeight="1">
      <c r="A9" s="28">
        <v>1</v>
      </c>
      <c r="B9" s="90" t="s">
        <v>188</v>
      </c>
      <c r="C9" s="91" t="s">
        <v>86</v>
      </c>
      <c r="D9" s="51">
        <v>43</v>
      </c>
      <c r="E9" s="77">
        <v>176</v>
      </c>
      <c r="F9" s="77">
        <f t="shared" ref="F9" si="0">D9*E9</f>
        <v>7568</v>
      </c>
      <c r="G9" s="121" t="s">
        <v>264</v>
      </c>
      <c r="H9" s="121" t="s">
        <v>165</v>
      </c>
      <c r="I9" s="124">
        <v>96</v>
      </c>
      <c r="J9" s="123">
        <v>110</v>
      </c>
      <c r="K9" s="124">
        <f t="shared" ref="K9:K20" si="1">J9*I9</f>
        <v>10560</v>
      </c>
    </row>
    <row r="10" spans="1:11" s="29" customFormat="1" ht="14.4">
      <c r="A10" s="28">
        <v>2</v>
      </c>
      <c r="B10" s="90"/>
      <c r="C10" s="91"/>
      <c r="D10" s="51"/>
      <c r="E10" s="77"/>
      <c r="F10" s="77"/>
      <c r="G10" s="121" t="s">
        <v>301</v>
      </c>
      <c r="H10" s="121" t="s">
        <v>80</v>
      </c>
      <c r="I10" s="124">
        <v>28</v>
      </c>
      <c r="J10" s="123">
        <v>164.5</v>
      </c>
      <c r="K10" s="124">
        <f t="shared" si="1"/>
        <v>4606</v>
      </c>
    </row>
    <row r="11" spans="1:11" s="29" customFormat="1" ht="14.4">
      <c r="A11" s="28">
        <v>3</v>
      </c>
      <c r="B11" s="90"/>
      <c r="C11" s="91"/>
      <c r="D11" s="51"/>
      <c r="E11" s="77"/>
      <c r="F11" s="77"/>
      <c r="G11" s="121" t="s">
        <v>302</v>
      </c>
      <c r="H11" s="121" t="s">
        <v>80</v>
      </c>
      <c r="I11" s="124">
        <v>20</v>
      </c>
      <c r="J11" s="123">
        <v>147.27000000000001</v>
      </c>
      <c r="K11" s="124">
        <f t="shared" si="1"/>
        <v>2945.4</v>
      </c>
    </row>
    <row r="12" spans="1:11" s="29" customFormat="1" ht="14.4">
      <c r="A12" s="28">
        <v>4</v>
      </c>
      <c r="B12" s="90"/>
      <c r="C12" s="91"/>
      <c r="D12" s="51"/>
      <c r="E12" s="77"/>
      <c r="F12" s="77"/>
      <c r="G12" s="121" t="s">
        <v>204</v>
      </c>
      <c r="H12" s="121" t="s">
        <v>80</v>
      </c>
      <c r="I12" s="124">
        <v>1</v>
      </c>
      <c r="J12" s="123">
        <v>220</v>
      </c>
      <c r="K12" s="124">
        <f t="shared" si="1"/>
        <v>220</v>
      </c>
    </row>
    <row r="13" spans="1:11" s="29" customFormat="1" ht="14.4">
      <c r="A13" s="28">
        <v>5</v>
      </c>
      <c r="B13" s="90"/>
      <c r="C13" s="91"/>
      <c r="D13" s="51"/>
      <c r="E13" s="77"/>
      <c r="F13" s="77"/>
      <c r="G13" s="121" t="s">
        <v>203</v>
      </c>
      <c r="H13" s="121" t="s">
        <v>80</v>
      </c>
      <c r="I13" s="124">
        <v>1.5</v>
      </c>
      <c r="J13" s="123">
        <v>105</v>
      </c>
      <c r="K13" s="124">
        <f t="shared" si="1"/>
        <v>157.5</v>
      </c>
    </row>
    <row r="14" spans="1:11" s="29" customFormat="1" ht="14.4">
      <c r="A14" s="28">
        <v>6</v>
      </c>
      <c r="B14" s="90"/>
      <c r="C14" s="91"/>
      <c r="D14" s="51"/>
      <c r="E14" s="77"/>
      <c r="F14" s="77"/>
      <c r="G14" s="121" t="s">
        <v>167</v>
      </c>
      <c r="H14" s="121" t="s">
        <v>80</v>
      </c>
      <c r="I14" s="124">
        <v>50</v>
      </c>
      <c r="J14" s="123">
        <v>0.92</v>
      </c>
      <c r="K14" s="124">
        <f t="shared" si="1"/>
        <v>46</v>
      </c>
    </row>
    <row r="15" spans="1:11" s="29" customFormat="1" ht="14.25" customHeight="1">
      <c r="A15" s="28">
        <v>7</v>
      </c>
      <c r="B15" s="90"/>
      <c r="C15" s="91"/>
      <c r="D15" s="51"/>
      <c r="E15" s="77"/>
      <c r="F15" s="77"/>
      <c r="G15" s="122" t="s">
        <v>168</v>
      </c>
      <c r="H15" s="121" t="s">
        <v>81</v>
      </c>
      <c r="I15" s="124">
        <f>D9*0.7</f>
        <v>30.099999999999998</v>
      </c>
      <c r="J15" s="123">
        <v>15.13</v>
      </c>
      <c r="K15" s="124">
        <f t="shared" si="1"/>
        <v>455.41300000000001</v>
      </c>
    </row>
    <row r="16" spans="1:11" s="29" customFormat="1" ht="14.4">
      <c r="A16" s="28">
        <v>8</v>
      </c>
      <c r="B16" s="90"/>
      <c r="C16" s="91"/>
      <c r="D16" s="51"/>
      <c r="E16" s="77"/>
      <c r="F16" s="77"/>
      <c r="G16" s="121" t="s">
        <v>169</v>
      </c>
      <c r="H16" s="121" t="s">
        <v>80</v>
      </c>
      <c r="I16" s="124">
        <v>10</v>
      </c>
      <c r="J16" s="123">
        <v>20.83</v>
      </c>
      <c r="K16" s="124">
        <f t="shared" si="1"/>
        <v>208.29999999999998</v>
      </c>
    </row>
    <row r="17" spans="1:11" s="29" customFormat="1" ht="14.4">
      <c r="A17" s="28">
        <v>9</v>
      </c>
      <c r="B17" s="90" t="s">
        <v>205</v>
      </c>
      <c r="C17" s="91" t="s">
        <v>165</v>
      </c>
      <c r="D17" s="51">
        <v>33.4</v>
      </c>
      <c r="E17" s="77">
        <v>41</v>
      </c>
      <c r="F17" s="77">
        <f t="shared" ref="F17:F19" si="2">D17*E17</f>
        <v>1369.3999999999999</v>
      </c>
      <c r="G17" s="121" t="s">
        <v>206</v>
      </c>
      <c r="H17" s="121" t="s">
        <v>80</v>
      </c>
      <c r="I17" s="124">
        <v>25</v>
      </c>
      <c r="J17" s="123">
        <v>10</v>
      </c>
      <c r="K17" s="124">
        <f t="shared" si="1"/>
        <v>250</v>
      </c>
    </row>
    <row r="18" spans="1:11" s="29" customFormat="1" ht="27.6">
      <c r="A18" s="28">
        <v>10</v>
      </c>
      <c r="B18" s="105" t="s">
        <v>189</v>
      </c>
      <c r="C18" s="108" t="s">
        <v>88</v>
      </c>
      <c r="D18" s="67">
        <v>9.8000000000000007</v>
      </c>
      <c r="E18" s="77">
        <v>55</v>
      </c>
      <c r="F18" s="77">
        <f t="shared" si="2"/>
        <v>539</v>
      </c>
      <c r="G18" s="121" t="s">
        <v>303</v>
      </c>
      <c r="H18" s="121" t="s">
        <v>80</v>
      </c>
      <c r="I18" s="124">
        <v>4</v>
      </c>
      <c r="J18" s="123">
        <v>175.83</v>
      </c>
      <c r="K18" s="124">
        <f t="shared" si="1"/>
        <v>703.32</v>
      </c>
    </row>
    <row r="19" spans="1:11" s="29" customFormat="1" ht="27.6">
      <c r="A19" s="28">
        <v>11</v>
      </c>
      <c r="B19" s="104" t="s">
        <v>184</v>
      </c>
      <c r="C19" s="96" t="s">
        <v>80</v>
      </c>
      <c r="D19" s="95">
        <v>2</v>
      </c>
      <c r="E19" s="77">
        <v>589</v>
      </c>
      <c r="F19" s="77">
        <f t="shared" si="2"/>
        <v>1178</v>
      </c>
      <c r="G19" s="62" t="s">
        <v>316</v>
      </c>
      <c r="H19" s="63" t="s">
        <v>80</v>
      </c>
      <c r="I19" s="64">
        <v>1</v>
      </c>
      <c r="J19" s="64">
        <v>7200</v>
      </c>
      <c r="K19" s="124">
        <f t="shared" si="1"/>
        <v>7200</v>
      </c>
    </row>
    <row r="20" spans="1:11" s="29" customFormat="1">
      <c r="A20" s="28">
        <v>12</v>
      </c>
      <c r="B20" s="104"/>
      <c r="C20" s="96"/>
      <c r="D20" s="95"/>
      <c r="E20" s="77"/>
      <c r="F20" s="77"/>
      <c r="G20" s="93" t="s">
        <v>177</v>
      </c>
      <c r="H20" s="63" t="s">
        <v>80</v>
      </c>
      <c r="I20" s="128">
        <v>2</v>
      </c>
      <c r="J20" s="129">
        <v>175</v>
      </c>
      <c r="K20" s="124">
        <f t="shared" si="1"/>
        <v>350</v>
      </c>
    </row>
    <row r="21" spans="1:11" s="29" customFormat="1" ht="27.6">
      <c r="A21" s="28">
        <v>13</v>
      </c>
      <c r="B21" s="90"/>
      <c r="C21" s="91"/>
      <c r="D21" s="51"/>
      <c r="E21" s="77"/>
      <c r="F21" s="77"/>
      <c r="G21" s="62" t="s">
        <v>207</v>
      </c>
      <c r="H21" s="121" t="s">
        <v>80</v>
      </c>
      <c r="I21" s="124">
        <v>1</v>
      </c>
      <c r="J21" s="158" t="s">
        <v>106</v>
      </c>
      <c r="K21" s="76"/>
    </row>
    <row r="22" spans="1:11" s="29" customFormat="1" ht="14.4">
      <c r="A22" s="28">
        <v>14</v>
      </c>
      <c r="B22" s="90"/>
      <c r="C22" s="91"/>
      <c r="D22" s="51"/>
      <c r="E22" s="77"/>
      <c r="F22" s="77"/>
      <c r="G22" s="121" t="s">
        <v>208</v>
      </c>
      <c r="H22" s="121" t="s">
        <v>80</v>
      </c>
      <c r="I22" s="124">
        <v>1</v>
      </c>
      <c r="J22" s="123">
        <v>350</v>
      </c>
      <c r="K22" s="76">
        <f t="shared" ref="K22:K29" si="3">J22*I22</f>
        <v>350</v>
      </c>
    </row>
    <row r="23" spans="1:11" s="29" customFormat="1" ht="14.4">
      <c r="A23" s="28">
        <v>15</v>
      </c>
      <c r="B23" s="90" t="s">
        <v>124</v>
      </c>
      <c r="C23" s="91" t="s">
        <v>88</v>
      </c>
      <c r="D23" s="51">
        <v>2</v>
      </c>
      <c r="E23" s="77">
        <v>42</v>
      </c>
      <c r="F23" s="77">
        <f t="shared" ref="F23:F24" si="4">D23*E23</f>
        <v>84</v>
      </c>
      <c r="G23" s="106" t="s">
        <v>265</v>
      </c>
      <c r="H23" s="106" t="s">
        <v>81</v>
      </c>
      <c r="I23" s="95">
        <f>D23*0.5*6.3</f>
        <v>6.3</v>
      </c>
      <c r="J23" s="95">
        <v>7.36</v>
      </c>
      <c r="K23" s="76">
        <f t="shared" si="3"/>
        <v>46.368000000000002</v>
      </c>
    </row>
    <row r="24" spans="1:11" s="29" customFormat="1" ht="14.4">
      <c r="A24" s="28">
        <v>16</v>
      </c>
      <c r="B24" s="90" t="s">
        <v>185</v>
      </c>
      <c r="C24" s="91" t="s">
        <v>186</v>
      </c>
      <c r="D24" s="51">
        <v>9</v>
      </c>
      <c r="E24" s="77">
        <v>18</v>
      </c>
      <c r="F24" s="77">
        <f t="shared" si="4"/>
        <v>162</v>
      </c>
      <c r="G24" s="121" t="s">
        <v>187</v>
      </c>
      <c r="H24" s="121" t="s">
        <v>80</v>
      </c>
      <c r="I24" s="124">
        <v>4</v>
      </c>
      <c r="J24" s="123">
        <v>55.83</v>
      </c>
      <c r="K24" s="76">
        <f t="shared" si="3"/>
        <v>223.32</v>
      </c>
    </row>
    <row r="25" spans="1:11" s="29" customFormat="1" ht="14.4">
      <c r="A25" s="28">
        <v>17</v>
      </c>
      <c r="B25" s="90"/>
      <c r="C25" s="91"/>
      <c r="D25" s="51"/>
      <c r="E25" s="77"/>
      <c r="F25" s="77"/>
      <c r="G25" s="94" t="s">
        <v>148</v>
      </c>
      <c r="H25" s="67" t="s">
        <v>81</v>
      </c>
      <c r="I25" s="67">
        <f>D24*0.2</f>
        <v>1.8</v>
      </c>
      <c r="J25" s="95">
        <v>5.6</v>
      </c>
      <c r="K25" s="76">
        <f t="shared" si="3"/>
        <v>10.08</v>
      </c>
    </row>
    <row r="26" spans="1:11" s="29" customFormat="1" ht="39" customHeight="1">
      <c r="A26" s="28">
        <v>18</v>
      </c>
      <c r="B26" s="105" t="s">
        <v>133</v>
      </c>
      <c r="C26" s="108" t="s">
        <v>87</v>
      </c>
      <c r="D26" s="67">
        <v>52.6</v>
      </c>
      <c r="E26" s="77">
        <v>102</v>
      </c>
      <c r="F26" s="77">
        <f t="shared" ref="F26:F28" si="5">D26*E26</f>
        <v>5365.2</v>
      </c>
      <c r="G26" s="94" t="s">
        <v>145</v>
      </c>
      <c r="H26" s="67" t="s">
        <v>82</v>
      </c>
      <c r="I26" s="67">
        <f>D26*0.1+D28*0.11*0.1</f>
        <v>5.3590000000000009</v>
      </c>
      <c r="J26" s="95">
        <v>38.58</v>
      </c>
      <c r="K26" s="76">
        <f t="shared" si="3"/>
        <v>206.75022000000001</v>
      </c>
    </row>
    <row r="27" spans="1:11" s="29" customFormat="1" ht="39" customHeight="1">
      <c r="A27" s="28">
        <v>19</v>
      </c>
      <c r="B27" s="105"/>
      <c r="C27" s="108"/>
      <c r="D27" s="67"/>
      <c r="E27" s="77"/>
      <c r="F27" s="77"/>
      <c r="G27" s="93" t="s">
        <v>266</v>
      </c>
      <c r="H27" s="63" t="s">
        <v>81</v>
      </c>
      <c r="I27" s="76">
        <f>D26*1.2</f>
        <v>63.12</v>
      </c>
      <c r="J27" s="95">
        <v>11.53</v>
      </c>
      <c r="K27" s="76">
        <f t="shared" ref="K27" si="6">J27*I27</f>
        <v>727.77359999999987</v>
      </c>
    </row>
    <row r="28" spans="1:11" s="29" customFormat="1" ht="38.25" customHeight="1">
      <c r="A28" s="28">
        <v>20</v>
      </c>
      <c r="B28" s="105" t="s">
        <v>209</v>
      </c>
      <c r="C28" s="108" t="s">
        <v>88</v>
      </c>
      <c r="D28" s="67">
        <v>9</v>
      </c>
      <c r="E28" s="77">
        <v>65</v>
      </c>
      <c r="F28" s="77">
        <f t="shared" si="5"/>
        <v>585</v>
      </c>
      <c r="G28" s="94" t="s">
        <v>148</v>
      </c>
      <c r="H28" s="67" t="s">
        <v>81</v>
      </c>
      <c r="I28" s="67">
        <f>D28*0.21*2.4</f>
        <v>4.5359999999999996</v>
      </c>
      <c r="J28" s="95">
        <v>5.6</v>
      </c>
      <c r="K28" s="76">
        <f t="shared" si="3"/>
        <v>25.401599999999995</v>
      </c>
    </row>
    <row r="29" spans="1:11" s="29" customFormat="1">
      <c r="A29" s="28">
        <v>21</v>
      </c>
      <c r="B29" s="105"/>
      <c r="C29" s="108"/>
      <c r="D29" s="67"/>
      <c r="E29" s="77"/>
      <c r="F29" s="77"/>
      <c r="G29" s="93" t="s">
        <v>266</v>
      </c>
      <c r="H29" s="63" t="s">
        <v>81</v>
      </c>
      <c r="I29" s="76">
        <f>D28*0.21*1.2</f>
        <v>2.2679999999999998</v>
      </c>
      <c r="J29" s="95">
        <v>11.53</v>
      </c>
      <c r="K29" s="76">
        <f t="shared" si="3"/>
        <v>26.150039999999997</v>
      </c>
    </row>
    <row r="30" spans="1:11" s="29" customFormat="1" ht="17.399999999999999">
      <c r="A30" s="28">
        <v>22</v>
      </c>
      <c r="B30" s="178" t="s">
        <v>237</v>
      </c>
      <c r="C30" s="141"/>
      <c r="D30" s="142"/>
      <c r="E30" s="208"/>
      <c r="F30" s="142"/>
      <c r="G30" s="141"/>
      <c r="H30" s="141"/>
      <c r="I30" s="143"/>
      <c r="J30" s="215"/>
      <c r="K30" s="68"/>
    </row>
    <row r="31" spans="1:11" s="29" customFormat="1" ht="15.6">
      <c r="A31" s="28">
        <v>23</v>
      </c>
      <c r="B31" s="140" t="s">
        <v>223</v>
      </c>
      <c r="C31" s="141"/>
      <c r="D31" s="142"/>
      <c r="E31" s="208"/>
      <c r="F31" s="142"/>
      <c r="G31" s="141"/>
      <c r="H31" s="141"/>
      <c r="I31" s="143"/>
      <c r="J31" s="215"/>
      <c r="K31" s="68"/>
    </row>
    <row r="32" spans="1:11" s="29" customFormat="1" ht="41.4">
      <c r="A32" s="28">
        <v>24</v>
      </c>
      <c r="B32" s="161" t="s">
        <v>210</v>
      </c>
      <c r="C32" s="162" t="s">
        <v>80</v>
      </c>
      <c r="D32" s="67">
        <v>1</v>
      </c>
      <c r="E32" s="172">
        <v>250</v>
      </c>
      <c r="F32" s="163">
        <f>E32*D32</f>
        <v>250</v>
      </c>
      <c r="G32" s="170"/>
      <c r="H32" s="162"/>
      <c r="I32" s="171"/>
      <c r="J32" s="171"/>
      <c r="K32" s="172"/>
    </row>
    <row r="33" spans="1:11" s="29" customFormat="1" ht="27.6">
      <c r="A33" s="28">
        <v>25</v>
      </c>
      <c r="B33" s="161" t="s">
        <v>211</v>
      </c>
      <c r="C33" s="162" t="s">
        <v>80</v>
      </c>
      <c r="D33" s="76">
        <v>1</v>
      </c>
      <c r="E33" s="163">
        <v>150</v>
      </c>
      <c r="F33" s="163">
        <f t="shared" ref="F33:F45" si="7">E33*D33</f>
        <v>150</v>
      </c>
      <c r="G33" s="173" t="s">
        <v>267</v>
      </c>
      <c r="H33" s="167" t="s">
        <v>80</v>
      </c>
      <c r="I33" s="172">
        <v>3</v>
      </c>
      <c r="J33" s="172">
        <v>325</v>
      </c>
      <c r="K33" s="172">
        <f t="shared" ref="K33:K37" si="8">J33*I33</f>
        <v>975</v>
      </c>
    </row>
    <row r="34" spans="1:11" s="29" customFormat="1" ht="27.6">
      <c r="A34" s="28">
        <v>26</v>
      </c>
      <c r="B34" s="161" t="s">
        <v>212</v>
      </c>
      <c r="C34" s="164" t="s">
        <v>80</v>
      </c>
      <c r="D34" s="67">
        <v>8</v>
      </c>
      <c r="E34" s="172">
        <v>150</v>
      </c>
      <c r="F34" s="163">
        <f t="shared" si="7"/>
        <v>1200</v>
      </c>
      <c r="G34" s="174" t="s">
        <v>233</v>
      </c>
      <c r="H34" s="162" t="s">
        <v>80</v>
      </c>
      <c r="I34" s="175">
        <v>1</v>
      </c>
      <c r="J34" s="172">
        <v>159.16999999999999</v>
      </c>
      <c r="K34" s="172">
        <f t="shared" si="8"/>
        <v>159.16999999999999</v>
      </c>
    </row>
    <row r="35" spans="1:11" s="29" customFormat="1" ht="27.6">
      <c r="A35" s="28">
        <v>27</v>
      </c>
      <c r="B35" s="165" t="s">
        <v>213</v>
      </c>
      <c r="C35" s="164" t="s">
        <v>80</v>
      </c>
      <c r="D35" s="67">
        <v>8</v>
      </c>
      <c r="E35" s="172">
        <v>127</v>
      </c>
      <c r="F35" s="163">
        <f t="shared" si="7"/>
        <v>1016</v>
      </c>
      <c r="G35" s="176" t="s">
        <v>234</v>
      </c>
      <c r="H35" s="167" t="s">
        <v>80</v>
      </c>
      <c r="I35" s="172">
        <v>3</v>
      </c>
      <c r="J35" s="172">
        <v>105</v>
      </c>
      <c r="K35" s="172">
        <f t="shared" si="8"/>
        <v>315</v>
      </c>
    </row>
    <row r="36" spans="1:11" s="29" customFormat="1" ht="27.6">
      <c r="A36" s="28">
        <v>28</v>
      </c>
      <c r="B36" s="165" t="s">
        <v>214</v>
      </c>
      <c r="C36" s="164" t="s">
        <v>80</v>
      </c>
      <c r="D36" s="67">
        <v>1</v>
      </c>
      <c r="E36" s="172">
        <v>127</v>
      </c>
      <c r="F36" s="163">
        <f t="shared" si="7"/>
        <v>127</v>
      </c>
      <c r="G36" s="177" t="s">
        <v>235</v>
      </c>
      <c r="H36" s="162" t="s">
        <v>80</v>
      </c>
      <c r="I36" s="171">
        <v>3</v>
      </c>
      <c r="J36" s="171">
        <v>159.16999999999999</v>
      </c>
      <c r="K36" s="172">
        <f t="shared" si="8"/>
        <v>477.51</v>
      </c>
    </row>
    <row r="37" spans="1:11" s="29" customFormat="1" ht="27.6">
      <c r="A37" s="28">
        <v>29</v>
      </c>
      <c r="B37" s="165" t="s">
        <v>215</v>
      </c>
      <c r="C37" s="164" t="s">
        <v>80</v>
      </c>
      <c r="D37" s="67">
        <v>1</v>
      </c>
      <c r="E37" s="172">
        <v>100</v>
      </c>
      <c r="F37" s="163">
        <f t="shared" si="7"/>
        <v>100</v>
      </c>
      <c r="G37" s="177" t="s">
        <v>236</v>
      </c>
      <c r="H37" s="162" t="s">
        <v>80</v>
      </c>
      <c r="I37" s="171">
        <v>4</v>
      </c>
      <c r="J37" s="171">
        <v>175</v>
      </c>
      <c r="K37" s="172">
        <f t="shared" si="8"/>
        <v>700</v>
      </c>
    </row>
    <row r="38" spans="1:11" s="29" customFormat="1" ht="27.6">
      <c r="A38" s="28">
        <v>30</v>
      </c>
      <c r="B38" s="165" t="s">
        <v>216</v>
      </c>
      <c r="C38" s="164" t="s">
        <v>80</v>
      </c>
      <c r="D38" s="67">
        <v>1</v>
      </c>
      <c r="E38" s="172">
        <v>100</v>
      </c>
      <c r="F38" s="163">
        <f t="shared" si="7"/>
        <v>100</v>
      </c>
      <c r="G38" s="141"/>
      <c r="H38" s="141"/>
      <c r="I38" s="143"/>
      <c r="J38" s="215"/>
      <c r="K38" s="68"/>
    </row>
    <row r="39" spans="1:11" s="29" customFormat="1" ht="27.6">
      <c r="A39" s="28">
        <v>31</v>
      </c>
      <c r="B39" s="161" t="s">
        <v>217</v>
      </c>
      <c r="C39" s="164" t="s">
        <v>80</v>
      </c>
      <c r="D39" s="95">
        <v>2</v>
      </c>
      <c r="E39" s="172">
        <v>50</v>
      </c>
      <c r="F39" s="163">
        <f t="shared" si="7"/>
        <v>100</v>
      </c>
      <c r="G39" s="141"/>
      <c r="H39" s="141"/>
      <c r="I39" s="143"/>
      <c r="J39" s="215"/>
      <c r="K39" s="68"/>
    </row>
    <row r="40" spans="1:11" s="29" customFormat="1">
      <c r="A40" s="28">
        <v>32</v>
      </c>
      <c r="B40" s="161" t="s">
        <v>222</v>
      </c>
      <c r="C40" s="164" t="s">
        <v>80</v>
      </c>
      <c r="D40" s="95">
        <v>1</v>
      </c>
      <c r="E40" s="172">
        <v>136</v>
      </c>
      <c r="F40" s="163">
        <f t="shared" si="7"/>
        <v>136</v>
      </c>
      <c r="G40" s="141"/>
      <c r="H40" s="141"/>
      <c r="I40" s="143"/>
      <c r="J40" s="215"/>
      <c r="K40" s="68"/>
    </row>
    <row r="41" spans="1:11" s="29" customFormat="1" ht="27.6">
      <c r="A41" s="28">
        <v>33</v>
      </c>
      <c r="B41" s="161" t="s">
        <v>226</v>
      </c>
      <c r="C41" s="164" t="s">
        <v>80</v>
      </c>
      <c r="D41" s="95">
        <v>42</v>
      </c>
      <c r="E41" s="172">
        <v>35</v>
      </c>
      <c r="F41" s="163">
        <f t="shared" si="7"/>
        <v>1470</v>
      </c>
      <c r="G41" s="141"/>
      <c r="H41" s="141"/>
      <c r="I41" s="143"/>
      <c r="J41" s="215"/>
      <c r="K41" s="68"/>
    </row>
    <row r="42" spans="1:11" s="29" customFormat="1" ht="27.6">
      <c r="A42" s="28">
        <v>34</v>
      </c>
      <c r="B42" s="161" t="s">
        <v>227</v>
      </c>
      <c r="C42" s="164" t="s">
        <v>80</v>
      </c>
      <c r="D42" s="95">
        <v>3</v>
      </c>
      <c r="E42" s="172">
        <v>140</v>
      </c>
      <c r="F42" s="163">
        <f t="shared" si="7"/>
        <v>420</v>
      </c>
      <c r="G42" s="141"/>
      <c r="H42" s="141"/>
      <c r="I42" s="143"/>
      <c r="J42" s="215"/>
      <c r="K42" s="68"/>
    </row>
    <row r="43" spans="1:11" s="29" customFormat="1" ht="27.6">
      <c r="A43" s="28">
        <v>35</v>
      </c>
      <c r="B43" s="161" t="s">
        <v>228</v>
      </c>
      <c r="C43" s="164" t="s">
        <v>80</v>
      </c>
      <c r="D43" s="95">
        <v>1</v>
      </c>
      <c r="E43" s="172">
        <v>119</v>
      </c>
      <c r="F43" s="163">
        <f t="shared" si="7"/>
        <v>119</v>
      </c>
      <c r="G43" s="141"/>
      <c r="H43" s="141"/>
      <c r="I43" s="143"/>
      <c r="J43" s="215"/>
      <c r="K43" s="68"/>
    </row>
    <row r="44" spans="1:11" s="29" customFormat="1">
      <c r="A44" s="28">
        <v>36</v>
      </c>
      <c r="B44" s="161" t="s">
        <v>225</v>
      </c>
      <c r="C44" s="164" t="s">
        <v>80</v>
      </c>
      <c r="D44" s="95">
        <v>7</v>
      </c>
      <c r="E44" s="172">
        <v>25</v>
      </c>
      <c r="F44" s="163">
        <f t="shared" si="7"/>
        <v>175</v>
      </c>
      <c r="G44" s="141"/>
      <c r="H44" s="141"/>
      <c r="I44" s="143"/>
      <c r="J44" s="215"/>
      <c r="K44" s="68"/>
    </row>
    <row r="45" spans="1:11" s="29" customFormat="1">
      <c r="A45" s="28">
        <v>37</v>
      </c>
      <c r="B45" s="161" t="s">
        <v>220</v>
      </c>
      <c r="C45" s="164" t="s">
        <v>103</v>
      </c>
      <c r="D45" s="67">
        <v>1</v>
      </c>
      <c r="E45" s="172">
        <v>50</v>
      </c>
      <c r="F45" s="163">
        <f t="shared" si="7"/>
        <v>50</v>
      </c>
      <c r="G45" s="141"/>
      <c r="H45" s="141"/>
      <c r="I45" s="143"/>
      <c r="J45" s="215"/>
      <c r="K45" s="68"/>
    </row>
    <row r="46" spans="1:11" s="29" customFormat="1">
      <c r="A46" s="28">
        <v>38</v>
      </c>
      <c r="B46" s="161" t="s">
        <v>221</v>
      </c>
      <c r="C46" s="164" t="s">
        <v>80</v>
      </c>
      <c r="D46" s="67">
        <v>1</v>
      </c>
      <c r="E46" s="172">
        <v>127</v>
      </c>
      <c r="F46" s="163">
        <f t="shared" ref="F46:F61" si="9">E46*D46</f>
        <v>127</v>
      </c>
      <c r="G46" s="141"/>
      <c r="H46" s="141"/>
      <c r="I46" s="143"/>
      <c r="J46" s="215"/>
      <c r="K46" s="68"/>
    </row>
    <row r="47" spans="1:11" s="29" customFormat="1" ht="27.6">
      <c r="A47" s="28">
        <v>39</v>
      </c>
      <c r="B47" s="166" t="s">
        <v>224</v>
      </c>
      <c r="C47" s="167" t="s">
        <v>80</v>
      </c>
      <c r="D47" s="67">
        <v>1</v>
      </c>
      <c r="E47" s="172">
        <v>100</v>
      </c>
      <c r="F47" s="163">
        <f t="shared" si="9"/>
        <v>100</v>
      </c>
      <c r="G47" s="141"/>
      <c r="H47" s="141"/>
      <c r="I47" s="143"/>
      <c r="J47" s="215"/>
      <c r="K47" s="68"/>
    </row>
    <row r="48" spans="1:11" s="29" customFormat="1">
      <c r="A48" s="28">
        <v>40</v>
      </c>
      <c r="B48" s="161" t="s">
        <v>218</v>
      </c>
      <c r="C48" s="164" t="s">
        <v>80</v>
      </c>
      <c r="D48" s="67">
        <v>1</v>
      </c>
      <c r="E48" s="172">
        <v>403</v>
      </c>
      <c r="F48" s="163">
        <f t="shared" si="9"/>
        <v>403</v>
      </c>
      <c r="G48" s="141"/>
      <c r="H48" s="141"/>
      <c r="I48" s="143"/>
      <c r="J48" s="215"/>
      <c r="K48" s="68"/>
    </row>
    <row r="49" spans="1:11" s="29" customFormat="1">
      <c r="A49" s="28">
        <v>41</v>
      </c>
      <c r="B49" s="168" t="s">
        <v>219</v>
      </c>
      <c r="C49" s="169" t="s">
        <v>120</v>
      </c>
      <c r="D49" s="160">
        <v>0.15</v>
      </c>
      <c r="E49" s="172">
        <v>467</v>
      </c>
      <c r="F49" s="163">
        <f t="shared" si="9"/>
        <v>70.05</v>
      </c>
      <c r="G49" s="141"/>
      <c r="H49" s="141"/>
      <c r="I49" s="143"/>
      <c r="J49" s="215"/>
      <c r="K49" s="68"/>
    </row>
    <row r="50" spans="1:11" s="29" customFormat="1" ht="27.6">
      <c r="A50" s="28">
        <v>42</v>
      </c>
      <c r="B50" s="161" t="s">
        <v>239</v>
      </c>
      <c r="C50" s="164" t="s">
        <v>80</v>
      </c>
      <c r="D50" s="67">
        <v>1</v>
      </c>
      <c r="E50" s="172">
        <v>40</v>
      </c>
      <c r="F50" s="163">
        <f t="shared" si="9"/>
        <v>40</v>
      </c>
      <c r="G50" s="141"/>
      <c r="H50" s="141"/>
      <c r="I50" s="143"/>
      <c r="J50" s="215"/>
      <c r="K50" s="68"/>
    </row>
    <row r="51" spans="1:11" s="29" customFormat="1">
      <c r="A51" s="28">
        <v>43</v>
      </c>
      <c r="B51" s="161" t="s">
        <v>238</v>
      </c>
      <c r="C51" s="164" t="s">
        <v>80</v>
      </c>
      <c r="D51" s="67">
        <v>1</v>
      </c>
      <c r="E51" s="172">
        <v>127</v>
      </c>
      <c r="F51" s="163">
        <f t="shared" si="9"/>
        <v>127</v>
      </c>
      <c r="G51" s="141"/>
      <c r="H51" s="141"/>
      <c r="I51" s="143"/>
      <c r="J51" s="215"/>
      <c r="K51" s="68"/>
    </row>
    <row r="52" spans="1:11" s="29" customFormat="1" ht="27.6">
      <c r="A52" s="28">
        <v>44</v>
      </c>
      <c r="B52" s="161" t="s">
        <v>240</v>
      </c>
      <c r="C52" s="164" t="s">
        <v>80</v>
      </c>
      <c r="D52" s="67">
        <v>1</v>
      </c>
      <c r="E52" s="172">
        <v>127</v>
      </c>
      <c r="F52" s="163">
        <f t="shared" si="9"/>
        <v>127</v>
      </c>
      <c r="G52" s="141"/>
      <c r="H52" s="141"/>
      <c r="I52" s="143"/>
      <c r="J52" s="215"/>
      <c r="K52" s="68"/>
    </row>
    <row r="53" spans="1:11" s="29" customFormat="1" ht="15.6">
      <c r="A53" s="28">
        <v>45</v>
      </c>
      <c r="B53" s="140" t="s">
        <v>229</v>
      </c>
      <c r="C53" s="141"/>
      <c r="D53" s="142"/>
      <c r="E53" s="208"/>
      <c r="F53" s="163"/>
      <c r="G53" s="141"/>
      <c r="H53" s="141"/>
      <c r="I53" s="143"/>
      <c r="J53" s="215"/>
      <c r="K53" s="68"/>
    </row>
    <row r="54" spans="1:11" s="29" customFormat="1" ht="14.4">
      <c r="A54" s="28">
        <v>46</v>
      </c>
      <c r="B54" s="74" t="s">
        <v>230</v>
      </c>
      <c r="C54" s="74" t="s">
        <v>87</v>
      </c>
      <c r="D54" s="251">
        <v>27</v>
      </c>
      <c r="E54" s="209">
        <v>60</v>
      </c>
      <c r="F54" s="163">
        <f t="shared" si="9"/>
        <v>1620</v>
      </c>
      <c r="G54" s="74"/>
      <c r="H54" s="74"/>
      <c r="I54" s="180"/>
      <c r="J54" s="216"/>
      <c r="K54" s="68"/>
    </row>
    <row r="55" spans="1:11" s="29" customFormat="1" ht="14.4">
      <c r="A55" s="28">
        <v>47</v>
      </c>
      <c r="B55" s="74" t="s">
        <v>231</v>
      </c>
      <c r="C55" s="74" t="s">
        <v>80</v>
      </c>
      <c r="D55" s="251">
        <v>2</v>
      </c>
      <c r="E55" s="209">
        <v>160</v>
      </c>
      <c r="F55" s="163">
        <f t="shared" si="9"/>
        <v>320</v>
      </c>
      <c r="G55" s="74"/>
      <c r="H55" s="74"/>
      <c r="I55" s="180"/>
      <c r="J55" s="216"/>
      <c r="K55" s="68"/>
    </row>
    <row r="56" spans="1:11" s="29" customFormat="1" ht="14.4">
      <c r="A56" s="28">
        <v>48</v>
      </c>
      <c r="B56" s="74" t="s">
        <v>205</v>
      </c>
      <c r="C56" s="74" t="s">
        <v>165</v>
      </c>
      <c r="D56" s="251">
        <v>47</v>
      </c>
      <c r="E56" s="209">
        <v>41</v>
      </c>
      <c r="F56" s="163">
        <f t="shared" si="9"/>
        <v>1927</v>
      </c>
      <c r="G56" s="74"/>
      <c r="H56" s="74"/>
      <c r="I56" s="180"/>
      <c r="J56" s="216"/>
      <c r="K56" s="68"/>
    </row>
    <row r="57" spans="1:11" s="29" customFormat="1" ht="14.4">
      <c r="A57" s="28">
        <v>49</v>
      </c>
      <c r="B57" s="198" t="s">
        <v>260</v>
      </c>
      <c r="C57" s="199" t="s">
        <v>88</v>
      </c>
      <c r="D57" s="197">
        <v>27.5</v>
      </c>
      <c r="E57" s="197">
        <v>17</v>
      </c>
      <c r="F57" s="163">
        <f t="shared" si="9"/>
        <v>467.5</v>
      </c>
      <c r="G57" s="193"/>
      <c r="H57" s="193"/>
      <c r="I57" s="194"/>
      <c r="J57" s="217"/>
      <c r="K57" s="68"/>
    </row>
    <row r="58" spans="1:11" s="29" customFormat="1" ht="14.4">
      <c r="A58" s="28">
        <v>50</v>
      </c>
      <c r="B58" s="193" t="s">
        <v>232</v>
      </c>
      <c r="C58" s="193" t="s">
        <v>165</v>
      </c>
      <c r="D58" s="252">
        <v>46</v>
      </c>
      <c r="E58" s="210">
        <v>32</v>
      </c>
      <c r="F58" s="163">
        <f t="shared" si="9"/>
        <v>1472</v>
      </c>
      <c r="G58" s="193"/>
      <c r="H58" s="193"/>
      <c r="I58" s="194"/>
      <c r="J58" s="217"/>
      <c r="K58" s="68"/>
    </row>
    <row r="59" spans="1:11" s="29" customFormat="1" ht="41.4">
      <c r="A59" s="28">
        <v>51</v>
      </c>
      <c r="B59" s="220" t="s">
        <v>286</v>
      </c>
      <c r="C59" s="221" t="s">
        <v>254</v>
      </c>
      <c r="D59" s="222">
        <v>1</v>
      </c>
      <c r="E59" s="222">
        <v>837</v>
      </c>
      <c r="F59" s="163">
        <f t="shared" si="9"/>
        <v>837</v>
      </c>
      <c r="G59" s="193"/>
      <c r="H59" s="193"/>
      <c r="I59" s="194"/>
      <c r="J59" s="217"/>
      <c r="K59" s="68"/>
    </row>
    <row r="60" spans="1:11" s="29" customFormat="1" ht="14.4">
      <c r="A60" s="28">
        <v>52</v>
      </c>
      <c r="B60" s="90" t="s">
        <v>259</v>
      </c>
      <c r="C60" s="91" t="s">
        <v>80</v>
      </c>
      <c r="D60" s="197">
        <v>16</v>
      </c>
      <c r="E60" s="51">
        <v>17</v>
      </c>
      <c r="F60" s="163">
        <f t="shared" si="9"/>
        <v>272</v>
      </c>
      <c r="G60" s="193"/>
      <c r="H60" s="193"/>
      <c r="I60" s="194"/>
      <c r="J60" s="217"/>
      <c r="K60" s="68"/>
    </row>
    <row r="61" spans="1:11" s="195" customFormat="1" ht="15.6">
      <c r="A61" s="28">
        <v>53</v>
      </c>
      <c r="B61" s="74" t="s">
        <v>124</v>
      </c>
      <c r="C61" s="74" t="s">
        <v>88</v>
      </c>
      <c r="D61" s="240">
        <v>5.2</v>
      </c>
      <c r="E61" s="239">
        <v>42</v>
      </c>
      <c r="F61" s="163">
        <f t="shared" si="9"/>
        <v>218.4</v>
      </c>
      <c r="G61" s="74" t="s">
        <v>268</v>
      </c>
      <c r="H61" s="74" t="s">
        <v>81</v>
      </c>
      <c r="I61" s="74">
        <f>D61*0.5*6.3</f>
        <v>16.38</v>
      </c>
      <c r="J61" s="99">
        <v>7.36</v>
      </c>
      <c r="K61" s="68">
        <f t="shared" ref="K61" si="10">J61*I61</f>
        <v>120.5568</v>
      </c>
    </row>
    <row r="62" spans="1:11" s="29" customFormat="1" ht="27.6">
      <c r="A62" s="28">
        <v>54</v>
      </c>
      <c r="B62" s="98" t="s">
        <v>322</v>
      </c>
      <c r="C62" s="84" t="s">
        <v>86</v>
      </c>
      <c r="D62" s="77">
        <v>78.400000000000006</v>
      </c>
      <c r="E62" s="77">
        <v>210</v>
      </c>
      <c r="F62" s="77">
        <f>D62*E62</f>
        <v>16464</v>
      </c>
      <c r="G62" s="106" t="s">
        <v>146</v>
      </c>
      <c r="H62" s="106" t="s">
        <v>82</v>
      </c>
      <c r="I62" s="95">
        <f>D62*0.1</f>
        <v>7.8400000000000007</v>
      </c>
      <c r="J62" s="95">
        <v>38.58</v>
      </c>
      <c r="K62" s="68">
        <f t="shared" ref="K62:K74" si="11">J62*I62</f>
        <v>302.46719999999999</v>
      </c>
    </row>
    <row r="63" spans="1:11" s="29" customFormat="1">
      <c r="A63" s="28">
        <v>55</v>
      </c>
      <c r="B63" s="81"/>
      <c r="C63" s="65"/>
      <c r="D63" s="72"/>
      <c r="E63" s="77"/>
      <c r="F63" s="77"/>
      <c r="G63" s="106" t="s">
        <v>241</v>
      </c>
      <c r="H63" s="106" t="s">
        <v>87</v>
      </c>
      <c r="I63" s="95">
        <f>D62*1.05</f>
        <v>82.320000000000007</v>
      </c>
      <c r="J63" s="95">
        <v>457.5</v>
      </c>
      <c r="K63" s="68">
        <f t="shared" si="11"/>
        <v>37661.4</v>
      </c>
    </row>
    <row r="64" spans="1:11" s="29" customFormat="1">
      <c r="A64" s="28">
        <v>56</v>
      </c>
      <c r="B64" s="81"/>
      <c r="C64" s="65"/>
      <c r="D64" s="72"/>
      <c r="E64" s="77"/>
      <c r="F64" s="77"/>
      <c r="G64" s="106" t="s">
        <v>268</v>
      </c>
      <c r="H64" s="106" t="s">
        <v>81</v>
      </c>
      <c r="I64" s="95">
        <f>D62*6</f>
        <v>470.40000000000003</v>
      </c>
      <c r="J64" s="95">
        <v>7.36</v>
      </c>
      <c r="K64" s="68">
        <f t="shared" si="11"/>
        <v>3462.1440000000002</v>
      </c>
    </row>
    <row r="65" spans="1:11" s="29" customFormat="1">
      <c r="A65" s="28">
        <v>57</v>
      </c>
      <c r="B65" s="81"/>
      <c r="C65" s="65"/>
      <c r="D65" s="72"/>
      <c r="E65" s="77"/>
      <c r="F65" s="77"/>
      <c r="G65" s="106" t="s">
        <v>166</v>
      </c>
      <c r="H65" s="106" t="s">
        <v>81</v>
      </c>
      <c r="I65" s="95">
        <f>D62*0.3</f>
        <v>23.52</v>
      </c>
      <c r="J65" s="95">
        <v>116.67</v>
      </c>
      <c r="K65" s="68">
        <f t="shared" si="11"/>
        <v>2744.0783999999999</v>
      </c>
    </row>
    <row r="66" spans="1:11" s="29" customFormat="1" ht="14.4">
      <c r="A66" s="28">
        <v>58</v>
      </c>
      <c r="B66" s="90" t="s">
        <v>199</v>
      </c>
      <c r="C66" s="91" t="s">
        <v>165</v>
      </c>
      <c r="D66" s="115">
        <v>78.400000000000006</v>
      </c>
      <c r="E66" s="77">
        <v>100</v>
      </c>
      <c r="F66" s="77">
        <f>D66*E66</f>
        <v>7840.0000000000009</v>
      </c>
      <c r="G66" s="179" t="s">
        <v>304</v>
      </c>
      <c r="H66" s="106" t="s">
        <v>162</v>
      </c>
      <c r="I66" s="126">
        <v>1</v>
      </c>
      <c r="J66" s="95">
        <v>5500</v>
      </c>
      <c r="K66" s="68">
        <f t="shared" si="11"/>
        <v>5500</v>
      </c>
    </row>
    <row r="67" spans="1:11" s="114" customFormat="1" ht="15.75" customHeight="1">
      <c r="A67" s="28">
        <v>59</v>
      </c>
      <c r="B67" s="90"/>
      <c r="C67" s="91"/>
      <c r="D67" s="115"/>
      <c r="E67" s="77"/>
      <c r="F67" s="77"/>
      <c r="G67" s="106" t="s">
        <v>305</v>
      </c>
      <c r="H67" s="62" t="s">
        <v>80</v>
      </c>
      <c r="I67" s="127">
        <v>1</v>
      </c>
      <c r="J67" s="77">
        <v>1000</v>
      </c>
      <c r="K67" s="68">
        <f t="shared" si="11"/>
        <v>1000</v>
      </c>
    </row>
    <row r="68" spans="1:11" s="29" customFormat="1" ht="39" customHeight="1">
      <c r="A68" s="28">
        <v>60</v>
      </c>
      <c r="B68" s="105" t="s">
        <v>287</v>
      </c>
      <c r="C68" s="108" t="s">
        <v>87</v>
      </c>
      <c r="D68" s="67">
        <v>67.11</v>
      </c>
      <c r="E68" s="77">
        <v>65</v>
      </c>
      <c r="F68" s="77">
        <f t="shared" ref="F68:F103" si="12">D68*E68</f>
        <v>4362.1499999999996</v>
      </c>
      <c r="G68" s="94" t="s">
        <v>145</v>
      </c>
      <c r="H68" s="67" t="s">
        <v>82</v>
      </c>
      <c r="I68" s="67">
        <f>D68*0.1+D69*0.11*0.1</f>
        <v>6.843</v>
      </c>
      <c r="J68" s="95">
        <v>38.58</v>
      </c>
      <c r="K68" s="68">
        <f t="shared" si="11"/>
        <v>264.00293999999997</v>
      </c>
    </row>
    <row r="69" spans="1:11" s="29" customFormat="1" ht="39" customHeight="1">
      <c r="A69" s="28">
        <v>61</v>
      </c>
      <c r="B69" s="105" t="s">
        <v>321</v>
      </c>
      <c r="C69" s="108" t="s">
        <v>88</v>
      </c>
      <c r="D69" s="67">
        <v>12</v>
      </c>
      <c r="E69" s="77">
        <v>65</v>
      </c>
      <c r="F69" s="77">
        <f t="shared" si="12"/>
        <v>780</v>
      </c>
      <c r="G69" s="94" t="s">
        <v>148</v>
      </c>
      <c r="H69" s="67" t="s">
        <v>81</v>
      </c>
      <c r="I69" s="67">
        <f>D69*0.2*2.4</f>
        <v>5.7600000000000007</v>
      </c>
      <c r="J69" s="95">
        <v>5.6</v>
      </c>
      <c r="K69" s="68">
        <f t="shared" si="11"/>
        <v>32.256</v>
      </c>
    </row>
    <row r="70" spans="1:11" s="29" customFormat="1" ht="22.2" customHeight="1">
      <c r="A70" s="28">
        <v>62</v>
      </c>
      <c r="B70" s="105"/>
      <c r="C70" s="108"/>
      <c r="D70" s="67"/>
      <c r="E70" s="77"/>
      <c r="F70" s="77"/>
      <c r="G70" s="93" t="s">
        <v>149</v>
      </c>
      <c r="H70" s="63" t="s">
        <v>81</v>
      </c>
      <c r="I70" s="76">
        <f>D68*1*+D69*0.2*1</f>
        <v>161.06399999999999</v>
      </c>
      <c r="J70" s="95">
        <v>11.53</v>
      </c>
      <c r="K70" s="68">
        <f t="shared" si="11"/>
        <v>1857.0679199999997</v>
      </c>
    </row>
    <row r="71" spans="1:11" s="29" customFormat="1" ht="27.6">
      <c r="A71" s="28">
        <v>63</v>
      </c>
      <c r="B71" s="104" t="s">
        <v>184</v>
      </c>
      <c r="C71" s="96" t="s">
        <v>80</v>
      </c>
      <c r="D71" s="95">
        <v>1</v>
      </c>
      <c r="E71" s="77">
        <v>589</v>
      </c>
      <c r="F71" s="77">
        <f t="shared" si="12"/>
        <v>589</v>
      </c>
      <c r="G71" s="62" t="s">
        <v>178</v>
      </c>
      <c r="H71" s="63" t="s">
        <v>80</v>
      </c>
      <c r="I71" s="64">
        <v>1</v>
      </c>
      <c r="J71" s="64" t="s">
        <v>109</v>
      </c>
      <c r="K71" s="68"/>
    </row>
    <row r="72" spans="1:11" s="29" customFormat="1">
      <c r="A72" s="28">
        <v>64</v>
      </c>
      <c r="B72" s="104"/>
      <c r="C72" s="96"/>
      <c r="D72" s="95"/>
      <c r="E72" s="77"/>
      <c r="F72" s="77"/>
      <c r="G72" s="93" t="s">
        <v>177</v>
      </c>
      <c r="H72" s="63" t="s">
        <v>80</v>
      </c>
      <c r="I72" s="128">
        <v>1</v>
      </c>
      <c r="J72" s="129">
        <v>175</v>
      </c>
      <c r="K72" s="68">
        <f t="shared" si="11"/>
        <v>175</v>
      </c>
    </row>
    <row r="73" spans="1:11" s="29" customFormat="1">
      <c r="A73" s="28">
        <v>65</v>
      </c>
      <c r="B73" s="104" t="s">
        <v>197</v>
      </c>
      <c r="C73" s="96" t="s">
        <v>165</v>
      </c>
      <c r="D73" s="95">
        <v>3.8</v>
      </c>
      <c r="E73" s="77">
        <v>56</v>
      </c>
      <c r="F73" s="77">
        <f t="shared" ref="F73:F81" si="13">D73*E73</f>
        <v>212.79999999999998</v>
      </c>
      <c r="G73" s="107" t="s">
        <v>244</v>
      </c>
      <c r="H73" s="67" t="s">
        <v>82</v>
      </c>
      <c r="I73" s="67">
        <f>4/7*2</f>
        <v>1.1428571428571428</v>
      </c>
      <c r="J73" s="95">
        <v>300</v>
      </c>
      <c r="K73" s="68">
        <f t="shared" si="11"/>
        <v>342.85714285714283</v>
      </c>
    </row>
    <row r="74" spans="1:11" s="29" customFormat="1">
      <c r="A74" s="28">
        <v>66</v>
      </c>
      <c r="B74" s="104" t="s">
        <v>261</v>
      </c>
      <c r="C74" s="96" t="s">
        <v>80</v>
      </c>
      <c r="D74" s="95">
        <v>2</v>
      </c>
      <c r="E74" s="77">
        <v>42</v>
      </c>
      <c r="F74" s="77">
        <f t="shared" si="13"/>
        <v>84</v>
      </c>
      <c r="G74" s="258" t="s">
        <v>317</v>
      </c>
      <c r="H74" s="259" t="s">
        <v>80</v>
      </c>
      <c r="I74" s="260">
        <v>2</v>
      </c>
      <c r="J74" s="262">
        <v>60</v>
      </c>
      <c r="K74" s="261">
        <f t="shared" si="11"/>
        <v>120</v>
      </c>
    </row>
    <row r="75" spans="1:11" s="29" customFormat="1">
      <c r="A75" s="28">
        <v>67</v>
      </c>
      <c r="B75" s="104" t="s">
        <v>288</v>
      </c>
      <c r="C75" s="96" t="s">
        <v>165</v>
      </c>
      <c r="D75" s="95">
        <v>103</v>
      </c>
      <c r="E75" s="77">
        <v>63</v>
      </c>
      <c r="F75" s="77">
        <f t="shared" si="13"/>
        <v>6489</v>
      </c>
      <c r="G75" s="263" t="s">
        <v>318</v>
      </c>
      <c r="H75" s="67" t="s">
        <v>82</v>
      </c>
      <c r="I75" s="67">
        <f>(D75)/7*2</f>
        <v>29.428571428571427</v>
      </c>
      <c r="J75" s="95">
        <v>300</v>
      </c>
      <c r="K75" s="68">
        <f t="shared" ref="K75:K92" si="14">J75*I75</f>
        <v>8828.5714285714275</v>
      </c>
    </row>
    <row r="76" spans="1:11" s="29" customFormat="1">
      <c r="A76" s="28">
        <v>68</v>
      </c>
      <c r="B76" s="104"/>
      <c r="C76" s="96"/>
      <c r="D76" s="95"/>
      <c r="E76" s="77"/>
      <c r="F76" s="77"/>
      <c r="G76" s="94" t="s">
        <v>146</v>
      </c>
      <c r="H76" s="67" t="s">
        <v>82</v>
      </c>
      <c r="I76" s="67">
        <f>D75*0.11</f>
        <v>11.33</v>
      </c>
      <c r="J76" s="95">
        <v>38.58</v>
      </c>
      <c r="K76" s="68">
        <f t="shared" si="14"/>
        <v>437.1114</v>
      </c>
    </row>
    <row r="77" spans="1:11" s="29" customFormat="1">
      <c r="A77" s="28">
        <v>69</v>
      </c>
      <c r="B77" s="144" t="s">
        <v>170</v>
      </c>
      <c r="C77" s="108" t="s">
        <v>87</v>
      </c>
      <c r="D77" s="67">
        <v>110.3</v>
      </c>
      <c r="E77" s="77">
        <v>51</v>
      </c>
      <c r="F77" s="77">
        <f t="shared" si="13"/>
        <v>5625.3</v>
      </c>
      <c r="G77" s="94" t="s">
        <v>146</v>
      </c>
      <c r="H77" s="67" t="s">
        <v>82</v>
      </c>
      <c r="I77" s="67">
        <f>D77*0.1+D78*0.1*0.1</f>
        <v>11.21</v>
      </c>
      <c r="J77" s="95">
        <v>38.58</v>
      </c>
      <c r="K77" s="68">
        <f t="shared" si="14"/>
        <v>432.48180000000002</v>
      </c>
    </row>
    <row r="78" spans="1:11" s="29" customFormat="1">
      <c r="A78" s="28">
        <v>70</v>
      </c>
      <c r="B78" s="144" t="s">
        <v>280</v>
      </c>
      <c r="C78" s="108" t="s">
        <v>88</v>
      </c>
      <c r="D78" s="67">
        <v>18</v>
      </c>
      <c r="E78" s="77">
        <v>58</v>
      </c>
      <c r="F78" s="77">
        <f t="shared" si="13"/>
        <v>1044</v>
      </c>
      <c r="G78" s="107" t="s">
        <v>171</v>
      </c>
      <c r="H78" s="67" t="s">
        <v>82</v>
      </c>
      <c r="I78" s="67">
        <f>(D77+D78*0.3)/7*2</f>
        <v>33.057142857142857</v>
      </c>
      <c r="J78" s="95">
        <v>300</v>
      </c>
      <c r="K78" s="68">
        <f t="shared" si="14"/>
        <v>9917.1428571428569</v>
      </c>
    </row>
    <row r="79" spans="1:11" s="29" customFormat="1">
      <c r="A79" s="28">
        <v>71</v>
      </c>
      <c r="B79" s="144" t="s">
        <v>155</v>
      </c>
      <c r="C79" s="108" t="s">
        <v>87</v>
      </c>
      <c r="D79" s="67">
        <v>8.9</v>
      </c>
      <c r="E79" s="77">
        <v>51</v>
      </c>
      <c r="F79" s="77">
        <f t="shared" si="13"/>
        <v>453.90000000000003</v>
      </c>
      <c r="G79" s="107" t="s">
        <v>146</v>
      </c>
      <c r="H79" s="67" t="s">
        <v>82</v>
      </c>
      <c r="I79" s="67">
        <f>D79*0.1</f>
        <v>0.89000000000000012</v>
      </c>
      <c r="J79" s="95">
        <v>38.58</v>
      </c>
      <c r="K79" s="68">
        <f t="shared" si="14"/>
        <v>34.336200000000005</v>
      </c>
    </row>
    <row r="80" spans="1:11" s="29" customFormat="1">
      <c r="A80" s="28">
        <v>72</v>
      </c>
      <c r="B80" s="81"/>
      <c r="C80" s="65"/>
      <c r="D80" s="72"/>
      <c r="E80" s="77"/>
      <c r="F80" s="77"/>
      <c r="G80" s="107" t="s">
        <v>143</v>
      </c>
      <c r="H80" s="108" t="s">
        <v>82</v>
      </c>
      <c r="I80" s="67">
        <f>D79/7*2</f>
        <v>2.5428571428571431</v>
      </c>
      <c r="J80" s="95">
        <v>550</v>
      </c>
      <c r="K80" s="68">
        <f t="shared" si="14"/>
        <v>1398.5714285714287</v>
      </c>
    </row>
    <row r="81" spans="1:11" s="29" customFormat="1">
      <c r="A81" s="28">
        <v>73</v>
      </c>
      <c r="B81" s="81" t="s">
        <v>160</v>
      </c>
      <c r="C81" s="65" t="s">
        <v>88</v>
      </c>
      <c r="D81" s="72">
        <v>45.7</v>
      </c>
      <c r="E81" s="77">
        <v>29</v>
      </c>
      <c r="F81" s="77">
        <f t="shared" si="13"/>
        <v>1325.3000000000002</v>
      </c>
      <c r="G81" s="62" t="s">
        <v>172</v>
      </c>
      <c r="H81" s="63" t="s">
        <v>161</v>
      </c>
      <c r="I81" s="76">
        <v>47.5</v>
      </c>
      <c r="J81" s="76">
        <v>21.33</v>
      </c>
      <c r="K81" s="68">
        <f t="shared" si="14"/>
        <v>1013.175</v>
      </c>
    </row>
    <row r="82" spans="1:11" s="29" customFormat="1">
      <c r="A82" s="28">
        <v>74</v>
      </c>
      <c r="B82" s="81"/>
      <c r="C82" s="65"/>
      <c r="D82" s="72"/>
      <c r="E82" s="77"/>
      <c r="F82" s="77"/>
      <c r="G82" s="62" t="s">
        <v>173</v>
      </c>
      <c r="H82" s="63" t="s">
        <v>162</v>
      </c>
      <c r="I82" s="76">
        <v>6</v>
      </c>
      <c r="J82" s="76">
        <v>18.3</v>
      </c>
      <c r="K82" s="68">
        <f t="shared" si="14"/>
        <v>109.80000000000001</v>
      </c>
    </row>
    <row r="83" spans="1:11" s="29" customFormat="1">
      <c r="A83" s="28">
        <v>75</v>
      </c>
      <c r="B83" s="81"/>
      <c r="C83" s="65"/>
      <c r="D83" s="72"/>
      <c r="E83" s="77"/>
      <c r="F83" s="77"/>
      <c r="G83" s="62" t="s">
        <v>174</v>
      </c>
      <c r="H83" s="63" t="s">
        <v>162</v>
      </c>
      <c r="I83" s="76">
        <v>4</v>
      </c>
      <c r="J83" s="76">
        <v>18.3</v>
      </c>
      <c r="K83" s="68">
        <f t="shared" si="14"/>
        <v>73.2</v>
      </c>
    </row>
    <row r="84" spans="1:11" s="29" customFormat="1">
      <c r="A84" s="28">
        <v>76</v>
      </c>
      <c r="B84" s="81"/>
      <c r="C84" s="65"/>
      <c r="D84" s="72"/>
      <c r="E84" s="77"/>
      <c r="F84" s="77"/>
      <c r="G84" s="62" t="s">
        <v>175</v>
      </c>
      <c r="H84" s="63" t="s">
        <v>162</v>
      </c>
      <c r="I84" s="76">
        <v>3</v>
      </c>
      <c r="J84" s="76">
        <v>18.3</v>
      </c>
      <c r="K84" s="68">
        <f t="shared" si="14"/>
        <v>54.900000000000006</v>
      </c>
    </row>
    <row r="85" spans="1:11" s="29" customFormat="1">
      <c r="A85" s="28">
        <v>77</v>
      </c>
      <c r="B85" s="81"/>
      <c r="C85" s="65"/>
      <c r="D85" s="72"/>
      <c r="E85" s="77"/>
      <c r="F85" s="77"/>
      <c r="G85" s="62" t="s">
        <v>176</v>
      </c>
      <c r="H85" s="63" t="s">
        <v>162</v>
      </c>
      <c r="I85" s="76">
        <v>3</v>
      </c>
      <c r="J85" s="76">
        <v>18.3</v>
      </c>
      <c r="K85" s="68">
        <f t="shared" si="14"/>
        <v>54.900000000000006</v>
      </c>
    </row>
    <row r="86" spans="1:11" s="29" customFormat="1">
      <c r="A86" s="28">
        <v>78</v>
      </c>
      <c r="B86" s="81"/>
      <c r="C86" s="65"/>
      <c r="D86" s="72"/>
      <c r="E86" s="77"/>
      <c r="F86" s="77"/>
      <c r="G86" s="93" t="s">
        <v>163</v>
      </c>
      <c r="H86" s="63" t="s">
        <v>164</v>
      </c>
      <c r="I86" s="76">
        <v>1</v>
      </c>
      <c r="J86" s="76">
        <v>29.6</v>
      </c>
      <c r="K86" s="68">
        <f t="shared" si="14"/>
        <v>29.6</v>
      </c>
    </row>
    <row r="87" spans="1:11" s="29" customFormat="1" ht="27.6">
      <c r="A87" s="28">
        <v>79</v>
      </c>
      <c r="B87" s="83" t="s">
        <v>108</v>
      </c>
      <c r="C87" s="84" t="s">
        <v>80</v>
      </c>
      <c r="D87" s="77">
        <v>4</v>
      </c>
      <c r="E87" s="77">
        <v>55</v>
      </c>
      <c r="F87" s="77">
        <f t="shared" si="12"/>
        <v>220</v>
      </c>
      <c r="G87" s="85" t="s">
        <v>110</v>
      </c>
      <c r="H87" s="70" t="s">
        <v>80</v>
      </c>
      <c r="I87" s="109">
        <f>D87</f>
        <v>4</v>
      </c>
      <c r="J87" s="129" t="s">
        <v>109</v>
      </c>
      <c r="K87" s="68"/>
    </row>
    <row r="88" spans="1:11" s="29" customFormat="1">
      <c r="A88" s="28">
        <v>80</v>
      </c>
      <c r="B88" s="110"/>
      <c r="C88" s="111"/>
      <c r="D88" s="76"/>
      <c r="E88" s="77"/>
      <c r="F88" s="77"/>
      <c r="G88" s="107" t="s">
        <v>123</v>
      </c>
      <c r="H88" s="67" t="s">
        <v>80</v>
      </c>
      <c r="I88" s="67">
        <f>D87*2</f>
        <v>8</v>
      </c>
      <c r="J88" s="80">
        <v>10.119999999999999</v>
      </c>
      <c r="K88" s="68">
        <f t="shared" si="14"/>
        <v>80.959999999999994</v>
      </c>
    </row>
    <row r="89" spans="1:11" s="29" customFormat="1">
      <c r="A89" s="28">
        <v>81</v>
      </c>
      <c r="B89" s="98" t="s">
        <v>156</v>
      </c>
      <c r="C89" s="82" t="s">
        <v>80</v>
      </c>
      <c r="D89" s="77">
        <v>2</v>
      </c>
      <c r="E89" s="77">
        <v>80</v>
      </c>
      <c r="F89" s="77">
        <f t="shared" si="12"/>
        <v>160</v>
      </c>
      <c r="G89" s="62" t="s">
        <v>269</v>
      </c>
      <c r="H89" s="63" t="s">
        <v>80</v>
      </c>
      <c r="I89" s="64">
        <v>1</v>
      </c>
      <c r="J89" s="64">
        <v>350</v>
      </c>
      <c r="K89" s="68">
        <f t="shared" si="14"/>
        <v>350</v>
      </c>
    </row>
    <row r="90" spans="1:11" s="29" customFormat="1">
      <c r="A90" s="28">
        <v>82</v>
      </c>
      <c r="B90" s="98" t="s">
        <v>179</v>
      </c>
      <c r="C90" s="82" t="s">
        <v>80</v>
      </c>
      <c r="D90" s="77">
        <v>1</v>
      </c>
      <c r="E90" s="77">
        <v>145</v>
      </c>
      <c r="F90" s="77">
        <f t="shared" si="12"/>
        <v>145</v>
      </c>
      <c r="G90" s="93" t="s">
        <v>163</v>
      </c>
      <c r="H90" s="63" t="s">
        <v>80</v>
      </c>
      <c r="I90" s="76">
        <v>8</v>
      </c>
      <c r="J90" s="76">
        <v>0.28999999999999998</v>
      </c>
      <c r="K90" s="68">
        <f t="shared" si="14"/>
        <v>2.3199999999999998</v>
      </c>
    </row>
    <row r="91" spans="1:11" s="29" customFormat="1" ht="27.6">
      <c r="A91" s="28">
        <v>83</v>
      </c>
      <c r="B91" s="98" t="s">
        <v>158</v>
      </c>
      <c r="C91" s="82" t="s">
        <v>80</v>
      </c>
      <c r="D91" s="77">
        <v>1</v>
      </c>
      <c r="E91" s="77">
        <v>169</v>
      </c>
      <c r="F91" s="77">
        <f t="shared" si="12"/>
        <v>169</v>
      </c>
      <c r="G91" s="62" t="s">
        <v>157</v>
      </c>
      <c r="H91" s="63" t="s">
        <v>80</v>
      </c>
      <c r="I91" s="76">
        <f>D91</f>
        <v>1</v>
      </c>
      <c r="J91" s="129" t="s">
        <v>109</v>
      </c>
      <c r="K91" s="68"/>
    </row>
    <row r="92" spans="1:11" s="29" customFormat="1">
      <c r="A92" s="28">
        <v>84</v>
      </c>
      <c r="B92" s="98"/>
      <c r="C92" s="82"/>
      <c r="D92" s="77"/>
      <c r="E92" s="77"/>
      <c r="F92" s="77"/>
      <c r="G92" s="62" t="s">
        <v>159</v>
      </c>
      <c r="H92" s="63" t="s">
        <v>80</v>
      </c>
      <c r="I92" s="76">
        <f>4*D91</f>
        <v>4</v>
      </c>
      <c r="J92" s="80">
        <v>25</v>
      </c>
      <c r="K92" s="68">
        <f t="shared" si="14"/>
        <v>100</v>
      </c>
    </row>
    <row r="93" spans="1:11" s="29" customFormat="1" ht="27.6">
      <c r="A93" s="28">
        <v>85</v>
      </c>
      <c r="B93" s="234" t="s">
        <v>91</v>
      </c>
      <c r="C93" s="235"/>
      <c r="D93" s="236"/>
      <c r="E93" s="228"/>
      <c r="F93" s="236">
        <f>SUM(F9:F92)</f>
        <v>76355</v>
      </c>
      <c r="G93" s="234" t="s">
        <v>92</v>
      </c>
      <c r="H93" s="237"/>
      <c r="I93" s="238"/>
      <c r="J93" s="232"/>
      <c r="K93" s="233">
        <f>SUM(K9:K92)</f>
        <v>108443.35697714286</v>
      </c>
    </row>
    <row r="94" spans="1:11" s="29" customFormat="1" ht="14.4">
      <c r="A94" s="28">
        <v>86</v>
      </c>
      <c r="B94" s="145"/>
      <c r="C94" s="146"/>
      <c r="D94" s="147"/>
      <c r="E94" s="77"/>
      <c r="F94" s="147"/>
      <c r="G94" s="145"/>
      <c r="H94" s="148"/>
      <c r="I94" s="149"/>
      <c r="J94" s="80"/>
      <c r="K94" s="150"/>
    </row>
    <row r="95" spans="1:11" s="29" customFormat="1" ht="15.6">
      <c r="A95" s="28">
        <v>87</v>
      </c>
      <c r="B95" s="159" t="s">
        <v>90</v>
      </c>
      <c r="C95" s="65"/>
      <c r="D95" s="151"/>
      <c r="E95" s="68"/>
      <c r="F95" s="151"/>
      <c r="G95" s="74"/>
      <c r="H95" s="65"/>
      <c r="I95" s="73"/>
      <c r="J95" s="218"/>
      <c r="K95" s="73"/>
    </row>
    <row r="96" spans="1:11" s="29" customFormat="1">
      <c r="A96" s="28">
        <v>88</v>
      </c>
      <c r="B96" s="105" t="s">
        <v>289</v>
      </c>
      <c r="C96" s="101" t="s">
        <v>80</v>
      </c>
      <c r="D96" s="102">
        <v>1</v>
      </c>
      <c r="E96" s="77">
        <v>50</v>
      </c>
      <c r="F96" s="77">
        <f t="shared" si="12"/>
        <v>50</v>
      </c>
      <c r="G96" s="103"/>
      <c r="H96" s="67"/>
      <c r="I96" s="67"/>
      <c r="J96" s="80"/>
      <c r="K96" s="80"/>
    </row>
    <row r="97" spans="1:11" s="29" customFormat="1" ht="27.6">
      <c r="A97" s="28">
        <v>89</v>
      </c>
      <c r="B97" s="105" t="s">
        <v>262</v>
      </c>
      <c r="C97" s="101" t="s">
        <v>80</v>
      </c>
      <c r="D97" s="102">
        <v>2</v>
      </c>
      <c r="E97" s="77">
        <v>50</v>
      </c>
      <c r="F97" s="77">
        <f t="shared" si="12"/>
        <v>100</v>
      </c>
      <c r="G97" s="103"/>
      <c r="H97" s="67"/>
      <c r="I97" s="67"/>
      <c r="J97" s="80"/>
      <c r="K97" s="80"/>
    </row>
    <row r="98" spans="1:11" s="29" customFormat="1">
      <c r="A98" s="28">
        <v>90</v>
      </c>
      <c r="B98" s="105" t="s">
        <v>290</v>
      </c>
      <c r="C98" s="101" t="s">
        <v>80</v>
      </c>
      <c r="D98" s="102">
        <v>1</v>
      </c>
      <c r="E98" s="77">
        <v>50</v>
      </c>
      <c r="F98" s="77">
        <f t="shared" si="12"/>
        <v>50</v>
      </c>
      <c r="G98" s="103"/>
      <c r="H98" s="67"/>
      <c r="I98" s="67"/>
      <c r="J98" s="80"/>
      <c r="K98" s="80"/>
    </row>
    <row r="99" spans="1:11" s="29" customFormat="1">
      <c r="A99" s="28">
        <v>91</v>
      </c>
      <c r="B99" s="81" t="s">
        <v>263</v>
      </c>
      <c r="C99" s="101" t="s">
        <v>80</v>
      </c>
      <c r="D99" s="102">
        <v>1</v>
      </c>
      <c r="E99" s="77">
        <v>50</v>
      </c>
      <c r="F99" s="77">
        <f t="shared" si="12"/>
        <v>50</v>
      </c>
      <c r="G99" s="103"/>
      <c r="H99" s="67"/>
      <c r="I99" s="67"/>
      <c r="J99" s="80"/>
      <c r="K99" s="80"/>
    </row>
    <row r="100" spans="1:11" s="29" customFormat="1" ht="27.6">
      <c r="A100" s="28">
        <v>92</v>
      </c>
      <c r="B100" s="234" t="s">
        <v>277</v>
      </c>
      <c r="C100" s="235"/>
      <c r="D100" s="236"/>
      <c r="E100" s="228"/>
      <c r="F100" s="236">
        <f>SUM(F96:F99)</f>
        <v>250</v>
      </c>
      <c r="G100" s="234" t="s">
        <v>278</v>
      </c>
      <c r="H100" s="237"/>
      <c r="I100" s="238"/>
      <c r="J100" s="232"/>
      <c r="K100" s="233">
        <f>SUM(K96:K99)</f>
        <v>0</v>
      </c>
    </row>
    <row r="101" spans="1:11" s="29" customFormat="1" ht="14.4">
      <c r="A101" s="28">
        <v>93</v>
      </c>
      <c r="B101" s="145"/>
      <c r="C101" s="146"/>
      <c r="D101" s="147"/>
      <c r="E101" s="77"/>
      <c r="F101" s="147"/>
      <c r="G101" s="145"/>
      <c r="H101" s="148"/>
      <c r="I101" s="149"/>
      <c r="J101" s="80"/>
      <c r="K101" s="150"/>
    </row>
    <row r="102" spans="1:11" s="29" customFormat="1" ht="15.6">
      <c r="A102" s="28">
        <v>94</v>
      </c>
      <c r="B102" s="159" t="s">
        <v>83</v>
      </c>
      <c r="C102" s="65"/>
      <c r="D102" s="151"/>
      <c r="E102" s="68"/>
      <c r="F102" s="151"/>
      <c r="G102" s="74"/>
      <c r="H102" s="65"/>
      <c r="I102" s="73"/>
      <c r="J102" s="218"/>
      <c r="K102" s="73"/>
    </row>
    <row r="103" spans="1:11" s="29" customFormat="1" ht="14.4">
      <c r="A103" s="28">
        <v>95</v>
      </c>
      <c r="B103" s="81" t="s">
        <v>101</v>
      </c>
      <c r="C103" s="65" t="s">
        <v>88</v>
      </c>
      <c r="D103" s="72">
        <v>430</v>
      </c>
      <c r="E103" s="77">
        <v>18</v>
      </c>
      <c r="F103" s="77">
        <f t="shared" si="12"/>
        <v>7740</v>
      </c>
      <c r="G103" s="74" t="s">
        <v>134</v>
      </c>
      <c r="H103" s="82" t="s">
        <v>88</v>
      </c>
      <c r="I103" s="250">
        <v>200</v>
      </c>
      <c r="J103" s="77">
        <v>34.17</v>
      </c>
      <c r="K103" s="66">
        <f t="shared" ref="K103:K112" si="15">J103*I103</f>
        <v>6834</v>
      </c>
    </row>
    <row r="104" spans="1:11" s="29" customFormat="1" ht="14.4">
      <c r="A104" s="28">
        <v>96</v>
      </c>
      <c r="B104" s="86"/>
      <c r="C104" s="82"/>
      <c r="D104" s="77"/>
      <c r="E104" s="77"/>
      <c r="F104" s="77"/>
      <c r="G104" s="74" t="s">
        <v>193</v>
      </c>
      <c r="H104" s="82" t="s">
        <v>88</v>
      </c>
      <c r="I104" s="250">
        <v>205</v>
      </c>
      <c r="J104" s="77">
        <v>51.67</v>
      </c>
      <c r="K104" s="66">
        <f t="shared" si="15"/>
        <v>10592.35</v>
      </c>
    </row>
    <row r="105" spans="1:11" s="29" customFormat="1" ht="14.4">
      <c r="A105" s="28">
        <v>97</v>
      </c>
      <c r="B105" s="86"/>
      <c r="C105" s="82"/>
      <c r="D105" s="77"/>
      <c r="E105" s="77"/>
      <c r="F105" s="77"/>
      <c r="G105" s="74" t="s">
        <v>291</v>
      </c>
      <c r="H105" s="82" t="s">
        <v>88</v>
      </c>
      <c r="I105" s="250">
        <v>25</v>
      </c>
      <c r="J105" s="77">
        <v>27.92</v>
      </c>
      <c r="K105" s="66">
        <f t="shared" ref="K105" si="16">J105*I105</f>
        <v>698</v>
      </c>
    </row>
    <row r="106" spans="1:11" s="29" customFormat="1" ht="14.4">
      <c r="A106" s="28">
        <v>98</v>
      </c>
      <c r="B106" s="86"/>
      <c r="C106" s="82"/>
      <c r="D106" s="77"/>
      <c r="E106" s="77"/>
      <c r="F106" s="77"/>
      <c r="G106" s="87" t="s">
        <v>180</v>
      </c>
      <c r="H106" s="88" t="s">
        <v>80</v>
      </c>
      <c r="I106" s="250">
        <v>3</v>
      </c>
      <c r="J106" s="77">
        <v>65</v>
      </c>
      <c r="K106" s="66">
        <f t="shared" si="15"/>
        <v>195</v>
      </c>
    </row>
    <row r="107" spans="1:11" s="29" customFormat="1" ht="14.4">
      <c r="A107" s="28">
        <v>99</v>
      </c>
      <c r="B107" s="86"/>
      <c r="C107" s="82"/>
      <c r="D107" s="77"/>
      <c r="E107" s="77"/>
      <c r="F107" s="77"/>
      <c r="G107" s="85" t="s">
        <v>181</v>
      </c>
      <c r="H107" s="70" t="s">
        <v>89</v>
      </c>
      <c r="I107" s="250">
        <v>1</v>
      </c>
      <c r="J107" s="77">
        <v>137.5</v>
      </c>
      <c r="K107" s="66">
        <f t="shared" si="15"/>
        <v>137.5</v>
      </c>
    </row>
    <row r="108" spans="1:11" s="29" customFormat="1" ht="27.6">
      <c r="A108" s="28">
        <v>100</v>
      </c>
      <c r="B108" s="86"/>
      <c r="C108" s="82"/>
      <c r="D108" s="77"/>
      <c r="E108" s="77"/>
      <c r="F108" s="77"/>
      <c r="G108" s="85" t="s">
        <v>97</v>
      </c>
      <c r="H108" s="70" t="s">
        <v>89</v>
      </c>
      <c r="I108" s="76">
        <v>1</v>
      </c>
      <c r="J108" s="77">
        <v>91.5</v>
      </c>
      <c r="K108" s="66">
        <f t="shared" si="15"/>
        <v>91.5</v>
      </c>
    </row>
    <row r="109" spans="1:11" s="29" customFormat="1">
      <c r="A109" s="28">
        <v>101</v>
      </c>
      <c r="B109" s="81" t="s">
        <v>98</v>
      </c>
      <c r="C109" s="82" t="s">
        <v>88</v>
      </c>
      <c r="D109" s="72">
        <v>400</v>
      </c>
      <c r="E109" s="77">
        <v>11</v>
      </c>
      <c r="F109" s="77">
        <f t="shared" ref="F109:F180" si="17">D109*E109</f>
        <v>4400</v>
      </c>
      <c r="G109" s="85" t="s">
        <v>306</v>
      </c>
      <c r="H109" s="82" t="s">
        <v>80</v>
      </c>
      <c r="I109" s="76">
        <v>8</v>
      </c>
      <c r="J109" s="77">
        <v>410.83</v>
      </c>
      <c r="K109" s="66">
        <f t="shared" si="15"/>
        <v>3286.64</v>
      </c>
    </row>
    <row r="110" spans="1:11" s="29" customFormat="1" ht="14.4">
      <c r="A110" s="28">
        <v>102</v>
      </c>
      <c r="B110" s="81"/>
      <c r="C110" s="82"/>
      <c r="D110" s="72"/>
      <c r="E110" s="77"/>
      <c r="F110" s="77"/>
      <c r="G110" s="85" t="s">
        <v>181</v>
      </c>
      <c r="H110" s="70" t="s">
        <v>89</v>
      </c>
      <c r="I110" s="250">
        <v>1</v>
      </c>
      <c r="J110" s="77">
        <v>137.5</v>
      </c>
      <c r="K110" s="66">
        <f t="shared" si="15"/>
        <v>137.5</v>
      </c>
    </row>
    <row r="111" spans="1:11" s="29" customFormat="1" ht="27.6">
      <c r="A111" s="28">
        <v>103</v>
      </c>
      <c r="B111" s="81"/>
      <c r="C111" s="82"/>
      <c r="D111" s="72"/>
      <c r="E111" s="77"/>
      <c r="F111" s="77"/>
      <c r="G111" s="85" t="s">
        <v>97</v>
      </c>
      <c r="H111" s="70" t="s">
        <v>89</v>
      </c>
      <c r="I111" s="76">
        <v>1</v>
      </c>
      <c r="J111" s="77">
        <v>91.5</v>
      </c>
      <c r="K111" s="66">
        <f t="shared" si="15"/>
        <v>91.5</v>
      </c>
    </row>
    <row r="112" spans="1:11" s="29" customFormat="1">
      <c r="A112" s="28">
        <v>104</v>
      </c>
      <c r="B112" s="81" t="s">
        <v>150</v>
      </c>
      <c r="C112" s="65" t="s">
        <v>88</v>
      </c>
      <c r="D112" s="72">
        <v>25</v>
      </c>
      <c r="E112" s="77">
        <v>17</v>
      </c>
      <c r="F112" s="77">
        <f t="shared" si="17"/>
        <v>425</v>
      </c>
      <c r="G112" s="81" t="s">
        <v>258</v>
      </c>
      <c r="H112" s="82" t="s">
        <v>88</v>
      </c>
      <c r="I112" s="76">
        <f>D112</f>
        <v>25</v>
      </c>
      <c r="J112" s="77">
        <v>26.65</v>
      </c>
      <c r="K112" s="66">
        <f t="shared" si="15"/>
        <v>666.25</v>
      </c>
    </row>
    <row r="113" spans="1:11" s="29" customFormat="1">
      <c r="A113" s="28">
        <v>105</v>
      </c>
      <c r="B113" s="81"/>
      <c r="C113" s="65"/>
      <c r="D113" s="72"/>
      <c r="E113" s="77"/>
      <c r="F113" s="77"/>
      <c r="G113" s="81"/>
      <c r="H113" s="82"/>
      <c r="I113" s="76"/>
      <c r="J113" s="77"/>
      <c r="K113" s="66"/>
    </row>
    <row r="114" spans="1:11" s="29" customFormat="1" ht="27.6">
      <c r="A114" s="28">
        <v>106</v>
      </c>
      <c r="B114" s="90" t="s">
        <v>151</v>
      </c>
      <c r="C114" s="91" t="s">
        <v>80</v>
      </c>
      <c r="D114" s="51">
        <v>2</v>
      </c>
      <c r="E114" s="77">
        <v>85</v>
      </c>
      <c r="F114" s="77">
        <f t="shared" si="17"/>
        <v>170</v>
      </c>
      <c r="G114" s="92" t="s">
        <v>152</v>
      </c>
      <c r="H114" s="82" t="s">
        <v>80</v>
      </c>
      <c r="I114" s="77">
        <f>D114</f>
        <v>2</v>
      </c>
      <c r="J114" s="77" t="s">
        <v>106</v>
      </c>
      <c r="K114" s="66"/>
    </row>
    <row r="115" spans="1:11" s="29" customFormat="1" ht="27.6">
      <c r="A115" s="28">
        <v>107</v>
      </c>
      <c r="B115" s="90" t="s">
        <v>153</v>
      </c>
      <c r="C115" s="91" t="s">
        <v>80</v>
      </c>
      <c r="D115" s="51">
        <v>1</v>
      </c>
      <c r="E115" s="77">
        <v>85</v>
      </c>
      <c r="F115" s="77">
        <f t="shared" si="17"/>
        <v>85</v>
      </c>
      <c r="G115" s="92" t="s">
        <v>154</v>
      </c>
      <c r="H115" s="82" t="s">
        <v>80</v>
      </c>
      <c r="I115" s="77">
        <v>1</v>
      </c>
      <c r="J115" s="77" t="s">
        <v>106</v>
      </c>
      <c r="K115" s="66"/>
    </row>
    <row r="116" spans="1:11" s="29" customFormat="1" ht="41.4">
      <c r="A116" s="28">
        <v>108</v>
      </c>
      <c r="B116" s="90" t="s">
        <v>192</v>
      </c>
      <c r="C116" s="91" t="s">
        <v>80</v>
      </c>
      <c r="D116" s="51">
        <v>1</v>
      </c>
      <c r="E116" s="77">
        <v>301</v>
      </c>
      <c r="F116" s="77">
        <f t="shared" si="17"/>
        <v>301</v>
      </c>
      <c r="G116" s="92" t="s">
        <v>279</v>
      </c>
      <c r="H116" s="82" t="s">
        <v>80</v>
      </c>
      <c r="I116" s="77">
        <v>1</v>
      </c>
      <c r="J116" s="77">
        <v>5710</v>
      </c>
      <c r="K116" s="66">
        <f>I116*J116</f>
        <v>5710</v>
      </c>
    </row>
    <row r="117" spans="1:11" s="29" customFormat="1" ht="27.6">
      <c r="A117" s="28">
        <v>109</v>
      </c>
      <c r="B117" s="81" t="s">
        <v>319</v>
      </c>
      <c r="C117" s="82" t="s">
        <v>80</v>
      </c>
      <c r="D117" s="72">
        <v>1</v>
      </c>
      <c r="E117" s="77">
        <v>765</v>
      </c>
      <c r="F117" s="77">
        <f t="shared" si="17"/>
        <v>765</v>
      </c>
      <c r="G117" s="81" t="s">
        <v>257</v>
      </c>
      <c r="H117" s="82" t="s">
        <v>80</v>
      </c>
      <c r="I117" s="77">
        <v>1</v>
      </c>
      <c r="J117" s="77" t="s">
        <v>106</v>
      </c>
      <c r="K117" s="66"/>
    </row>
    <row r="118" spans="1:11" s="29" customFormat="1" ht="27.6">
      <c r="A118" s="28">
        <v>110</v>
      </c>
      <c r="B118" s="81" t="s">
        <v>320</v>
      </c>
      <c r="C118" s="82" t="s">
        <v>80</v>
      </c>
      <c r="D118" s="72">
        <v>1</v>
      </c>
      <c r="E118" s="77">
        <v>403</v>
      </c>
      <c r="F118" s="77">
        <f t="shared" si="17"/>
        <v>403</v>
      </c>
      <c r="G118" s="81" t="s">
        <v>276</v>
      </c>
      <c r="H118" s="82" t="s">
        <v>80</v>
      </c>
      <c r="I118" s="77">
        <v>1</v>
      </c>
      <c r="J118" s="77">
        <v>132.5</v>
      </c>
      <c r="K118" s="66">
        <f t="shared" ref="K118" si="18">I118*J118</f>
        <v>132.5</v>
      </c>
    </row>
    <row r="119" spans="1:11" s="29" customFormat="1" ht="27.6">
      <c r="A119" s="28">
        <v>111</v>
      </c>
      <c r="B119" s="81"/>
      <c r="C119" s="82"/>
      <c r="D119" s="72"/>
      <c r="E119" s="77"/>
      <c r="F119" s="77"/>
      <c r="G119" s="81" t="s">
        <v>183</v>
      </c>
      <c r="H119" s="82" t="s">
        <v>80</v>
      </c>
      <c r="I119" s="77">
        <v>4</v>
      </c>
      <c r="J119" s="77" t="s">
        <v>106</v>
      </c>
      <c r="K119" s="76"/>
    </row>
    <row r="120" spans="1:11" s="29" customFormat="1" ht="27.6">
      <c r="A120" s="28">
        <v>112</v>
      </c>
      <c r="B120" s="81"/>
      <c r="C120" s="82"/>
      <c r="D120" s="72"/>
      <c r="E120" s="77"/>
      <c r="F120" s="77"/>
      <c r="G120" s="81" t="s">
        <v>183</v>
      </c>
      <c r="H120" s="82" t="s">
        <v>80</v>
      </c>
      <c r="I120" s="77">
        <v>6</v>
      </c>
      <c r="J120" s="77" t="s">
        <v>106</v>
      </c>
      <c r="K120" s="76"/>
    </row>
    <row r="121" spans="1:11" s="29" customFormat="1">
      <c r="A121" s="28">
        <v>113</v>
      </c>
      <c r="B121" s="81"/>
      <c r="C121" s="82"/>
      <c r="D121" s="72"/>
      <c r="E121" s="77"/>
      <c r="F121" s="77"/>
      <c r="G121" s="81" t="s">
        <v>307</v>
      </c>
      <c r="H121" s="82" t="s">
        <v>80</v>
      </c>
      <c r="I121" s="77">
        <v>4</v>
      </c>
      <c r="J121" s="77">
        <v>560</v>
      </c>
      <c r="K121" s="76">
        <f t="shared" ref="K121:K133" si="19">J121*I121</f>
        <v>2240</v>
      </c>
    </row>
    <row r="122" spans="1:11" s="29" customFormat="1">
      <c r="A122" s="28">
        <v>114</v>
      </c>
      <c r="B122" s="81"/>
      <c r="C122" s="82"/>
      <c r="D122" s="72"/>
      <c r="E122" s="77"/>
      <c r="F122" s="77"/>
      <c r="G122" s="113" t="s">
        <v>308</v>
      </c>
      <c r="H122" s="82" t="s">
        <v>80</v>
      </c>
      <c r="I122" s="77">
        <v>1</v>
      </c>
      <c r="J122" s="80">
        <v>586</v>
      </c>
      <c r="K122" s="76">
        <f t="shared" si="19"/>
        <v>586</v>
      </c>
    </row>
    <row r="123" spans="1:11" s="29" customFormat="1">
      <c r="A123" s="28">
        <v>115</v>
      </c>
      <c r="B123" s="81"/>
      <c r="C123" s="82"/>
      <c r="D123" s="72"/>
      <c r="E123" s="77"/>
      <c r="F123" s="77"/>
      <c r="G123" s="196" t="s">
        <v>309</v>
      </c>
      <c r="H123" s="82" t="s">
        <v>80</v>
      </c>
      <c r="I123" s="77">
        <v>1</v>
      </c>
      <c r="J123" s="80">
        <v>788.8</v>
      </c>
      <c r="K123" s="76">
        <f t="shared" si="19"/>
        <v>788.8</v>
      </c>
    </row>
    <row r="124" spans="1:11" s="29" customFormat="1">
      <c r="A124" s="28">
        <v>116</v>
      </c>
      <c r="B124" s="98" t="s">
        <v>281</v>
      </c>
      <c r="C124" s="82" t="s">
        <v>80</v>
      </c>
      <c r="D124" s="77">
        <v>1</v>
      </c>
      <c r="E124" s="77">
        <v>50</v>
      </c>
      <c r="F124" s="175">
        <f t="shared" ref="F124" si="20">D124*E124</f>
        <v>50</v>
      </c>
      <c r="G124" s="144" t="s">
        <v>282</v>
      </c>
      <c r="H124" s="152" t="s">
        <v>80</v>
      </c>
      <c r="I124" s="245">
        <v>1</v>
      </c>
      <c r="J124" s="245">
        <v>79.459999999999994</v>
      </c>
      <c r="K124" s="246">
        <f t="shared" ref="K124" si="21">J124*I124</f>
        <v>79.459999999999994</v>
      </c>
    </row>
    <row r="125" spans="1:11" s="29" customFormat="1">
      <c r="A125" s="28">
        <v>117</v>
      </c>
      <c r="B125" s="81"/>
      <c r="C125" s="82"/>
      <c r="D125" s="72"/>
      <c r="E125" s="77"/>
      <c r="F125" s="77"/>
      <c r="G125" s="196"/>
      <c r="H125" s="82"/>
      <c r="I125" s="77"/>
      <c r="J125" s="80"/>
      <c r="K125" s="76"/>
    </row>
    <row r="126" spans="1:11" s="29" customFormat="1">
      <c r="A126" s="28">
        <v>118</v>
      </c>
      <c r="B126" s="81"/>
      <c r="C126" s="82"/>
      <c r="D126" s="72"/>
      <c r="E126" s="77"/>
      <c r="F126" s="77"/>
      <c r="G126" s="81"/>
      <c r="H126" s="82"/>
      <c r="I126" s="77"/>
      <c r="J126" s="77"/>
      <c r="K126" s="76"/>
    </row>
    <row r="127" spans="1:11" s="29" customFormat="1" ht="41.4">
      <c r="A127" s="28">
        <v>119</v>
      </c>
      <c r="B127" s="81" t="s">
        <v>323</v>
      </c>
      <c r="C127" s="65" t="s">
        <v>80</v>
      </c>
      <c r="D127" s="72">
        <v>1</v>
      </c>
      <c r="E127" s="77">
        <v>107</v>
      </c>
      <c r="F127" s="77">
        <f t="shared" si="17"/>
        <v>107</v>
      </c>
      <c r="G127" s="85" t="s">
        <v>310</v>
      </c>
      <c r="H127" s="70" t="s">
        <v>80</v>
      </c>
      <c r="I127" s="66">
        <v>1</v>
      </c>
      <c r="J127" s="77">
        <v>217.75</v>
      </c>
      <c r="K127" s="76">
        <f t="shared" si="19"/>
        <v>217.75</v>
      </c>
    </row>
    <row r="128" spans="1:11" s="29" customFormat="1">
      <c r="A128" s="28">
        <v>120</v>
      </c>
      <c r="B128" s="81"/>
      <c r="C128" s="65"/>
      <c r="D128" s="72"/>
      <c r="E128" s="77"/>
      <c r="F128" s="77"/>
      <c r="G128" s="85"/>
      <c r="H128" s="70"/>
      <c r="I128" s="66"/>
      <c r="J128" s="77"/>
      <c r="K128" s="76"/>
    </row>
    <row r="129" spans="1:11" s="253" customFormat="1" ht="41.4">
      <c r="A129" s="28">
        <v>121</v>
      </c>
      <c r="B129" s="81" t="s">
        <v>292</v>
      </c>
      <c r="C129" s="65" t="s">
        <v>80</v>
      </c>
      <c r="D129" s="72">
        <v>6</v>
      </c>
      <c r="E129" s="72">
        <v>106</v>
      </c>
      <c r="F129" s="72">
        <f t="shared" ref="F129" si="22">D129*E129</f>
        <v>636</v>
      </c>
      <c r="G129" s="85" t="s">
        <v>310</v>
      </c>
      <c r="H129" s="70" t="s">
        <v>80</v>
      </c>
      <c r="I129" s="66">
        <f>D129</f>
        <v>6</v>
      </c>
      <c r="J129" s="72">
        <v>217.75</v>
      </c>
      <c r="K129" s="66">
        <f t="shared" si="19"/>
        <v>1306.5</v>
      </c>
    </row>
    <row r="130" spans="1:11" s="253" customFormat="1">
      <c r="A130" s="28">
        <v>122</v>
      </c>
      <c r="B130" s="81"/>
      <c r="C130" s="65"/>
      <c r="D130" s="72"/>
      <c r="E130" s="72"/>
      <c r="F130" s="72"/>
      <c r="G130" s="85" t="s">
        <v>293</v>
      </c>
      <c r="H130" s="70" t="s">
        <v>80</v>
      </c>
      <c r="I130" s="66">
        <v>6</v>
      </c>
      <c r="J130" s="72">
        <v>1355</v>
      </c>
      <c r="K130" s="66">
        <f t="shared" si="19"/>
        <v>8130</v>
      </c>
    </row>
    <row r="131" spans="1:11" s="253" customFormat="1">
      <c r="A131" s="28">
        <v>123</v>
      </c>
      <c r="B131" s="81"/>
      <c r="C131" s="65"/>
      <c r="D131" s="72"/>
      <c r="E131" s="72"/>
      <c r="F131" s="72"/>
      <c r="G131" s="85" t="s">
        <v>271</v>
      </c>
      <c r="H131" s="70" t="s">
        <v>88</v>
      </c>
      <c r="I131" s="66">
        <v>20</v>
      </c>
      <c r="J131" s="77">
        <v>31.67</v>
      </c>
      <c r="K131" s="76">
        <f t="shared" ref="K131" si="23">J131*I131</f>
        <v>633.40000000000009</v>
      </c>
    </row>
    <row r="132" spans="1:11" s="253" customFormat="1" ht="27.6">
      <c r="A132" s="28">
        <v>124</v>
      </c>
      <c r="B132" s="81"/>
      <c r="C132" s="65"/>
      <c r="D132" s="72"/>
      <c r="E132" s="72"/>
      <c r="F132" s="72"/>
      <c r="G132" s="85" t="s">
        <v>270</v>
      </c>
      <c r="H132" s="70" t="s">
        <v>80</v>
      </c>
      <c r="I132" s="66">
        <v>8</v>
      </c>
      <c r="J132" s="77">
        <v>29.17</v>
      </c>
      <c r="K132" s="76">
        <f t="shared" ref="K132" si="24">J132*I132</f>
        <v>233.36</v>
      </c>
    </row>
    <row r="133" spans="1:11" s="29" customFormat="1" ht="27.6">
      <c r="A133" s="28">
        <v>125</v>
      </c>
      <c r="B133" s="81" t="s">
        <v>245</v>
      </c>
      <c r="C133" s="65" t="s">
        <v>80</v>
      </c>
      <c r="D133" s="72">
        <v>13</v>
      </c>
      <c r="E133" s="77">
        <v>15</v>
      </c>
      <c r="F133" s="184">
        <f t="shared" ref="F133" si="25">D133*E133</f>
        <v>195</v>
      </c>
      <c r="G133" s="85" t="s">
        <v>270</v>
      </c>
      <c r="H133" s="70" t="s">
        <v>80</v>
      </c>
      <c r="I133" s="66">
        <f>D133</f>
        <v>13</v>
      </c>
      <c r="J133" s="77">
        <v>29.17</v>
      </c>
      <c r="K133" s="76">
        <f t="shared" si="19"/>
        <v>379.21000000000004</v>
      </c>
    </row>
    <row r="134" spans="1:11" s="29" customFormat="1">
      <c r="A134" s="28">
        <v>126</v>
      </c>
      <c r="B134" s="98"/>
      <c r="C134" s="82"/>
      <c r="D134" s="77"/>
      <c r="E134" s="77"/>
      <c r="F134" s="175"/>
      <c r="G134" s="144"/>
      <c r="H134" s="152"/>
      <c r="I134" s="245"/>
      <c r="J134" s="245"/>
      <c r="K134" s="246"/>
    </row>
    <row r="135" spans="1:11" s="29" customFormat="1">
      <c r="A135" s="28">
        <v>127</v>
      </c>
      <c r="B135" s="81"/>
      <c r="C135" s="65"/>
      <c r="D135" s="72"/>
      <c r="E135" s="77"/>
      <c r="F135" s="77"/>
      <c r="G135" s="85"/>
      <c r="H135" s="70"/>
      <c r="I135" s="66"/>
      <c r="J135" s="77"/>
      <c r="K135" s="76"/>
    </row>
    <row r="136" spans="1:11" s="29" customFormat="1">
      <c r="A136" s="28">
        <v>128</v>
      </c>
      <c r="B136" s="81" t="s">
        <v>99</v>
      </c>
      <c r="C136" s="65" t="s">
        <v>80</v>
      </c>
      <c r="D136" s="72">
        <v>20</v>
      </c>
      <c r="E136" s="77">
        <v>85</v>
      </c>
      <c r="F136" s="77">
        <f t="shared" si="17"/>
        <v>1700</v>
      </c>
      <c r="G136" s="86" t="s">
        <v>311</v>
      </c>
      <c r="H136" s="96" t="s">
        <v>80</v>
      </c>
      <c r="I136" s="66">
        <f>D136</f>
        <v>20</v>
      </c>
      <c r="J136" s="77">
        <v>47.5</v>
      </c>
      <c r="K136" s="89">
        <f>J136*I136</f>
        <v>950</v>
      </c>
    </row>
    <row r="137" spans="1:11" s="29" customFormat="1" ht="27.6">
      <c r="A137" s="28">
        <v>129</v>
      </c>
      <c r="B137" s="81"/>
      <c r="C137" s="65"/>
      <c r="D137" s="72"/>
      <c r="E137" s="77"/>
      <c r="F137" s="77"/>
      <c r="G137" s="191" t="s">
        <v>272</v>
      </c>
      <c r="H137" s="192" t="s">
        <v>80</v>
      </c>
      <c r="I137" s="187">
        <v>102</v>
      </c>
      <c r="J137" s="163">
        <v>14.6</v>
      </c>
      <c r="K137" s="89">
        <f t="shared" ref="K137:K151" si="26">J137*I137</f>
        <v>1489.2</v>
      </c>
    </row>
    <row r="138" spans="1:11" s="29" customFormat="1" ht="27.6">
      <c r="A138" s="28">
        <v>130</v>
      </c>
      <c r="B138" s="81" t="s">
        <v>100</v>
      </c>
      <c r="C138" s="65" t="s">
        <v>80</v>
      </c>
      <c r="D138" s="72">
        <v>35</v>
      </c>
      <c r="E138" s="77">
        <v>68</v>
      </c>
      <c r="F138" s="77">
        <f t="shared" si="17"/>
        <v>2380</v>
      </c>
      <c r="G138" s="97" t="s">
        <v>182</v>
      </c>
      <c r="H138" s="82" t="s">
        <v>80</v>
      </c>
      <c r="I138" s="77">
        <f>D138</f>
        <v>35</v>
      </c>
      <c r="J138" s="77">
        <v>92.2</v>
      </c>
      <c r="K138" s="89">
        <f t="shared" si="26"/>
        <v>3227</v>
      </c>
    </row>
    <row r="139" spans="1:11" s="29" customFormat="1">
      <c r="A139" s="28">
        <v>131</v>
      </c>
      <c r="B139" s="81"/>
      <c r="C139" s="65"/>
      <c r="D139" s="72"/>
      <c r="E139" s="77"/>
      <c r="F139" s="77"/>
      <c r="G139" s="98" t="s">
        <v>102</v>
      </c>
      <c r="H139" s="82" t="s">
        <v>80</v>
      </c>
      <c r="I139" s="77">
        <v>15</v>
      </c>
      <c r="J139" s="80">
        <v>47.42</v>
      </c>
      <c r="K139" s="89">
        <f t="shared" ref="K139:K141" si="27">J139*I139</f>
        <v>711.30000000000007</v>
      </c>
    </row>
    <row r="140" spans="1:11" s="29" customFormat="1">
      <c r="A140" s="28">
        <v>132</v>
      </c>
      <c r="B140" s="81"/>
      <c r="C140" s="65"/>
      <c r="D140" s="72"/>
      <c r="E140" s="77"/>
      <c r="F140" s="77"/>
      <c r="G140" s="207" t="s">
        <v>147</v>
      </c>
      <c r="H140" s="82" t="s">
        <v>80</v>
      </c>
      <c r="I140" s="77">
        <f>D138</f>
        <v>35</v>
      </c>
      <c r="J140" s="77">
        <v>6.55</v>
      </c>
      <c r="K140" s="89">
        <f t="shared" si="27"/>
        <v>229.25</v>
      </c>
    </row>
    <row r="141" spans="1:11" s="29" customFormat="1" ht="27.6">
      <c r="A141" s="28">
        <v>133</v>
      </c>
      <c r="B141" s="81" t="s">
        <v>198</v>
      </c>
      <c r="C141" s="65" t="s">
        <v>80</v>
      </c>
      <c r="D141" s="72">
        <v>3</v>
      </c>
      <c r="E141" s="77">
        <v>50</v>
      </c>
      <c r="F141" s="77">
        <f t="shared" si="17"/>
        <v>150</v>
      </c>
      <c r="G141" s="97" t="s">
        <v>182</v>
      </c>
      <c r="H141" s="82" t="s">
        <v>80</v>
      </c>
      <c r="I141" s="77">
        <f>D141</f>
        <v>3</v>
      </c>
      <c r="J141" s="77">
        <v>92.2</v>
      </c>
      <c r="K141" s="89">
        <f t="shared" si="27"/>
        <v>276.60000000000002</v>
      </c>
    </row>
    <row r="142" spans="1:11" s="29" customFormat="1" ht="27.6">
      <c r="A142" s="28">
        <v>134</v>
      </c>
      <c r="B142" s="81"/>
      <c r="C142" s="65"/>
      <c r="D142" s="72"/>
      <c r="E142" s="77"/>
      <c r="F142" s="77"/>
      <c r="G142" s="119" t="s">
        <v>135</v>
      </c>
      <c r="H142" s="120" t="s">
        <v>80</v>
      </c>
      <c r="I142" s="118">
        <f>D141</f>
        <v>3</v>
      </c>
      <c r="J142" s="77">
        <v>99.67</v>
      </c>
      <c r="K142" s="89">
        <f t="shared" si="26"/>
        <v>299.01</v>
      </c>
    </row>
    <row r="143" spans="1:11" s="29" customFormat="1" ht="27.6">
      <c r="A143" s="28">
        <v>135</v>
      </c>
      <c r="B143" s="81" t="s">
        <v>107</v>
      </c>
      <c r="C143" s="65" t="s">
        <v>80</v>
      </c>
      <c r="D143" s="72">
        <v>5</v>
      </c>
      <c r="E143" s="77">
        <v>68</v>
      </c>
      <c r="F143" s="77">
        <f t="shared" si="17"/>
        <v>340</v>
      </c>
      <c r="G143" s="99" t="s">
        <v>190</v>
      </c>
      <c r="H143" s="82" t="s">
        <v>80</v>
      </c>
      <c r="I143" s="77">
        <v>2</v>
      </c>
      <c r="J143" s="77">
        <v>82.2</v>
      </c>
      <c r="K143" s="89">
        <f t="shared" si="26"/>
        <v>164.4</v>
      </c>
    </row>
    <row r="144" spans="1:11" s="29" customFormat="1" ht="27.6">
      <c r="A144" s="28">
        <v>136</v>
      </c>
      <c r="B144" s="81"/>
      <c r="C144" s="65"/>
      <c r="D144" s="72"/>
      <c r="E144" s="77"/>
      <c r="F144" s="77"/>
      <c r="G144" s="99" t="s">
        <v>246</v>
      </c>
      <c r="H144" s="82" t="s">
        <v>80</v>
      </c>
      <c r="I144" s="77">
        <v>3</v>
      </c>
      <c r="J144" s="77">
        <v>99.7</v>
      </c>
      <c r="K144" s="89">
        <f t="shared" si="26"/>
        <v>299.10000000000002</v>
      </c>
    </row>
    <row r="145" spans="1:12" s="29" customFormat="1">
      <c r="A145" s="28">
        <v>137</v>
      </c>
      <c r="B145" s="81"/>
      <c r="C145" s="65"/>
      <c r="D145" s="72"/>
      <c r="E145" s="77"/>
      <c r="F145" s="77"/>
      <c r="G145" s="98" t="s">
        <v>102</v>
      </c>
      <c r="H145" s="82" t="s">
        <v>80</v>
      </c>
      <c r="I145" s="77">
        <v>2</v>
      </c>
      <c r="J145" s="80">
        <v>47.42</v>
      </c>
      <c r="K145" s="89">
        <f t="shared" si="26"/>
        <v>94.84</v>
      </c>
    </row>
    <row r="146" spans="1:12" s="29" customFormat="1" ht="14.4">
      <c r="A146" s="28">
        <v>138</v>
      </c>
      <c r="B146" s="74"/>
      <c r="C146" s="65"/>
      <c r="D146" s="72"/>
      <c r="E146" s="77"/>
      <c r="F146" s="77"/>
      <c r="G146" s="100" t="s">
        <v>147</v>
      </c>
      <c r="H146" s="82" t="s">
        <v>80</v>
      </c>
      <c r="I146" s="77">
        <f>D143</f>
        <v>5</v>
      </c>
      <c r="J146" s="77">
        <v>6.55</v>
      </c>
      <c r="K146" s="89">
        <f t="shared" si="26"/>
        <v>32.75</v>
      </c>
      <c r="L146" s="114"/>
    </row>
    <row r="147" spans="1:12" s="114" customFormat="1">
      <c r="A147" s="28">
        <v>139</v>
      </c>
      <c r="B147" s="181" t="s">
        <v>249</v>
      </c>
      <c r="C147" s="182" t="s">
        <v>88</v>
      </c>
      <c r="D147" s="183">
        <v>31</v>
      </c>
      <c r="E147" s="175">
        <v>67</v>
      </c>
      <c r="F147" s="184">
        <f>D147*E147</f>
        <v>2077</v>
      </c>
      <c r="G147" s="185" t="s">
        <v>273</v>
      </c>
      <c r="H147" s="186" t="s">
        <v>80</v>
      </c>
      <c r="I147" s="184">
        <v>3</v>
      </c>
      <c r="J147" s="163">
        <v>166</v>
      </c>
      <c r="K147" s="89">
        <f t="shared" si="26"/>
        <v>498</v>
      </c>
    </row>
    <row r="148" spans="1:12" s="114" customFormat="1">
      <c r="A148" s="28">
        <v>140</v>
      </c>
      <c r="B148" s="181"/>
      <c r="C148" s="182"/>
      <c r="D148" s="183"/>
      <c r="E148" s="175"/>
      <c r="F148" s="184"/>
      <c r="G148" s="185" t="s">
        <v>274</v>
      </c>
      <c r="H148" s="186" t="s">
        <v>80</v>
      </c>
      <c r="I148" s="184">
        <v>14</v>
      </c>
      <c r="J148" s="163">
        <v>324.17</v>
      </c>
      <c r="K148" s="89">
        <f t="shared" si="26"/>
        <v>4538.38</v>
      </c>
    </row>
    <row r="149" spans="1:12" s="114" customFormat="1" ht="14.4">
      <c r="A149" s="28">
        <v>141</v>
      </c>
      <c r="B149" s="170"/>
      <c r="C149" s="182"/>
      <c r="D149" s="183"/>
      <c r="E149" s="175"/>
      <c r="F149" s="184"/>
      <c r="G149" s="188" t="s">
        <v>251</v>
      </c>
      <c r="H149" s="189" t="s">
        <v>80</v>
      </c>
      <c r="I149" s="184">
        <v>11</v>
      </c>
      <c r="J149" s="163">
        <v>45.83</v>
      </c>
      <c r="K149" s="89">
        <f t="shared" si="26"/>
        <v>504.13</v>
      </c>
    </row>
    <row r="150" spans="1:12" s="114" customFormat="1" ht="14.4">
      <c r="A150" s="28">
        <v>142</v>
      </c>
      <c r="B150" s="170"/>
      <c r="C150" s="182"/>
      <c r="D150" s="183"/>
      <c r="E150" s="175"/>
      <c r="F150" s="184"/>
      <c r="G150" s="188" t="s">
        <v>250</v>
      </c>
      <c r="H150" s="189" t="s">
        <v>252</v>
      </c>
      <c r="I150" s="184">
        <v>32</v>
      </c>
      <c r="J150" s="163">
        <v>136.66999999999999</v>
      </c>
      <c r="K150" s="89">
        <f t="shared" si="26"/>
        <v>4373.4399999999996</v>
      </c>
    </row>
    <row r="151" spans="1:12">
      <c r="A151" s="28">
        <v>143</v>
      </c>
      <c r="B151" s="181" t="s">
        <v>324</v>
      </c>
      <c r="C151" s="182" t="s">
        <v>80</v>
      </c>
      <c r="D151" s="183">
        <v>50</v>
      </c>
      <c r="E151" s="175">
        <v>76</v>
      </c>
      <c r="F151" s="184">
        <f>D151*E151</f>
        <v>3800</v>
      </c>
      <c r="G151" s="190" t="s">
        <v>253</v>
      </c>
      <c r="H151" s="186" t="s">
        <v>80</v>
      </c>
      <c r="I151" s="184">
        <f>D151</f>
        <v>50</v>
      </c>
      <c r="J151" s="163">
        <v>763</v>
      </c>
      <c r="K151" s="89">
        <f t="shared" si="26"/>
        <v>38150</v>
      </c>
    </row>
    <row r="152" spans="1:12" s="29" customFormat="1" ht="27.6">
      <c r="A152" s="28">
        <v>144</v>
      </c>
      <c r="B152" s="74" t="s">
        <v>294</v>
      </c>
      <c r="C152" s="65" t="s">
        <v>80</v>
      </c>
      <c r="D152" s="72">
        <v>2</v>
      </c>
      <c r="E152" s="77">
        <v>85</v>
      </c>
      <c r="F152" s="77">
        <f t="shared" si="17"/>
        <v>170</v>
      </c>
      <c r="G152" s="100" t="s">
        <v>295</v>
      </c>
      <c r="H152" s="82" t="s">
        <v>80</v>
      </c>
      <c r="I152" s="77">
        <v>2</v>
      </c>
      <c r="J152" s="77" t="s">
        <v>106</v>
      </c>
      <c r="K152" s="89"/>
      <c r="L152" s="114"/>
    </row>
    <row r="153" spans="1:12" s="29" customFormat="1" ht="14.4">
      <c r="A153" s="28">
        <v>145</v>
      </c>
      <c r="B153" s="74"/>
      <c r="C153" s="65"/>
      <c r="D153" s="72"/>
      <c r="E153" s="77"/>
      <c r="F153" s="77"/>
      <c r="G153" s="254" t="s">
        <v>312</v>
      </c>
      <c r="H153" s="255" t="s">
        <v>80</v>
      </c>
      <c r="I153" s="256">
        <v>8</v>
      </c>
      <c r="J153" s="256">
        <v>19.079999999999998</v>
      </c>
      <c r="K153" s="257">
        <f t="shared" ref="K153:K155" si="28">J153*I153</f>
        <v>152.63999999999999</v>
      </c>
      <c r="L153" s="114"/>
    </row>
    <row r="154" spans="1:12" s="29" customFormat="1" ht="14.4">
      <c r="A154" s="28">
        <v>146</v>
      </c>
      <c r="B154" s="74"/>
      <c r="C154" s="65"/>
      <c r="D154" s="72"/>
      <c r="E154" s="77"/>
      <c r="F154" s="77"/>
      <c r="G154" s="254" t="s">
        <v>313</v>
      </c>
      <c r="H154" s="255" t="s">
        <v>88</v>
      </c>
      <c r="I154" s="256">
        <v>8</v>
      </c>
      <c r="J154" s="256">
        <v>10</v>
      </c>
      <c r="K154" s="257">
        <f t="shared" si="28"/>
        <v>80</v>
      </c>
      <c r="L154" s="114"/>
    </row>
    <row r="155" spans="1:12" s="29" customFormat="1" ht="14.4">
      <c r="A155" s="28">
        <v>147</v>
      </c>
      <c r="B155" s="74"/>
      <c r="C155" s="65"/>
      <c r="D155" s="72"/>
      <c r="E155" s="77"/>
      <c r="F155" s="77"/>
      <c r="G155" s="254" t="s">
        <v>314</v>
      </c>
      <c r="H155" s="255" t="s">
        <v>80</v>
      </c>
      <c r="I155" s="256">
        <v>18</v>
      </c>
      <c r="J155" s="256">
        <v>5.6660000000000004</v>
      </c>
      <c r="K155" s="257">
        <f t="shared" si="28"/>
        <v>101.988</v>
      </c>
      <c r="L155" s="114"/>
    </row>
    <row r="156" spans="1:12" s="29" customFormat="1" ht="14.4">
      <c r="A156" s="28">
        <v>148</v>
      </c>
      <c r="B156" s="74"/>
      <c r="C156" s="65"/>
      <c r="D156" s="72"/>
      <c r="E156" s="77"/>
      <c r="F156" s="77"/>
      <c r="G156" s="100"/>
      <c r="H156" s="82"/>
      <c r="I156" s="77"/>
      <c r="J156" s="77"/>
      <c r="K156" s="66"/>
      <c r="L156" s="114"/>
    </row>
    <row r="157" spans="1:12" s="29" customFormat="1" ht="14.4">
      <c r="A157" s="28">
        <v>149</v>
      </c>
      <c r="B157" s="74" t="s">
        <v>298</v>
      </c>
      <c r="C157" s="65" t="s">
        <v>80</v>
      </c>
      <c r="D157" s="72">
        <v>6</v>
      </c>
      <c r="E157" s="77">
        <v>125</v>
      </c>
      <c r="F157" s="77">
        <f t="shared" si="17"/>
        <v>750</v>
      </c>
      <c r="G157" s="100" t="s">
        <v>299</v>
      </c>
      <c r="H157" s="82" t="s">
        <v>80</v>
      </c>
      <c r="I157" s="77">
        <v>6</v>
      </c>
      <c r="J157" s="77">
        <v>3700</v>
      </c>
      <c r="K157" s="66">
        <f t="shared" ref="K157:K158" si="29">J157*I157</f>
        <v>22200</v>
      </c>
      <c r="L157" s="114"/>
    </row>
    <row r="158" spans="1:12" s="32" customFormat="1" ht="29.4" customHeight="1">
      <c r="A158" s="28">
        <v>150</v>
      </c>
      <c r="B158" s="98" t="s">
        <v>191</v>
      </c>
      <c r="C158" s="67" t="s">
        <v>80</v>
      </c>
      <c r="D158" s="67">
        <v>112</v>
      </c>
      <c r="E158" s="77">
        <v>117</v>
      </c>
      <c r="F158" s="77">
        <f t="shared" si="17"/>
        <v>13104</v>
      </c>
      <c r="G158" s="100" t="s">
        <v>247</v>
      </c>
      <c r="H158" s="82" t="s">
        <v>80</v>
      </c>
      <c r="I158" s="89">
        <v>5</v>
      </c>
      <c r="J158" s="125">
        <v>233.33</v>
      </c>
      <c r="K158" s="66">
        <f t="shared" si="29"/>
        <v>1166.6500000000001</v>
      </c>
      <c r="L158" s="114"/>
    </row>
    <row r="159" spans="1:12" s="32" customFormat="1" ht="29.4" customHeight="1">
      <c r="A159" s="28">
        <v>151</v>
      </c>
      <c r="B159" s="98"/>
      <c r="C159" s="67"/>
      <c r="D159" s="67"/>
      <c r="E159" s="77"/>
      <c r="F159" s="77"/>
      <c r="G159" s="100" t="s">
        <v>248</v>
      </c>
      <c r="H159" s="82" t="s">
        <v>80</v>
      </c>
      <c r="I159" s="77">
        <v>107</v>
      </c>
      <c r="J159" s="80">
        <v>440.83</v>
      </c>
      <c r="K159" s="66">
        <f t="shared" ref="K159" si="30">J159*I159</f>
        <v>47168.81</v>
      </c>
      <c r="L159" s="114"/>
    </row>
    <row r="160" spans="1:12" s="32" customFormat="1" ht="29.4" customHeight="1">
      <c r="A160" s="28">
        <v>152</v>
      </c>
      <c r="B160" s="98"/>
      <c r="C160" s="67"/>
      <c r="D160" s="67"/>
      <c r="E160" s="77"/>
      <c r="F160" s="77"/>
      <c r="G160" s="191" t="s">
        <v>272</v>
      </c>
      <c r="H160" s="192" t="s">
        <v>80</v>
      </c>
      <c r="I160" s="187">
        <v>214</v>
      </c>
      <c r="J160" s="163">
        <v>12.5</v>
      </c>
      <c r="K160" s="187">
        <f t="shared" ref="K160" si="31">I160*J160</f>
        <v>2675</v>
      </c>
      <c r="L160" s="114"/>
    </row>
    <row r="161" spans="1:12" s="32" customFormat="1" ht="29.4" customHeight="1">
      <c r="A161" s="28">
        <v>153</v>
      </c>
      <c r="B161" s="98" t="s">
        <v>255</v>
      </c>
      <c r="C161" s="67" t="s">
        <v>80</v>
      </c>
      <c r="D161" s="67">
        <v>2</v>
      </c>
      <c r="E161" s="77">
        <v>180</v>
      </c>
      <c r="F161" s="77">
        <f t="shared" si="17"/>
        <v>360</v>
      </c>
      <c r="G161" s="191" t="s">
        <v>256</v>
      </c>
      <c r="H161" s="192" t="s">
        <v>80</v>
      </c>
      <c r="I161" s="187">
        <v>2</v>
      </c>
      <c r="J161" s="77" t="s">
        <v>106</v>
      </c>
      <c r="K161" s="187"/>
      <c r="L161" s="114"/>
    </row>
    <row r="162" spans="1:12" s="32" customFormat="1" ht="29.4" customHeight="1">
      <c r="A162" s="28">
        <v>154</v>
      </c>
      <c r="B162" s="98" t="s">
        <v>300</v>
      </c>
      <c r="C162" s="67" t="s">
        <v>242</v>
      </c>
      <c r="D162" s="67">
        <v>1</v>
      </c>
      <c r="E162" s="77">
        <v>3000</v>
      </c>
      <c r="F162" s="77">
        <f t="shared" si="17"/>
        <v>3000</v>
      </c>
      <c r="G162" s="191"/>
      <c r="H162" s="192"/>
      <c r="I162" s="187"/>
      <c r="J162" s="77"/>
      <c r="K162" s="187"/>
      <c r="L162" s="114"/>
    </row>
    <row r="163" spans="1:12" ht="27.6">
      <c r="A163" s="28">
        <v>155</v>
      </c>
      <c r="B163" s="74" t="s">
        <v>105</v>
      </c>
      <c r="C163" s="65" t="s">
        <v>103</v>
      </c>
      <c r="D163" s="72">
        <v>1</v>
      </c>
      <c r="E163" s="77">
        <v>1275</v>
      </c>
      <c r="F163" s="77">
        <f t="shared" si="17"/>
        <v>1275</v>
      </c>
      <c r="G163" s="100"/>
      <c r="H163" s="82"/>
      <c r="I163" s="77"/>
      <c r="J163" s="80"/>
      <c r="K163" s="66"/>
    </row>
    <row r="164" spans="1:12" s="30" customFormat="1">
      <c r="A164" s="28">
        <v>156</v>
      </c>
      <c r="B164" s="74" t="s">
        <v>104</v>
      </c>
      <c r="C164" s="65" t="s">
        <v>80</v>
      </c>
      <c r="D164" s="72">
        <v>1</v>
      </c>
      <c r="E164" s="77">
        <v>3800</v>
      </c>
      <c r="F164" s="77">
        <f t="shared" si="17"/>
        <v>3800</v>
      </c>
      <c r="G164" s="99"/>
      <c r="H164" s="82"/>
      <c r="I164" s="77"/>
      <c r="J164" s="80"/>
      <c r="K164" s="80"/>
    </row>
    <row r="165" spans="1:12" s="30" customFormat="1" ht="46.8">
      <c r="A165" s="28">
        <v>157</v>
      </c>
      <c r="B165" s="223" t="s">
        <v>93</v>
      </c>
      <c r="C165" s="223"/>
      <c r="D165" s="223"/>
      <c r="E165" s="224"/>
      <c r="F165" s="241">
        <f>SUM(F103:F164)</f>
        <v>48183</v>
      </c>
      <c r="G165" s="223" t="s">
        <v>94</v>
      </c>
      <c r="H165" s="223"/>
      <c r="I165" s="223"/>
      <c r="J165" s="223"/>
      <c r="K165" s="241">
        <f>SUM(K103:K164)</f>
        <v>172549.70799999998</v>
      </c>
    </row>
    <row r="166" spans="1:12" s="29" customFormat="1" ht="15.6">
      <c r="A166" s="28">
        <v>158</v>
      </c>
      <c r="B166" s="159" t="s">
        <v>84</v>
      </c>
      <c r="C166" s="152"/>
      <c r="D166" s="153"/>
      <c r="E166" s="211"/>
      <c r="F166" s="140"/>
      <c r="G166" s="141"/>
      <c r="H166" s="152"/>
      <c r="I166" s="154"/>
      <c r="J166" s="219"/>
      <c r="K166" s="154"/>
    </row>
    <row r="167" spans="1:12" s="29" customFormat="1" ht="27.6">
      <c r="A167" s="28">
        <v>159</v>
      </c>
      <c r="B167" s="78" t="s">
        <v>111</v>
      </c>
      <c r="C167" s="79" t="s">
        <v>80</v>
      </c>
      <c r="D167" s="72">
        <v>1</v>
      </c>
      <c r="E167" s="77">
        <v>204</v>
      </c>
      <c r="F167" s="77">
        <f t="shared" si="17"/>
        <v>204</v>
      </c>
      <c r="G167" s="85" t="s">
        <v>296</v>
      </c>
      <c r="H167" s="70" t="s">
        <v>80</v>
      </c>
      <c r="I167" s="72">
        <v>1</v>
      </c>
      <c r="J167" s="77" t="s">
        <v>109</v>
      </c>
      <c r="K167" s="80"/>
    </row>
    <row r="168" spans="1:12" s="29" customFormat="1" ht="27.6">
      <c r="A168" s="28">
        <v>160</v>
      </c>
      <c r="B168" s="78"/>
      <c r="C168" s="79"/>
      <c r="D168" s="72"/>
      <c r="E168" s="77"/>
      <c r="F168" s="77"/>
      <c r="G168" s="85" t="s">
        <v>116</v>
      </c>
      <c r="H168" s="70" t="s">
        <v>80</v>
      </c>
      <c r="I168" s="72">
        <v>1</v>
      </c>
      <c r="J168" s="77" t="s">
        <v>109</v>
      </c>
      <c r="K168" s="80"/>
    </row>
    <row r="169" spans="1:12" s="31" customFormat="1" ht="27.6">
      <c r="A169" s="28">
        <v>161</v>
      </c>
      <c r="B169" s="78" t="s">
        <v>112</v>
      </c>
      <c r="C169" s="79" t="s">
        <v>80</v>
      </c>
      <c r="D169" s="72">
        <v>1</v>
      </c>
      <c r="E169" s="77">
        <v>51</v>
      </c>
      <c r="F169" s="77">
        <f t="shared" si="17"/>
        <v>51</v>
      </c>
      <c r="G169" s="85" t="s">
        <v>117</v>
      </c>
      <c r="H169" s="70" t="s">
        <v>80</v>
      </c>
      <c r="I169" s="72">
        <v>1</v>
      </c>
      <c r="J169" s="77" t="s">
        <v>109</v>
      </c>
      <c r="K169" s="80"/>
    </row>
    <row r="170" spans="1:12" s="31" customFormat="1">
      <c r="A170" s="28">
        <v>162</v>
      </c>
      <c r="B170" s="78" t="s">
        <v>113</v>
      </c>
      <c r="C170" s="79" t="s">
        <v>88</v>
      </c>
      <c r="D170" s="72">
        <v>115</v>
      </c>
      <c r="E170" s="77">
        <v>15</v>
      </c>
      <c r="F170" s="77">
        <f t="shared" si="17"/>
        <v>1725</v>
      </c>
      <c r="G170" s="85" t="s">
        <v>315</v>
      </c>
      <c r="H170" s="70" t="s">
        <v>88</v>
      </c>
      <c r="I170" s="66">
        <v>125</v>
      </c>
      <c r="J170" s="77">
        <v>16.670000000000002</v>
      </c>
      <c r="K170" s="66">
        <f>J170*I170</f>
        <v>2083.75</v>
      </c>
    </row>
    <row r="171" spans="1:12">
      <c r="A171" s="28">
        <v>163</v>
      </c>
      <c r="B171" s="78" t="s">
        <v>297</v>
      </c>
      <c r="C171" s="79" t="s">
        <v>80</v>
      </c>
      <c r="D171" s="72">
        <v>10</v>
      </c>
      <c r="E171" s="77">
        <v>20</v>
      </c>
      <c r="F171" s="77">
        <f t="shared" si="17"/>
        <v>200</v>
      </c>
      <c r="G171" s="85" t="s">
        <v>115</v>
      </c>
      <c r="H171" s="70" t="s">
        <v>80</v>
      </c>
      <c r="I171" s="66">
        <v>1</v>
      </c>
      <c r="J171" s="77">
        <v>2.87</v>
      </c>
      <c r="K171" s="66">
        <f t="shared" ref="K171:K173" si="32">J171*I171</f>
        <v>2.87</v>
      </c>
    </row>
    <row r="172" spans="1:12" ht="27.6">
      <c r="A172" s="28">
        <v>164</v>
      </c>
      <c r="B172" s="116" t="s">
        <v>114</v>
      </c>
      <c r="C172" s="117" t="s">
        <v>80</v>
      </c>
      <c r="D172" s="89">
        <v>4</v>
      </c>
      <c r="E172" s="77">
        <v>52</v>
      </c>
      <c r="F172" s="77">
        <f t="shared" si="17"/>
        <v>208</v>
      </c>
      <c r="G172" s="119" t="s">
        <v>122</v>
      </c>
      <c r="H172" s="120" t="s">
        <v>80</v>
      </c>
      <c r="I172" s="118">
        <f>D172</f>
        <v>4</v>
      </c>
      <c r="J172" s="77">
        <v>324.89999999999998</v>
      </c>
      <c r="K172" s="66">
        <f t="shared" si="32"/>
        <v>1299.5999999999999</v>
      </c>
    </row>
    <row r="173" spans="1:12" s="29" customFormat="1" ht="27.6">
      <c r="A173" s="28">
        <v>165</v>
      </c>
      <c r="B173" s="116"/>
      <c r="C173" s="117"/>
      <c r="D173" s="89"/>
      <c r="E173" s="77"/>
      <c r="F173" s="77"/>
      <c r="G173" s="119" t="s">
        <v>135</v>
      </c>
      <c r="H173" s="120" t="s">
        <v>80</v>
      </c>
      <c r="I173" s="118">
        <f>D172</f>
        <v>4</v>
      </c>
      <c r="J173" s="77">
        <v>99.67</v>
      </c>
      <c r="K173" s="66">
        <f t="shared" si="32"/>
        <v>398.68</v>
      </c>
    </row>
    <row r="174" spans="1:12" s="29" customFormat="1" ht="27.6">
      <c r="A174" s="28">
        <v>166</v>
      </c>
      <c r="B174" s="225" t="s">
        <v>95</v>
      </c>
      <c r="C174" s="226"/>
      <c r="D174" s="227"/>
      <c r="E174" s="228"/>
      <c r="F174" s="241">
        <f>SUM(F167:F173)</f>
        <v>2388</v>
      </c>
      <c r="G174" s="229" t="s">
        <v>96</v>
      </c>
      <c r="H174" s="230"/>
      <c r="I174" s="231"/>
      <c r="J174" s="232"/>
      <c r="K174" s="241">
        <f>SUM(K167:K173)</f>
        <v>3784.8999999999996</v>
      </c>
    </row>
    <row r="175" spans="1:12" s="29" customFormat="1" ht="15.6">
      <c r="A175" s="28">
        <v>167</v>
      </c>
      <c r="B175" s="140" t="s">
        <v>85</v>
      </c>
      <c r="C175" s="152"/>
      <c r="D175" s="153"/>
      <c r="E175" s="212"/>
      <c r="F175" s="153"/>
      <c r="G175" s="155"/>
      <c r="H175" s="156"/>
      <c r="I175" s="154"/>
      <c r="J175" s="219"/>
      <c r="K175" s="154"/>
    </row>
    <row r="176" spans="1:12" s="29" customFormat="1" ht="27.6">
      <c r="A176" s="28">
        <v>168</v>
      </c>
      <c r="B176" s="144" t="s">
        <v>325</v>
      </c>
      <c r="C176" s="65" t="s">
        <v>87</v>
      </c>
      <c r="D176" s="157">
        <v>78.900000000000006</v>
      </c>
      <c r="E176" s="77">
        <v>29</v>
      </c>
      <c r="F176" s="77">
        <f t="shared" si="17"/>
        <v>2288.1000000000004</v>
      </c>
      <c r="G176" s="69"/>
      <c r="H176" s="70"/>
      <c r="I176" s="66"/>
      <c r="J176" s="76"/>
      <c r="K176" s="66"/>
    </row>
    <row r="177" spans="1:12" s="29" customFormat="1" ht="14.4">
      <c r="A177" s="28">
        <v>169</v>
      </c>
      <c r="B177" s="144" t="s">
        <v>194</v>
      </c>
      <c r="C177" s="65" t="s">
        <v>86</v>
      </c>
      <c r="D177" s="157">
        <v>50</v>
      </c>
      <c r="E177" s="77">
        <v>22</v>
      </c>
      <c r="F177" s="77">
        <f t="shared" si="17"/>
        <v>1100</v>
      </c>
      <c r="G177" s="69" t="s">
        <v>275</v>
      </c>
      <c r="H177" s="70" t="s">
        <v>165</v>
      </c>
      <c r="I177" s="66">
        <v>50</v>
      </c>
      <c r="J177" s="76">
        <v>6.4</v>
      </c>
      <c r="K177" s="66">
        <f>I177*J177</f>
        <v>320</v>
      </c>
    </row>
    <row r="178" spans="1:12" s="29" customFormat="1" ht="14.4">
      <c r="A178" s="28">
        <v>170</v>
      </c>
      <c r="B178" s="144" t="s">
        <v>118</v>
      </c>
      <c r="C178" s="65" t="s">
        <v>120</v>
      </c>
      <c r="D178" s="157">
        <v>3</v>
      </c>
      <c r="E178" s="77">
        <v>240</v>
      </c>
      <c r="F178" s="77">
        <f t="shared" si="17"/>
        <v>720</v>
      </c>
      <c r="G178" s="69" t="s">
        <v>144</v>
      </c>
      <c r="H178" s="70" t="s">
        <v>80</v>
      </c>
      <c r="I178" s="66">
        <v>100</v>
      </c>
      <c r="J178" s="76">
        <v>9.5</v>
      </c>
      <c r="K178" s="66">
        <f>I178*J178</f>
        <v>950</v>
      </c>
    </row>
    <row r="179" spans="1:12" s="29" customFormat="1" ht="14.4">
      <c r="A179" s="28">
        <v>171</v>
      </c>
      <c r="B179" s="71" t="s">
        <v>121</v>
      </c>
      <c r="C179" s="65" t="s">
        <v>119</v>
      </c>
      <c r="D179" s="72">
        <v>2</v>
      </c>
      <c r="E179" s="77">
        <v>935</v>
      </c>
      <c r="F179" s="77">
        <f t="shared" si="17"/>
        <v>1870</v>
      </c>
      <c r="G179" s="69"/>
      <c r="H179" s="70"/>
      <c r="I179" s="73"/>
      <c r="J179" s="76"/>
      <c r="K179" s="66"/>
    </row>
    <row r="180" spans="1:12" s="29" customFormat="1" ht="27.6">
      <c r="A180" s="28">
        <v>172</v>
      </c>
      <c r="B180" s="74" t="s">
        <v>243</v>
      </c>
      <c r="C180" s="75" t="s">
        <v>242</v>
      </c>
      <c r="D180" s="76">
        <v>1</v>
      </c>
      <c r="E180" s="77">
        <v>2500</v>
      </c>
      <c r="F180" s="77">
        <f t="shared" si="17"/>
        <v>2500</v>
      </c>
      <c r="G180" s="69"/>
      <c r="H180" s="70"/>
      <c r="I180" s="73"/>
      <c r="J180" s="76"/>
      <c r="K180" s="66"/>
    </row>
    <row r="181" spans="1:12" ht="27.6">
      <c r="A181" s="28"/>
      <c r="B181" s="225" t="s">
        <v>128</v>
      </c>
      <c r="C181" s="226"/>
      <c r="D181" s="227"/>
      <c r="E181" s="242"/>
      <c r="F181" s="227">
        <f>SUM(F176:F180)</f>
        <v>8478.1</v>
      </c>
      <c r="G181" s="243" t="s">
        <v>140</v>
      </c>
      <c r="H181" s="230"/>
      <c r="I181" s="231"/>
      <c r="J181" s="244"/>
      <c r="K181" s="241">
        <f>SUM(K176:K180)</f>
        <v>1270</v>
      </c>
    </row>
    <row r="182" spans="1:12" ht="14.4">
      <c r="A182" s="28"/>
      <c r="B182" s="34"/>
      <c r="C182" s="35"/>
      <c r="D182" s="36"/>
      <c r="E182" s="213"/>
      <c r="F182" s="37"/>
      <c r="G182" s="38" t="s">
        <v>136</v>
      </c>
      <c r="H182" s="39"/>
      <c r="I182" s="40"/>
      <c r="J182" s="40"/>
      <c r="K182" s="41">
        <f>K181+K174+K165+K100+K93</f>
        <v>286047.96497714287</v>
      </c>
    </row>
    <row r="183" spans="1:12" ht="14.4">
      <c r="A183" s="28"/>
      <c r="B183" s="38" t="s">
        <v>137</v>
      </c>
      <c r="C183" s="39"/>
      <c r="D183" s="42"/>
      <c r="E183" s="202"/>
      <c r="F183" s="44">
        <f>F181+F174+F165+F100+F93</f>
        <v>135654.1</v>
      </c>
      <c r="G183" s="45" t="s">
        <v>138</v>
      </c>
      <c r="H183" s="46">
        <v>0.03</v>
      </c>
      <c r="I183" s="40"/>
      <c r="J183" s="40"/>
      <c r="K183" s="41">
        <f>K182*H183</f>
        <v>8581.4389493142862</v>
      </c>
    </row>
    <row r="184" spans="1:12" ht="14.4">
      <c r="A184" s="33"/>
      <c r="B184" s="45"/>
      <c r="C184" s="47"/>
      <c r="D184" s="43"/>
      <c r="E184" s="203"/>
      <c r="F184" s="44"/>
      <c r="G184" s="48" t="s">
        <v>127</v>
      </c>
      <c r="H184" s="39"/>
      <c r="I184" s="40"/>
      <c r="J184" s="40"/>
      <c r="K184" s="41">
        <f>K182+K183</f>
        <v>294629.40392645716</v>
      </c>
      <c r="L184" s="112"/>
    </row>
    <row r="185" spans="1:12" ht="14.4">
      <c r="A185" s="33"/>
      <c r="B185" s="48" t="s">
        <v>126</v>
      </c>
      <c r="C185" s="49"/>
      <c r="D185" s="42"/>
      <c r="E185" s="202"/>
      <c r="F185" s="44">
        <f>F183</f>
        <v>135654.1</v>
      </c>
      <c r="G185" s="48" t="s">
        <v>141</v>
      </c>
      <c r="H185" s="49"/>
      <c r="I185" s="40"/>
      <c r="J185" s="40"/>
      <c r="K185" s="41">
        <f>F185+K184</f>
        <v>430283.50392645714</v>
      </c>
      <c r="L185" s="112"/>
    </row>
    <row r="186" spans="1:12" ht="14.4">
      <c r="A186" s="33"/>
      <c r="B186" s="50"/>
      <c r="C186" s="49"/>
      <c r="D186" s="50"/>
      <c r="E186" s="204"/>
      <c r="F186" s="50"/>
      <c r="G186" s="48" t="s">
        <v>139</v>
      </c>
      <c r="H186" s="49"/>
      <c r="I186" s="40"/>
      <c r="J186" s="40"/>
      <c r="K186" s="41">
        <f>K185*0.2</f>
        <v>86056.700785291439</v>
      </c>
    </row>
    <row r="187" spans="1:12" ht="14.4">
      <c r="A187" s="33"/>
      <c r="B187" s="50"/>
      <c r="C187" s="49"/>
      <c r="D187" s="50"/>
      <c r="E187" s="204"/>
      <c r="F187" s="50"/>
      <c r="G187" s="48" t="s">
        <v>142</v>
      </c>
      <c r="H187" s="49"/>
      <c r="I187" s="40"/>
      <c r="J187" s="40"/>
      <c r="K187" s="41">
        <f>K186+K185</f>
        <v>516340.20471174858</v>
      </c>
    </row>
    <row r="189" spans="1:12" ht="15.6">
      <c r="A189" s="55"/>
      <c r="B189" s="247" t="s">
        <v>283</v>
      </c>
      <c r="C189" s="56"/>
      <c r="D189" s="55"/>
      <c r="E189" s="205"/>
      <c r="F189" s="55"/>
      <c r="G189" s="134"/>
      <c r="H189" s="57"/>
      <c r="I189" s="58"/>
      <c r="J189" s="58"/>
      <c r="K189" s="58"/>
    </row>
    <row r="190" spans="1:12">
      <c r="A190" s="55"/>
      <c r="B190" s="248"/>
      <c r="C190" s="56"/>
      <c r="D190" s="55"/>
      <c r="E190" s="205"/>
      <c r="F190" s="55"/>
      <c r="G190" s="134"/>
      <c r="H190" s="138"/>
      <c r="I190" s="138"/>
      <c r="J190" s="138"/>
      <c r="K190" s="61"/>
    </row>
    <row r="191" spans="1:12" ht="15.6">
      <c r="A191" s="59"/>
      <c r="B191" s="247" t="s">
        <v>284</v>
      </c>
      <c r="C191" s="131"/>
      <c r="D191" s="60"/>
      <c r="E191" s="214"/>
      <c r="F191" s="60"/>
      <c r="G191" s="134"/>
    </row>
    <row r="192" spans="1:12" ht="15.6">
      <c r="B192" s="249" t="s">
        <v>285</v>
      </c>
      <c r="G192" s="139"/>
    </row>
    <row r="193" spans="2:7">
      <c r="B193" s="134"/>
    </row>
    <row r="194" spans="2:7">
      <c r="B194" s="135"/>
      <c r="G194" s="134"/>
    </row>
    <row r="195" spans="2:7">
      <c r="B195" s="136"/>
      <c r="G195" s="134"/>
    </row>
    <row r="196" spans="2:7">
      <c r="B196" s="137"/>
      <c r="G196" s="137"/>
    </row>
    <row r="197" spans="2:7">
      <c r="B197" s="137"/>
      <c r="G197" s="136"/>
    </row>
  </sheetData>
  <protectedRanges>
    <protectedRange sqref="J9" name="Range1_3_3_1_2"/>
    <protectedRange sqref="J10" name="Range1_4_1_1_1_2_1_2"/>
    <protectedRange sqref="J18" name="Range1_4_1_1_1_2_1_2_1"/>
  </protectedRanges>
  <autoFilter ref="A7:I187"/>
  <dataConsolidate/>
  <mergeCells count="5">
    <mergeCell ref="A4:I4"/>
    <mergeCell ref="A1:B1"/>
    <mergeCell ref="A2:B2"/>
    <mergeCell ref="A3:J3"/>
    <mergeCell ref="A5:K6"/>
  </mergeCells>
  <pageMargins left="0.7" right="0.7" top="0.75" bottom="0.75" header="0.3" footer="0.3"/>
  <pageSetup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Horidko Kostiantyn</cp:lastModifiedBy>
  <cp:lastPrinted>2023-07-10T06:25:00Z</cp:lastPrinted>
  <dcterms:created xsi:type="dcterms:W3CDTF">1996-10-08T23:32:00Z</dcterms:created>
  <dcterms:modified xsi:type="dcterms:W3CDTF">2023-07-10T12:28:16Z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