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Working\8 STYLUS\Винница\Пирогова ул., 2\Смета\"/>
    </mc:Choice>
  </mc:AlternateContent>
  <bookViews>
    <workbookView xWindow="0" yWindow="0" windowWidth="28800" windowHeight="1291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6" i="1" l="1"/>
  <c r="L54" i="1"/>
  <c r="G54" i="1"/>
  <c r="L49" i="1"/>
  <c r="L42" i="1"/>
  <c r="G49" i="1"/>
  <c r="G42" i="1"/>
  <c r="L38" i="1"/>
  <c r="G38" i="1"/>
  <c r="L35" i="1"/>
  <c r="G35" i="1"/>
  <c r="L32" i="1"/>
  <c r="G32" i="1"/>
  <c r="L30" i="1"/>
  <c r="G30" i="1"/>
  <c r="L22" i="1"/>
  <c r="G22" i="1"/>
  <c r="G12" i="1"/>
  <c r="L12" i="1"/>
  <c r="G41" i="1"/>
  <c r="L41" i="1"/>
  <c r="J49" i="1"/>
  <c r="E49" i="1"/>
  <c r="E41" i="1"/>
  <c r="E40" i="1"/>
  <c r="E34" i="1"/>
  <c r="E37" i="1"/>
  <c r="E36" i="1" s="1"/>
  <c r="G64" i="1" l="1"/>
  <c r="G63" i="1" s="1"/>
  <c r="L63" i="1"/>
  <c r="G56" i="1"/>
  <c r="G66" i="1"/>
  <c r="G65" i="1" s="1"/>
  <c r="L65" i="1"/>
  <c r="L40" i="1"/>
  <c r="G40" i="1"/>
  <c r="G39" i="1"/>
  <c r="G48" i="1"/>
  <c r="G46" i="1"/>
  <c r="L17" i="1"/>
  <c r="L62" i="1"/>
  <c r="G62" i="1"/>
  <c r="G61" i="1"/>
  <c r="G60" i="1"/>
  <c r="L60" i="1"/>
  <c r="G59" i="1"/>
  <c r="G58" i="1"/>
  <c r="L58" i="1"/>
  <c r="L37" i="1"/>
  <c r="G37" i="1"/>
  <c r="G36" i="1"/>
  <c r="G21" i="1"/>
  <c r="G33" i="1"/>
  <c r="L34" i="1"/>
  <c r="G34" i="1"/>
  <c r="G20" i="1"/>
  <c r="G19" i="1"/>
  <c r="G16" i="1"/>
  <c r="G18" i="1"/>
  <c r="E31" i="1"/>
  <c r="J31" i="1" s="1"/>
  <c r="E23" i="1"/>
  <c r="E24" i="1"/>
  <c r="E15" i="1"/>
  <c r="G15" i="1" s="1"/>
  <c r="E13" i="1"/>
  <c r="G13" i="1" s="1"/>
  <c r="J8" i="1"/>
  <c r="E7" i="1"/>
  <c r="E8" i="1" s="1"/>
  <c r="E9" i="1"/>
  <c r="G17" i="1"/>
  <c r="G14" i="1"/>
  <c r="G57" i="1" l="1"/>
  <c r="L57" i="1"/>
  <c r="L6" i="1" l="1"/>
  <c r="L53" i="1" l="1"/>
  <c r="G11" i="1" l="1"/>
  <c r="L47" i="1" l="1"/>
  <c r="L48" i="1"/>
  <c r="G24" i="1" l="1"/>
  <c r="G10" i="1"/>
  <c r="G43" i="1" l="1"/>
  <c r="L43" i="1"/>
  <c r="L46" i="1"/>
  <c r="L45" i="1"/>
  <c r="G50" i="1"/>
  <c r="L51" i="1"/>
  <c r="L50" i="1"/>
  <c r="L55" i="1"/>
  <c r="L29" i="1"/>
  <c r="L28" i="1"/>
  <c r="L27" i="1"/>
  <c r="L26" i="1"/>
  <c r="L25" i="1"/>
  <c r="L24" i="1"/>
  <c r="L23" i="1"/>
  <c r="G55" i="1"/>
  <c r="G53" i="1"/>
  <c r="G47" i="1"/>
  <c r="G45" i="1"/>
  <c r="L44" i="1"/>
  <c r="G44" i="1"/>
  <c r="L52" i="1" l="1"/>
  <c r="G52" i="1"/>
  <c r="G23" i="1"/>
  <c r="G9" i="1"/>
  <c r="G8" i="1"/>
  <c r="G7" i="1"/>
  <c r="L68" i="1" l="1"/>
  <c r="L67" i="1"/>
  <c r="G6" i="1"/>
  <c r="G68" i="1" l="1"/>
  <c r="L69" i="1"/>
  <c r="G67" i="1"/>
  <c r="G69" i="1" l="1"/>
  <c r="K70" i="1" s="1"/>
</calcChain>
</file>

<file path=xl/sharedStrings.xml><?xml version="1.0" encoding="utf-8"?>
<sst xmlns="http://schemas.openxmlformats.org/spreadsheetml/2006/main" count="229" uniqueCount="155">
  <si>
    <t>шт</t>
  </si>
  <si>
    <t>ГК 1.2x2.5.12.5</t>
  </si>
  <si>
    <t>Дюбель 6x40</t>
  </si>
  <si>
    <t>кг</t>
  </si>
  <si>
    <t>Бойлер</t>
  </si>
  <si>
    <t>Робота</t>
  </si>
  <si>
    <t>Матеріали</t>
  </si>
  <si>
    <t>м2</t>
  </si>
  <si>
    <t>ціна</t>
  </si>
  <si>
    <t>вартість</t>
  </si>
  <si>
    <t>од.вим.</t>
  </si>
  <si>
    <t>м.п.</t>
  </si>
  <si>
    <t>Підготовка під фарбування</t>
  </si>
  <si>
    <t>Електромонтажні роботи</t>
  </si>
  <si>
    <t>Сантехнічні роботи</t>
  </si>
  <si>
    <t>КОШТОРИС</t>
  </si>
  <si>
    <t>Монтажна ГКЛ-коробка</t>
  </si>
  <si>
    <t>Розетка електрична</t>
  </si>
  <si>
    <t>Вимикач</t>
  </si>
  <si>
    <t>Монтажна ГКЛ-коробка, встановлення</t>
  </si>
  <si>
    <t>Бойлер монтаж</t>
  </si>
  <si>
    <t>посл.</t>
  </si>
  <si>
    <t>Найменування</t>
  </si>
  <si>
    <t>Дверний блок монтаж (монтаж, облаштування, врізка замка, петлі)</t>
  </si>
  <si>
    <t>Всього:</t>
  </si>
  <si>
    <t>Профіль UW-75, 4м</t>
  </si>
  <si>
    <t>Профіль CW-75, 4м</t>
  </si>
  <si>
    <t>Саморіз по металу 25х3,5</t>
  </si>
  <si>
    <t>Саморіз по металу 9,5х3,5</t>
  </si>
  <si>
    <t>рул</t>
  </si>
  <si>
    <t>Стрічка бандажна 50м</t>
  </si>
  <si>
    <t>Фарба в/е</t>
  </si>
  <si>
    <t>шт.</t>
  </si>
  <si>
    <t>Піна монтажна</t>
  </si>
  <si>
    <t>Провід ШВВП 3х2,5</t>
  </si>
  <si>
    <t>Провід ШВВП 2х1,5</t>
  </si>
  <si>
    <t>Розетка електрична монтаж</t>
  </si>
  <si>
    <t>Вимикач монтаж</t>
  </si>
  <si>
    <t>Прокладка кабеля</t>
  </si>
  <si>
    <r>
      <t xml:space="preserve">Фарбування стін в/е </t>
    </r>
    <r>
      <rPr>
        <sz val="11"/>
        <color rgb="FF0070C0"/>
        <rFont val="Calibri"/>
        <family val="2"/>
        <charset val="204"/>
        <scheme val="minor"/>
      </rPr>
      <t>(в 2 шари)</t>
    </r>
  </si>
  <si>
    <t>Автомати</t>
  </si>
  <si>
    <t>Автомати монтаж</t>
  </si>
  <si>
    <t>ГКЛ-відкоси монтаж (колона+зап.вихід)</t>
  </si>
  <si>
    <t>ГКЛ-перегородки монтаж (з 2х сторін)</t>
  </si>
  <si>
    <t>Вивіз будівельного сміття</t>
  </si>
  <si>
    <t>Теплова завіса монтаж</t>
  </si>
  <si>
    <t>Додаткова магістраль</t>
  </si>
  <si>
    <t>Вентиляція, кондиціонування, опалення</t>
  </si>
  <si>
    <t>кіл-ть</t>
  </si>
  <si>
    <r>
      <t>Локація:</t>
    </r>
    <r>
      <rPr>
        <b/>
        <sz val="11"/>
        <color rgb="FFFF0000"/>
        <rFont val="Calibri"/>
        <family val="2"/>
        <charset val="204"/>
        <scheme val="minor"/>
      </rPr>
      <t xml:space="preserve"> м.Вінниця, Пирогова вул, 2</t>
    </r>
  </si>
  <si>
    <t>Демонтаж підлогової плитки</t>
  </si>
  <si>
    <t>Монтаж підлогової плитки</t>
  </si>
  <si>
    <t>Монтаж протиковзаючих стрічок</t>
  </si>
  <si>
    <t>Підлогова плитка</t>
  </si>
  <si>
    <t>Ручка вхідної двері</t>
  </si>
  <si>
    <t>Демонтаж ручки вхідної двері</t>
  </si>
  <si>
    <t>Монтаж ручки вхідної двері</t>
  </si>
  <si>
    <t>Лиштва дверей запасного виходу в основному залі</t>
  </si>
  <si>
    <t>Демонтаж дверного блоку на складі "Стилус"</t>
  </si>
  <si>
    <t>Вкладання плитки</t>
  </si>
  <si>
    <t>Демонтаж пульта, кнопки сигналізації</t>
  </si>
  <si>
    <t>Демонтаж підвісні люстри з абажуром</t>
  </si>
  <si>
    <t>Демонтаж покажчика "Запасний вихід"</t>
  </si>
  <si>
    <t>Демонтаж об'ємних літер на стінах основного залу</t>
  </si>
  <si>
    <t>Плитка</t>
  </si>
  <si>
    <t>Демонтаж підлогового електрокороба</t>
  </si>
  <si>
    <t>Демонтаж ГКЛ-перегородок</t>
  </si>
  <si>
    <t>Облаштування стін та перегородок</t>
  </si>
  <si>
    <t>Демонтажні роботи</t>
  </si>
  <si>
    <t>Фасадні роботи</t>
  </si>
  <si>
    <t>Облаштування підлоги</t>
  </si>
  <si>
    <t>Оздоблення стелі</t>
  </si>
  <si>
    <t>Оздоблення стін</t>
  </si>
  <si>
    <t>Мішки для сміття</t>
  </si>
  <si>
    <t>Транспортні витрати</t>
  </si>
  <si>
    <t>Накладні витрати</t>
  </si>
  <si>
    <t>Облік умов праці</t>
  </si>
  <si>
    <t>Витратні матеріали</t>
  </si>
  <si>
    <t>Монтаж кондиціонера 12btu +3м.п.магістралі</t>
  </si>
  <si>
    <t>Монтаж кондиціонера 24btu +3м.п.магістралі</t>
  </si>
  <si>
    <r>
      <t xml:space="preserve">Фарбування стелі в/е </t>
    </r>
    <r>
      <rPr>
        <sz val="11"/>
        <color rgb="FF0070C0"/>
        <rFont val="Calibri"/>
        <family val="2"/>
        <charset val="204"/>
        <scheme val="minor"/>
      </rPr>
      <t>(в 2 шари)</t>
    </r>
  </si>
  <si>
    <t>п/п</t>
  </si>
  <si>
    <t>1.2</t>
  </si>
  <si>
    <t>Підготовка стін під фарбування</t>
  </si>
  <si>
    <t>Світильник стельовий монтаж</t>
  </si>
  <si>
    <t>Світильник трековий монтаж</t>
  </si>
  <si>
    <t>Прокладка електрокороба</t>
  </si>
  <si>
    <t>Електрокороб</t>
  </si>
  <si>
    <t>Оздоблення віконний проємів</t>
  </si>
  <si>
    <t>Підготовка під фарбування відкосів</t>
  </si>
  <si>
    <r>
      <t xml:space="preserve">Фарбування відкосів в/е </t>
    </r>
    <r>
      <rPr>
        <sz val="11"/>
        <color rgb="FF0070C0"/>
        <rFont val="Calibri"/>
        <family val="2"/>
        <charset val="204"/>
        <scheme val="minor"/>
      </rPr>
      <t>(в 2 шари)</t>
    </r>
  </si>
  <si>
    <t>Фарбування підвіконників</t>
  </si>
  <si>
    <t>Послуги клінінга</t>
  </si>
  <si>
    <t>Післябудівельне прибирання</t>
  </si>
  <si>
    <t>1.3</t>
  </si>
  <si>
    <t>1.4</t>
  </si>
  <si>
    <t>1.5</t>
  </si>
  <si>
    <t>1.1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</si>
  <si>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</si>
  <si>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</si>
  <si>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</si>
  <si>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</si>
  <si>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</si>
  <si>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</si>
  <si>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</si>
  <si>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</si>
  <si>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</si>
  <si>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3.1</t>
  </si>
  <si>
    <t>3.2</t>
  </si>
  <si>
    <t>3.3</t>
  </si>
  <si>
    <t>3.4</t>
  </si>
  <si>
    <t>3.5</t>
  </si>
  <si>
    <t>3.6</t>
  </si>
  <si>
    <t>3.7</t>
  </si>
  <si>
    <t>4.1</t>
  </si>
  <si>
    <t>5.1</t>
  </si>
  <si>
    <t>5.2</t>
  </si>
  <si>
    <t>6.1</t>
  </si>
  <si>
    <t>6.2</t>
  </si>
  <si>
    <t>7.1</t>
  </si>
  <si>
    <t>7.2</t>
  </si>
  <si>
    <t>7.3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</si>
  <si>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</si>
  <si>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</si>
  <si>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</si>
  <si>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</si>
  <si>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</si>
  <si>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</si>
  <si>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</si>
  <si>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</si>
  <si>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</si>
  <si>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>9.1</t>
  </si>
  <si>
    <t>10.1</t>
  </si>
  <si>
    <t>11.1</t>
  </si>
  <si>
    <t>11.2</t>
  </si>
  <si>
    <t>11.3</t>
  </si>
  <si>
    <t>11.4</t>
  </si>
  <si>
    <t>11.5</t>
  </si>
  <si>
    <t>12.1</t>
  </si>
  <si>
    <t>Облаштування дверей, вікон</t>
  </si>
  <si>
    <t>10.2</t>
  </si>
  <si>
    <t>Віконний блок монтаж</t>
  </si>
  <si>
    <t>Віконний блок</t>
  </si>
  <si>
    <t>Витратні матеріали, миючі засоби</t>
  </si>
  <si>
    <t>Всього по кошторису:</t>
  </si>
  <si>
    <t>13.1</t>
  </si>
  <si>
    <t>Меблеві конструкція</t>
  </si>
  <si>
    <t>Облаштування місця для касира</t>
  </si>
  <si>
    <t>Меблева конструкція "Місце касира"</t>
  </si>
  <si>
    <t>Кондиціонер 12btu (закуповує замовник)</t>
  </si>
  <si>
    <t>Кондиціонер 24btu (закуповує замовник)</t>
  </si>
  <si>
    <t>Теплова завіса (закуповує замовник)</t>
  </si>
  <si>
    <r>
      <t>Трековий світильник (</t>
    </r>
    <r>
      <rPr>
        <sz val="9"/>
        <color rgb="FFFF0000"/>
        <rFont val="Arial Narrow"/>
        <family val="2"/>
        <charset val="204"/>
      </rPr>
      <t>модель погодити з замовником</t>
    </r>
    <r>
      <rPr>
        <sz val="9"/>
        <rFont val="Arial Narrow"/>
        <family val="2"/>
        <charset val="204"/>
      </rPr>
      <t>)</t>
    </r>
  </si>
  <si>
    <r>
      <t>Світильник (</t>
    </r>
    <r>
      <rPr>
        <sz val="10"/>
        <color rgb="FFFF0000"/>
        <rFont val="Arial Narrow"/>
        <family val="2"/>
        <charset val="204"/>
      </rPr>
      <t>модель погодити із замовником</t>
    </r>
    <r>
      <rPr>
        <sz val="10"/>
        <rFont val="Arial Narrow"/>
        <family val="2"/>
        <charset val="204"/>
      </rPr>
      <t>)</t>
    </r>
  </si>
  <si>
    <t>Фарба акрилова емаль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</si>
</sst>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~&quot;0.00"/>
  </numFmts>
  <fonts count="17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0" tint="-0.249977111117893"/>
      <name val="Calibri"/>
      <family val="2"/>
      <charset val="204"/>
      <scheme val="minor"/>
    </font>
    <font>
      <sz val="11"/>
      <color theme="0" tint="-0.249977111117893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color rgb="FF9C0006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Arial Narrow"/>
      <family val="2"/>
      <charset val="204"/>
    </font>
    <font>
      <sz val="9"/>
      <name val="Arial Narrow"/>
      <family val="2"/>
      <charset val="204"/>
    </font>
    <font>
      <sz val="9"/>
      <color rgb="FFFF0000"/>
      <name val="Arial Narrow"/>
      <family val="2"/>
      <charset val="204"/>
    </font>
    <font>
      <sz val="10"/>
      <color rgb="FFFF0000"/>
      <name val="Arial Narrow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7CE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auto="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thin">
        <color auto="1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auto="1"/>
      </left>
      <right style="hair">
        <color theme="0" tint="-0.14996795556505021"/>
      </right>
      <top style="hair">
        <color theme="0" tint="-0.14996795556505021"/>
      </top>
      <bottom style="thin">
        <color auto="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auto="1"/>
      </left>
      <right/>
      <top style="thin">
        <color auto="1"/>
      </top>
      <bottom style="hair">
        <color theme="0" tint="-0.14996795556505021"/>
      </bottom>
      <diagonal/>
    </border>
    <border>
      <left/>
      <right/>
      <top style="thin">
        <color auto="1"/>
      </top>
      <bottom style="hair">
        <color theme="0" tint="-0.14996795556505021"/>
      </bottom>
      <diagonal/>
    </border>
    <border>
      <left/>
      <right style="thin">
        <color auto="1"/>
      </right>
      <top style="thin">
        <color auto="1"/>
      </top>
      <bottom style="hair">
        <color theme="0" tint="-0.14996795556505021"/>
      </bottom>
      <diagonal/>
    </border>
    <border>
      <left style="hair">
        <color theme="0" tint="-0.14996795556505021"/>
      </left>
      <right/>
      <top style="hair">
        <color theme="0" tint="-0.14996795556505021"/>
      </top>
      <bottom style="thin">
        <color auto="1"/>
      </bottom>
      <diagonal/>
    </border>
    <border>
      <left/>
      <right/>
      <top style="hair">
        <color theme="0" tint="-0.14996795556505021"/>
      </top>
      <bottom style="thin">
        <color auto="1"/>
      </bottom>
      <diagonal/>
    </border>
    <border>
      <left/>
      <right style="hair">
        <color theme="0" tint="-0.14996795556505021"/>
      </right>
      <top style="hair">
        <color theme="0" tint="-0.14996795556505021"/>
      </top>
      <bottom style="thin">
        <color auto="1"/>
      </bottom>
      <diagonal/>
    </border>
    <border>
      <left/>
      <right style="thin">
        <color auto="1"/>
      </right>
      <top style="hair">
        <color theme="0" tint="-0.14996795556505021"/>
      </top>
      <bottom style="thin">
        <color auto="1"/>
      </bottom>
      <diagonal/>
    </border>
    <border>
      <left style="thin">
        <color auto="1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thin">
        <color auto="1"/>
      </right>
      <top style="hair">
        <color theme="0" tint="-0.14996795556505021"/>
      </top>
      <bottom style="hair">
        <color theme="0" tint="-0.14996795556505021"/>
      </bottom>
      <diagonal/>
    </border>
  </borders>
  <cellStyleXfs count="2">
    <xf numFmtId="0" fontId="0" fillId="0" borderId="0"/>
    <xf numFmtId="0" fontId="7" fillId="4" borderId="0" applyNumberFormat="0" applyBorder="0" applyAlignment="0" applyProtection="0"/>
  </cellStyleXfs>
  <cellXfs count="63">
    <xf numFmtId="0" fontId="0" fillId="0" borderId="0" xfId="0"/>
    <xf numFmtId="2" fontId="0" fillId="0" borderId="0" xfId="0" applyNumberFormat="1"/>
    <xf numFmtId="2" fontId="4" fillId="0" borderId="1" xfId="0" applyNumberFormat="1" applyFont="1" applyBorder="1"/>
    <xf numFmtId="0" fontId="4" fillId="0" borderId="1" xfId="0" applyFont="1" applyBorder="1"/>
    <xf numFmtId="0" fontId="0" fillId="0" borderId="1" xfId="0" applyBorder="1"/>
    <xf numFmtId="2" fontId="0" fillId="0" borderId="1" xfId="0" applyNumberFormat="1" applyBorder="1"/>
    <xf numFmtId="0" fontId="0" fillId="0" borderId="2" xfId="0" applyBorder="1"/>
    <xf numFmtId="0" fontId="0" fillId="0" borderId="3" xfId="0" applyBorder="1"/>
    <xf numFmtId="2" fontId="1" fillId="0" borderId="1" xfId="0" applyNumberFormat="1" applyFont="1" applyBorder="1"/>
    <xf numFmtId="0" fontId="1" fillId="0" borderId="1" xfId="0" applyFont="1" applyBorder="1"/>
    <xf numFmtId="2" fontId="0" fillId="0" borderId="3" xfId="0" applyNumberFormat="1" applyBorder="1"/>
    <xf numFmtId="2" fontId="1" fillId="0" borderId="3" xfId="0" applyNumberFormat="1" applyFont="1" applyBorder="1"/>
    <xf numFmtId="2" fontId="3" fillId="0" borderId="1" xfId="0" applyNumberFormat="1" applyFont="1" applyBorder="1"/>
    <xf numFmtId="2" fontId="3" fillId="0" borderId="3" xfId="0" applyNumberFormat="1" applyFont="1" applyBorder="1"/>
    <xf numFmtId="0" fontId="3" fillId="0" borderId="0" xfId="0" applyFont="1"/>
    <xf numFmtId="0" fontId="1" fillId="0" borderId="1" xfId="0" applyFont="1" applyBorder="1" applyAlignment="1">
      <alignment horizontal="left" vertical="center"/>
    </xf>
    <xf numFmtId="0" fontId="5" fillId="0" borderId="1" xfId="0" applyFont="1" applyBorder="1"/>
    <xf numFmtId="2" fontId="7" fillId="4" borderId="1" xfId="1" applyNumberFormat="1" applyBorder="1"/>
    <xf numFmtId="0" fontId="11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2" borderId="1" xfId="0" applyFill="1" applyBorder="1"/>
    <xf numFmtId="2" fontId="0" fillId="2" borderId="1" xfId="0" applyNumberFormat="1" applyFill="1" applyBorder="1"/>
    <xf numFmtId="2" fontId="0" fillId="2" borderId="3" xfId="0" applyNumberFormat="1" applyFill="1" applyBorder="1"/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3" borderId="1" xfId="0" applyFill="1" applyBorder="1" applyAlignment="1">
      <alignment horizontal="right"/>
    </xf>
    <xf numFmtId="0" fontId="0" fillId="3" borderId="1" xfId="0" applyFill="1" applyBorder="1"/>
    <xf numFmtId="2" fontId="0" fillId="3" borderId="1" xfId="0" applyNumberFormat="1" applyFill="1" applyBorder="1"/>
    <xf numFmtId="2" fontId="0" fillId="3" borderId="3" xfId="0" applyNumberFormat="1" applyFill="1" applyBorder="1"/>
    <xf numFmtId="0" fontId="0" fillId="2" borderId="0" xfId="0" applyFill="1" applyBorder="1"/>
    <xf numFmtId="2" fontId="0" fillId="2" borderId="0" xfId="0" applyNumberFormat="1" applyFill="1" applyBorder="1"/>
    <xf numFmtId="0" fontId="0" fillId="0" borderId="0" xfId="0" applyBorder="1"/>
    <xf numFmtId="0" fontId="11" fillId="2" borderId="2" xfId="0" applyFont="1" applyFill="1" applyBorder="1" applyAlignment="1">
      <alignment horizontal="center" vertical="center"/>
    </xf>
    <xf numFmtId="0" fontId="11" fillId="0" borderId="2" xfId="0" quotePrefix="1" applyFont="1" applyBorder="1" applyAlignment="1">
      <alignment horizontal="center" vertical="center"/>
    </xf>
    <xf numFmtId="0" fontId="12" fillId="2" borderId="2" xfId="0" applyFont="1" applyFill="1" applyBorder="1"/>
    <xf numFmtId="0" fontId="12" fillId="3" borderId="2" xfId="0" applyFont="1" applyFill="1" applyBorder="1"/>
    <xf numFmtId="0" fontId="12" fillId="0" borderId="4" xfId="0" applyFont="1" applyBorder="1"/>
    <xf numFmtId="2" fontId="4" fillId="0" borderId="3" xfId="0" applyNumberFormat="1" applyFont="1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9" fontId="0" fillId="2" borderId="5" xfId="0" applyNumberFormat="1" applyFill="1" applyBorder="1" applyAlignment="1">
      <alignment horizontal="center"/>
    </xf>
    <xf numFmtId="9" fontId="0" fillId="2" borderId="1" xfId="0" applyNumberFormat="1" applyFill="1" applyBorder="1" applyAlignment="1">
      <alignment horizontal="center"/>
    </xf>
    <xf numFmtId="0" fontId="8" fillId="5" borderId="6" xfId="0" applyFont="1" applyFill="1" applyBorder="1" applyAlignment="1">
      <alignment horizontal="center"/>
    </xf>
    <xf numFmtId="0" fontId="8" fillId="5" borderId="7" xfId="0" applyFont="1" applyFill="1" applyBorder="1" applyAlignment="1">
      <alignment horizontal="center"/>
    </xf>
    <xf numFmtId="0" fontId="8" fillId="5" borderId="8" xfId="0" applyFont="1" applyFill="1" applyBorder="1" applyAlignment="1">
      <alignment horizontal="center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  <xf numFmtId="2" fontId="0" fillId="0" borderId="9" xfId="0" applyNumberFormat="1" applyBorder="1" applyAlignment="1">
      <alignment horizontal="right"/>
    </xf>
    <xf numFmtId="2" fontId="0" fillId="0" borderId="12" xfId="0" applyNumberFormat="1" applyBorder="1" applyAlignment="1">
      <alignment horizontal="right"/>
    </xf>
    <xf numFmtId="0" fontId="0" fillId="0" borderId="1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4" xfId="0" applyBorder="1" applyAlignment="1">
      <alignment horizontal="left"/>
    </xf>
    <xf numFmtId="164" fontId="1" fillId="6" borderId="1" xfId="1" applyNumberFormat="1" applyFont="1" applyFill="1" applyBorder="1"/>
    <xf numFmtId="2" fontId="1" fillId="6" borderId="1" xfId="1" applyNumberFormat="1" applyFont="1" applyFill="1" applyBorder="1"/>
    <xf numFmtId="0" fontId="1" fillId="6" borderId="1" xfId="1" applyFont="1" applyFill="1" applyBorder="1"/>
    <xf numFmtId="0" fontId="13" fillId="6" borderId="1" xfId="1" applyFont="1" applyFill="1" applyBorder="1"/>
    <xf numFmtId="0" fontId="14" fillId="6" borderId="1" xfId="1" applyFont="1" applyFill="1" applyBorder="1"/>
  </cellXfs>
  <cellStyles count="2">
    <cellStyle name="Обычный" xfId="0" builtinId="0"/>
    <cellStyle name="Плохой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B1:P96"/>
  <sheetViews>
    <sheetView tabSelected="1" zoomScaleNormal="100" workbookViewId="0">
      <pane ySplit="5" topLeftCell="A6" activePane="bottomLeft" state="frozen"/>
      <selection pane="bottomLeft" activeCell="H17" sqref="H17"/>
    </sheetView>
  </sheetViews>
  <sheetFormatPr defaultRowHeight="15" outlineLevelRow="1" x14ac:dyDescent="0.25"/>
  <cols>
    <col min="1" max="1" width="1.42578125" customWidth="1"/>
    <col min="2" max="2" width="3.5703125" bestFit="1" customWidth="1"/>
    <col min="3" max="3" width="49.5703125" customWidth="1"/>
    <col min="4" max="4" width="7" bestFit="1" customWidth="1"/>
    <col min="5" max="5" width="6.28515625" customWidth="1"/>
    <col min="6" max="6" width="7.5703125" bestFit="1" customWidth="1"/>
    <col min="7" max="7" width="10.42578125" bestFit="1" customWidth="1"/>
    <col min="8" max="8" width="35.7109375" customWidth="1"/>
    <col min="9" max="9" width="7" bestFit="1" customWidth="1"/>
    <col min="10" max="10" width="7.85546875" bestFit="1" customWidth="1"/>
    <col min="11" max="11" width="8.5703125" bestFit="1" customWidth="1"/>
    <col min="12" max="12" width="10.140625" bestFit="1" customWidth="1"/>
    <col min="13" max="13" width="16.85546875" customWidth="1"/>
    <col min="14" max="14" width="10.28515625" bestFit="1" customWidth="1"/>
    <col min="15" max="15" width="11.28515625" bestFit="1" customWidth="1"/>
    <col min="16" max="16" width="9.5703125" bestFit="1" customWidth="1"/>
  </cols>
  <sheetData>
    <row r="1" spans="2:12" ht="6" customHeight="1" x14ac:dyDescent="0.25"/>
    <row r="2" spans="2:12" x14ac:dyDescent="0.25">
      <c r="B2" s="47" t="s">
        <v>15</v>
      </c>
      <c r="C2" s="48"/>
      <c r="D2" s="48"/>
      <c r="E2" s="48"/>
      <c r="F2" s="48"/>
      <c r="G2" s="48"/>
      <c r="H2" s="48"/>
      <c r="I2" s="48"/>
      <c r="J2" s="48"/>
      <c r="K2" s="48"/>
      <c r="L2" s="49"/>
    </row>
    <row r="3" spans="2:12" x14ac:dyDescent="0.25">
      <c r="B3" s="55" t="s">
        <v>49</v>
      </c>
      <c r="C3" s="56"/>
      <c r="D3" s="56"/>
      <c r="E3" s="56"/>
      <c r="F3" s="56"/>
      <c r="G3" s="56"/>
      <c r="H3" s="56"/>
      <c r="I3" s="56"/>
      <c r="J3" s="56"/>
      <c r="K3" s="56"/>
      <c r="L3" s="57"/>
    </row>
    <row r="4" spans="2:12" x14ac:dyDescent="0.25">
      <c r="B4" s="6"/>
      <c r="C4" s="43" t="s">
        <v>5</v>
      </c>
      <c r="D4" s="43"/>
      <c r="E4" s="43"/>
      <c r="F4" s="43"/>
      <c r="G4" s="43"/>
      <c r="H4" s="43" t="s">
        <v>6</v>
      </c>
      <c r="I4" s="43"/>
      <c r="J4" s="43"/>
      <c r="K4" s="43"/>
      <c r="L4" s="44"/>
    </row>
    <row r="5" spans="2:12" ht="16.5" x14ac:dyDescent="0.25">
      <c r="B5" s="18" t="s">
        <v>81</v>
      </c>
      <c r="C5" s="4" t="s">
        <v>22</v>
      </c>
      <c r="D5" s="19" t="s">
        <v>10</v>
      </c>
      <c r="E5" s="20" t="s">
        <v>48</v>
      </c>
      <c r="F5" s="20" t="s">
        <v>8</v>
      </c>
      <c r="G5" s="20" t="s">
        <v>9</v>
      </c>
      <c r="H5" s="4" t="s">
        <v>22</v>
      </c>
      <c r="I5" s="21" t="s">
        <v>10</v>
      </c>
      <c r="J5" s="20" t="s">
        <v>48</v>
      </c>
      <c r="K5" s="20" t="s">
        <v>8</v>
      </c>
      <c r="L5" s="22" t="s">
        <v>9</v>
      </c>
    </row>
    <row r="6" spans="2:12" x14ac:dyDescent="0.25">
      <c r="B6" s="37">
        <v>1</v>
      </c>
      <c r="C6" s="23" t="s">
        <v>69</v>
      </c>
      <c r="D6" s="23"/>
      <c r="E6" s="23"/>
      <c r="F6" s="23"/>
      <c r="G6" s="24">
        <f>SUM(G7:G11)</f>
        <v>0</v>
      </c>
      <c r="H6" s="23"/>
      <c r="I6" s="23"/>
      <c r="J6" s="23"/>
      <c r="K6" s="23"/>
      <c r="L6" s="25">
        <f>SUM(L7:L11)</f>
        <v>0</v>
      </c>
    </row>
    <row r="7" spans="2:12" outlineLevel="1" x14ac:dyDescent="0.25">
      <c r="B7" s="38" t="s">
        <v>97</v>
      </c>
      <c r="C7" s="4" t="s">
        <v>50</v>
      </c>
      <c r="D7" s="4" t="s">
        <v>7</v>
      </c>
      <c r="E7" s="5">
        <f>0.3*0.3*25*1.5</f>
        <v>3.375</v>
      </c>
      <c r="F7" s="5"/>
      <c r="G7" s="5">
        <f>E7*F7</f>
        <v>0</v>
      </c>
      <c r="H7" s="4"/>
      <c r="I7" s="4"/>
      <c r="J7" s="4"/>
      <c r="K7" s="4"/>
      <c r="L7" s="7"/>
    </row>
    <row r="8" spans="2:12" outlineLevel="1" x14ac:dyDescent="0.25">
      <c r="B8" s="38" t="s">
        <v>82</v>
      </c>
      <c r="C8" s="9" t="s">
        <v>51</v>
      </c>
      <c r="D8" s="4" t="s">
        <v>7</v>
      </c>
      <c r="E8" s="5">
        <f>(E7+7*0.3*0.3)*1.5</f>
        <v>6.0075000000000003</v>
      </c>
      <c r="F8" s="5"/>
      <c r="G8" s="5">
        <f>E8*F8</f>
        <v>0</v>
      </c>
      <c r="H8" s="4" t="s">
        <v>53</v>
      </c>
      <c r="I8" s="4" t="s">
        <v>7</v>
      </c>
      <c r="J8" s="4">
        <f>0.3*0.3*7*1.5</f>
        <v>0.94500000000000006</v>
      </c>
      <c r="K8" s="4"/>
      <c r="L8" s="7"/>
    </row>
    <row r="9" spans="2:12" outlineLevel="1" x14ac:dyDescent="0.25">
      <c r="B9" s="38" t="s">
        <v>94</v>
      </c>
      <c r="C9" s="4" t="s">
        <v>52</v>
      </c>
      <c r="D9" s="4" t="s">
        <v>11</v>
      </c>
      <c r="E9" s="8">
        <f>(6*3*8)*0.6</f>
        <v>86.399999999999991</v>
      </c>
      <c r="F9" s="5"/>
      <c r="G9" s="5">
        <f>E9*F9</f>
        <v>0</v>
      </c>
      <c r="H9" s="4"/>
      <c r="I9" s="4"/>
      <c r="J9" s="4"/>
      <c r="K9" s="4"/>
      <c r="L9" s="7"/>
    </row>
    <row r="10" spans="2:12" outlineLevel="1" x14ac:dyDescent="0.25">
      <c r="B10" s="38" t="s">
        <v>95</v>
      </c>
      <c r="C10" s="4" t="s">
        <v>55</v>
      </c>
      <c r="D10" s="4" t="s">
        <v>21</v>
      </c>
      <c r="E10" s="8">
        <v>2</v>
      </c>
      <c r="F10" s="5"/>
      <c r="G10" s="5">
        <f>E10*F10</f>
        <v>0</v>
      </c>
      <c r="H10" s="4" t="s">
        <v>54</v>
      </c>
      <c r="I10" s="4" t="s">
        <v>0</v>
      </c>
      <c r="J10" s="4">
        <v>2</v>
      </c>
      <c r="K10" s="4"/>
      <c r="L10" s="7"/>
    </row>
    <row r="11" spans="2:12" outlineLevel="1" x14ac:dyDescent="0.25">
      <c r="B11" s="38" t="s">
        <v>96</v>
      </c>
      <c r="C11" s="9" t="s">
        <v>56</v>
      </c>
      <c r="D11" s="4" t="s">
        <v>21</v>
      </c>
      <c r="E11" s="8">
        <v>2</v>
      </c>
      <c r="F11" s="8"/>
      <c r="G11" s="8">
        <f>E11*F11</f>
        <v>0</v>
      </c>
      <c r="H11" s="4"/>
      <c r="I11" s="4"/>
      <c r="J11" s="4"/>
      <c r="K11" s="4"/>
      <c r="L11" s="7"/>
    </row>
    <row r="12" spans="2:12" x14ac:dyDescent="0.25">
      <c r="B12" s="37">
        <v>2</v>
      </c>
      <c r="C12" s="23" t="s">
        <v>68</v>
      </c>
      <c r="D12" s="23"/>
      <c r="E12" s="23"/>
      <c r="F12" s="23"/>
      <c r="G12" s="24">
        <f>SUM(G13:G21)</f>
        <v>0</v>
      </c>
      <c r="H12" s="23"/>
      <c r="I12" s="23"/>
      <c r="J12" s="23"/>
      <c r="K12" s="23"/>
      <c r="L12" s="25">
        <f>SUM(L13:L21)</f>
        <v>0</v>
      </c>
    </row>
    <row r="13" spans="2:12" outlineLevel="1" x14ac:dyDescent="0.25">
      <c r="B13" s="38" t="s">
        <v>98</v>
      </c>
      <c r="C13" s="4" t="s">
        <v>57</v>
      </c>
      <c r="D13" s="4" t="s">
        <v>11</v>
      </c>
      <c r="E13" s="5">
        <f>1.2+2.5*2</f>
        <v>6.2</v>
      </c>
      <c r="F13" s="5"/>
      <c r="G13" s="5">
        <f t="shared" ref="G13:G21" si="0">E13*F13</f>
        <v>0</v>
      </c>
      <c r="H13" s="4"/>
      <c r="I13" s="4"/>
      <c r="J13" s="4"/>
      <c r="K13" s="4"/>
      <c r="L13" s="7"/>
    </row>
    <row r="14" spans="2:12" outlineLevel="1" x14ac:dyDescent="0.25">
      <c r="B14" s="38" t="s">
        <v>99</v>
      </c>
      <c r="C14" s="9" t="s">
        <v>58</v>
      </c>
      <c r="D14" s="4" t="s">
        <v>21</v>
      </c>
      <c r="E14" s="5">
        <v>1</v>
      </c>
      <c r="F14" s="5"/>
      <c r="G14" s="5">
        <f t="shared" si="0"/>
        <v>0</v>
      </c>
      <c r="H14" s="4"/>
      <c r="I14" s="4"/>
      <c r="J14" s="4"/>
      <c r="K14" s="4"/>
      <c r="L14" s="7"/>
    </row>
    <row r="15" spans="2:12" outlineLevel="1" x14ac:dyDescent="0.25">
      <c r="B15" s="38" t="s">
        <v>100</v>
      </c>
      <c r="C15" s="4" t="s">
        <v>66</v>
      </c>
      <c r="D15" s="4" t="s">
        <v>7</v>
      </c>
      <c r="E15" s="8">
        <f>1.44*2.66*1.3+1*2*1.3</f>
        <v>7.5795200000000005</v>
      </c>
      <c r="F15" s="5"/>
      <c r="G15" s="5">
        <f t="shared" si="0"/>
        <v>0</v>
      </c>
      <c r="H15" s="4"/>
      <c r="I15" s="4"/>
      <c r="J15" s="4"/>
      <c r="K15" s="4"/>
      <c r="L15" s="7"/>
    </row>
    <row r="16" spans="2:12" outlineLevel="1" x14ac:dyDescent="0.25">
      <c r="B16" s="38" t="s">
        <v>101</v>
      </c>
      <c r="C16" s="4" t="s">
        <v>60</v>
      </c>
      <c r="D16" s="4" t="s">
        <v>0</v>
      </c>
      <c r="E16" s="8">
        <v>3</v>
      </c>
      <c r="F16" s="5"/>
      <c r="G16" s="5">
        <f t="shared" si="0"/>
        <v>0</v>
      </c>
      <c r="H16" s="4"/>
      <c r="I16" s="4"/>
      <c r="J16" s="4"/>
      <c r="K16" s="4"/>
      <c r="L16" s="7"/>
    </row>
    <row r="17" spans="2:12" outlineLevel="1" x14ac:dyDescent="0.25">
      <c r="B17" s="38" t="s">
        <v>102</v>
      </c>
      <c r="C17" s="4" t="s">
        <v>44</v>
      </c>
      <c r="D17" s="4" t="s">
        <v>21</v>
      </c>
      <c r="E17" s="8">
        <v>1</v>
      </c>
      <c r="F17" s="5"/>
      <c r="G17" s="5">
        <f t="shared" si="0"/>
        <v>0</v>
      </c>
      <c r="H17" s="4" t="s">
        <v>73</v>
      </c>
      <c r="I17" s="4" t="s">
        <v>0</v>
      </c>
      <c r="J17" s="4"/>
      <c r="K17" s="4"/>
      <c r="L17" s="10">
        <f t="shared" ref="L17" si="1">J17*K17</f>
        <v>0</v>
      </c>
    </row>
    <row r="18" spans="2:12" outlineLevel="1" x14ac:dyDescent="0.25">
      <c r="B18" s="38" t="s">
        <v>103</v>
      </c>
      <c r="C18" s="4" t="s">
        <v>61</v>
      </c>
      <c r="D18" s="4" t="s">
        <v>21</v>
      </c>
      <c r="E18" s="8">
        <v>6</v>
      </c>
      <c r="F18" s="5"/>
      <c r="G18" s="5">
        <f t="shared" si="0"/>
        <v>0</v>
      </c>
      <c r="H18" s="4"/>
      <c r="I18" s="4"/>
      <c r="J18" s="4"/>
      <c r="K18" s="4"/>
      <c r="L18" s="7"/>
    </row>
    <row r="19" spans="2:12" outlineLevel="1" x14ac:dyDescent="0.25">
      <c r="B19" s="38" t="s">
        <v>104</v>
      </c>
      <c r="C19" s="4" t="s">
        <v>62</v>
      </c>
      <c r="D19" s="4" t="s">
        <v>21</v>
      </c>
      <c r="E19" s="8">
        <v>1</v>
      </c>
      <c r="F19" s="5"/>
      <c r="G19" s="5">
        <f t="shared" si="0"/>
        <v>0</v>
      </c>
      <c r="H19" s="4"/>
      <c r="I19" s="4"/>
      <c r="J19" s="4"/>
      <c r="K19" s="4"/>
      <c r="L19" s="7"/>
    </row>
    <row r="20" spans="2:12" outlineLevel="1" x14ac:dyDescent="0.25">
      <c r="B20" s="38" t="s">
        <v>105</v>
      </c>
      <c r="C20" s="4" t="s">
        <v>63</v>
      </c>
      <c r="D20" s="4" t="s">
        <v>21</v>
      </c>
      <c r="E20" s="8">
        <v>1</v>
      </c>
      <c r="F20" s="5"/>
      <c r="G20" s="5">
        <f t="shared" si="0"/>
        <v>0</v>
      </c>
      <c r="H20" s="4"/>
      <c r="I20" s="4"/>
      <c r="J20" s="4"/>
      <c r="K20" s="4"/>
      <c r="L20" s="7"/>
    </row>
    <row r="21" spans="2:12" outlineLevel="1" x14ac:dyDescent="0.25">
      <c r="B21" s="38" t="s">
        <v>106</v>
      </c>
      <c r="C21" s="4" t="s">
        <v>65</v>
      </c>
      <c r="D21" s="4" t="s">
        <v>11</v>
      </c>
      <c r="E21" s="58">
        <v>10</v>
      </c>
      <c r="F21" s="5"/>
      <c r="G21" s="5">
        <f t="shared" si="0"/>
        <v>0</v>
      </c>
      <c r="H21" s="4"/>
      <c r="I21" s="4"/>
      <c r="J21" s="4"/>
      <c r="K21" s="4"/>
      <c r="L21" s="7"/>
    </row>
    <row r="22" spans="2:12" x14ac:dyDescent="0.25">
      <c r="B22" s="37">
        <v>3</v>
      </c>
      <c r="C22" s="23" t="s">
        <v>67</v>
      </c>
      <c r="D22" s="23"/>
      <c r="E22" s="23"/>
      <c r="F22" s="23"/>
      <c r="G22" s="24">
        <f>SUM(G23:G29)</f>
        <v>0</v>
      </c>
      <c r="H22" s="23"/>
      <c r="I22" s="23"/>
      <c r="J22" s="23"/>
      <c r="K22" s="23"/>
      <c r="L22" s="25">
        <f>SUM(L23:L29)</f>
        <v>0</v>
      </c>
    </row>
    <row r="23" spans="2:12" outlineLevel="1" x14ac:dyDescent="0.25">
      <c r="B23" s="38" t="s">
        <v>107</v>
      </c>
      <c r="C23" s="9" t="s">
        <v>43</v>
      </c>
      <c r="D23" s="4" t="s">
        <v>7</v>
      </c>
      <c r="E23" s="5">
        <f>1.65*2*1.3+1*2*1.3+1.44*2.68*1.3</f>
        <v>11.906960000000002</v>
      </c>
      <c r="F23" s="5"/>
      <c r="G23" s="5">
        <f>E23*F23</f>
        <v>0</v>
      </c>
      <c r="H23" s="4" t="s">
        <v>25</v>
      </c>
      <c r="I23" s="4" t="s">
        <v>0</v>
      </c>
      <c r="J23" s="5"/>
      <c r="K23" s="5"/>
      <c r="L23" s="10">
        <f t="shared" ref="L23:L29" si="2">J23*K23</f>
        <v>0</v>
      </c>
    </row>
    <row r="24" spans="2:12" outlineLevel="1" x14ac:dyDescent="0.25">
      <c r="B24" s="38" t="s">
        <v>108</v>
      </c>
      <c r="C24" s="4" t="s">
        <v>42</v>
      </c>
      <c r="D24" s="4" t="s">
        <v>11</v>
      </c>
      <c r="E24" s="5">
        <f>1.18+1.5+1.5+1.65+2*2+1+2*2</f>
        <v>14.83</v>
      </c>
      <c r="F24" s="5"/>
      <c r="G24" s="5">
        <f>E24*F24</f>
        <v>0</v>
      </c>
      <c r="H24" s="4" t="s">
        <v>26</v>
      </c>
      <c r="I24" s="4" t="s">
        <v>0</v>
      </c>
      <c r="J24" s="5"/>
      <c r="K24" s="5"/>
      <c r="L24" s="10">
        <f t="shared" si="2"/>
        <v>0</v>
      </c>
    </row>
    <row r="25" spans="2:12" outlineLevel="1" x14ac:dyDescent="0.25">
      <c r="B25" s="38" t="s">
        <v>109</v>
      </c>
      <c r="C25" s="4"/>
      <c r="D25" s="4"/>
      <c r="E25" s="5"/>
      <c r="F25" s="5"/>
      <c r="G25" s="5"/>
      <c r="H25" s="4" t="s">
        <v>1</v>
      </c>
      <c r="I25" s="4" t="s">
        <v>0</v>
      </c>
      <c r="J25" s="5"/>
      <c r="K25" s="5"/>
      <c r="L25" s="10">
        <f t="shared" si="2"/>
        <v>0</v>
      </c>
    </row>
    <row r="26" spans="2:12" outlineLevel="1" x14ac:dyDescent="0.25">
      <c r="B26" s="38" t="s">
        <v>110</v>
      </c>
      <c r="C26" s="4"/>
      <c r="D26" s="4"/>
      <c r="E26" s="5"/>
      <c r="F26" s="5"/>
      <c r="G26" s="5"/>
      <c r="H26" s="4" t="s">
        <v>27</v>
      </c>
      <c r="I26" s="4" t="s">
        <v>0</v>
      </c>
      <c r="J26" s="5"/>
      <c r="K26" s="5"/>
      <c r="L26" s="10">
        <f t="shared" si="2"/>
        <v>0</v>
      </c>
    </row>
    <row r="27" spans="2:12" outlineLevel="1" x14ac:dyDescent="0.25">
      <c r="B27" s="38" t="s">
        <v>111</v>
      </c>
      <c r="C27" s="4"/>
      <c r="D27" s="4"/>
      <c r="E27" s="5"/>
      <c r="F27" s="5"/>
      <c r="G27" s="5"/>
      <c r="H27" s="4" t="s">
        <v>28</v>
      </c>
      <c r="I27" s="4" t="s">
        <v>0</v>
      </c>
      <c r="J27" s="5"/>
      <c r="K27" s="5"/>
      <c r="L27" s="10">
        <f t="shared" si="2"/>
        <v>0</v>
      </c>
    </row>
    <row r="28" spans="2:12" outlineLevel="1" x14ac:dyDescent="0.25">
      <c r="B28" s="38" t="s">
        <v>112</v>
      </c>
      <c r="C28" s="4"/>
      <c r="D28" s="4"/>
      <c r="E28" s="5"/>
      <c r="F28" s="5"/>
      <c r="G28" s="5"/>
      <c r="H28" s="4" t="s">
        <v>2</v>
      </c>
      <c r="I28" s="4" t="s">
        <v>0</v>
      </c>
      <c r="J28" s="5"/>
      <c r="K28" s="5"/>
      <c r="L28" s="10">
        <f t="shared" si="2"/>
        <v>0</v>
      </c>
    </row>
    <row r="29" spans="2:12" outlineLevel="1" x14ac:dyDescent="0.25">
      <c r="B29" s="38" t="s">
        <v>113</v>
      </c>
      <c r="C29" s="4"/>
      <c r="D29" s="4"/>
      <c r="E29" s="5"/>
      <c r="F29" s="5"/>
      <c r="G29" s="5"/>
      <c r="H29" s="4" t="s">
        <v>30</v>
      </c>
      <c r="I29" s="4" t="s">
        <v>29</v>
      </c>
      <c r="J29" s="5"/>
      <c r="K29" s="5"/>
      <c r="L29" s="10">
        <f t="shared" si="2"/>
        <v>0</v>
      </c>
    </row>
    <row r="30" spans="2:12" x14ac:dyDescent="0.25">
      <c r="B30" s="37">
        <v>4</v>
      </c>
      <c r="C30" s="23" t="s">
        <v>70</v>
      </c>
      <c r="D30" s="23"/>
      <c r="E30" s="23"/>
      <c r="F30" s="23"/>
      <c r="G30" s="24">
        <f>SUM(G31:G31)</f>
        <v>0</v>
      </c>
      <c r="H30" s="23"/>
      <c r="I30" s="23"/>
      <c r="J30" s="23"/>
      <c r="K30" s="23"/>
      <c r="L30" s="25">
        <f>SUM(L31:L31)</f>
        <v>0</v>
      </c>
    </row>
    <row r="31" spans="2:12" outlineLevel="1" x14ac:dyDescent="0.25">
      <c r="B31" s="38" t="s">
        <v>114</v>
      </c>
      <c r="C31" s="9" t="s">
        <v>59</v>
      </c>
      <c r="D31" s="4" t="s">
        <v>7</v>
      </c>
      <c r="E31" s="5">
        <f>1.65*0.2+1*0.2</f>
        <v>0.53</v>
      </c>
      <c r="F31" s="5"/>
      <c r="G31" s="5"/>
      <c r="H31" s="4" t="s">
        <v>64</v>
      </c>
      <c r="I31" s="4" t="s">
        <v>7</v>
      </c>
      <c r="J31" s="5">
        <f>E31</f>
        <v>0.53</v>
      </c>
      <c r="K31" s="5"/>
      <c r="L31" s="10"/>
    </row>
    <row r="32" spans="2:12" x14ac:dyDescent="0.25">
      <c r="B32" s="37">
        <v>5</v>
      </c>
      <c r="C32" s="23" t="s">
        <v>71</v>
      </c>
      <c r="D32" s="23"/>
      <c r="E32" s="23"/>
      <c r="F32" s="23"/>
      <c r="G32" s="24">
        <f>SUM(G33:G34)</f>
        <v>0</v>
      </c>
      <c r="H32" s="23"/>
      <c r="I32" s="23"/>
      <c r="J32" s="23"/>
      <c r="K32" s="23"/>
      <c r="L32" s="25">
        <f>SUM(L33:L34)</f>
        <v>0</v>
      </c>
    </row>
    <row r="33" spans="2:12" outlineLevel="1" x14ac:dyDescent="0.25">
      <c r="B33" s="38" t="s">
        <v>115</v>
      </c>
      <c r="C33" s="4" t="s">
        <v>12</v>
      </c>
      <c r="D33" s="4" t="s">
        <v>7</v>
      </c>
      <c r="E33" s="58">
        <v>10</v>
      </c>
      <c r="F33" s="5"/>
      <c r="G33" s="5">
        <f>E33*F33</f>
        <v>0</v>
      </c>
      <c r="H33" s="4"/>
      <c r="I33" s="4"/>
      <c r="J33" s="8"/>
      <c r="K33" s="5"/>
      <c r="L33" s="10"/>
    </row>
    <row r="34" spans="2:12" outlineLevel="1" x14ac:dyDescent="0.25">
      <c r="B34" s="38" t="s">
        <v>116</v>
      </c>
      <c r="C34" s="4" t="s">
        <v>80</v>
      </c>
      <c r="D34" s="4" t="s">
        <v>7</v>
      </c>
      <c r="E34" s="5">
        <f>31.31+67.39+4*0.3*2+9.26*0.3*2+3.8*0.3*2+1.21*0.35+1*0.35+0.7*(2.13+2.17+2.19)</f>
        <v>114.25250000000001</v>
      </c>
      <c r="F34" s="5"/>
      <c r="G34" s="5">
        <f>E34*F34</f>
        <v>0</v>
      </c>
      <c r="H34" s="4" t="s">
        <v>31</v>
      </c>
      <c r="I34" s="4" t="s">
        <v>3</v>
      </c>
      <c r="J34" s="17">
        <v>20</v>
      </c>
      <c r="K34" s="5"/>
      <c r="L34" s="10">
        <f>J34*K34</f>
        <v>0</v>
      </c>
    </row>
    <row r="35" spans="2:12" x14ac:dyDescent="0.25">
      <c r="B35" s="37">
        <v>6</v>
      </c>
      <c r="C35" s="23" t="s">
        <v>72</v>
      </c>
      <c r="D35" s="23"/>
      <c r="E35" s="23"/>
      <c r="F35" s="23"/>
      <c r="G35" s="24">
        <f>SUM(G36:G37)</f>
        <v>0</v>
      </c>
      <c r="H35" s="23"/>
      <c r="I35" s="23"/>
      <c r="J35" s="23"/>
      <c r="K35" s="23"/>
      <c r="L35" s="25">
        <f>SUM(L36:L37)</f>
        <v>0</v>
      </c>
    </row>
    <row r="36" spans="2:12" outlineLevel="1" x14ac:dyDescent="0.25">
      <c r="B36" s="38" t="s">
        <v>117</v>
      </c>
      <c r="C36" s="4" t="s">
        <v>83</v>
      </c>
      <c r="D36" s="4" t="s">
        <v>7</v>
      </c>
      <c r="E36" s="5">
        <f>E37*0.5</f>
        <v>59.126200000000004</v>
      </c>
      <c r="F36" s="5"/>
      <c r="G36" s="5">
        <f>E36*F36</f>
        <v>0</v>
      </c>
      <c r="H36" s="4"/>
      <c r="I36" s="4"/>
      <c r="J36" s="8"/>
      <c r="K36" s="5"/>
      <c r="L36" s="10"/>
    </row>
    <row r="37" spans="2:12" outlineLevel="1" x14ac:dyDescent="0.25">
      <c r="B37" s="38" t="s">
        <v>118</v>
      </c>
      <c r="C37" s="4" t="s">
        <v>39</v>
      </c>
      <c r="D37" s="4" t="s">
        <v>7</v>
      </c>
      <c r="E37" s="5">
        <f>(5.55+2.12+0.23+1.21+4.18+1+1.07+5.55+0.35+0.84+0.83+0.91)*2.87+1*(2.87-2.02)+1.06*(2.87-2.03)+(5.33+0.52+1.14+0.93+2.69+0.3+1.5+1+1.15)*2.66+1.06*(2.66-2.03)+1*(2.66-2.02)+1.86*(0.8+0.6)+1.25*(0.8+0.6)+0.85*(2.66-2)+1.18*2.66</f>
        <v>118.25240000000001</v>
      </c>
      <c r="F37" s="5"/>
      <c r="G37" s="5">
        <f>E37*F37</f>
        <v>0</v>
      </c>
      <c r="H37" s="4" t="s">
        <v>31</v>
      </c>
      <c r="I37" s="4" t="s">
        <v>3</v>
      </c>
      <c r="J37" s="17">
        <v>20</v>
      </c>
      <c r="K37" s="5"/>
      <c r="L37" s="10">
        <f>J37*K37</f>
        <v>0</v>
      </c>
    </row>
    <row r="38" spans="2:12" x14ac:dyDescent="0.25">
      <c r="B38" s="37">
        <v>7</v>
      </c>
      <c r="C38" s="23" t="s">
        <v>88</v>
      </c>
      <c r="D38" s="23"/>
      <c r="E38" s="23"/>
      <c r="F38" s="23"/>
      <c r="G38" s="24">
        <f>SUM(G39:G41)</f>
        <v>0</v>
      </c>
      <c r="H38" s="23"/>
      <c r="I38" s="23"/>
      <c r="J38" s="23"/>
      <c r="K38" s="23"/>
      <c r="L38" s="25">
        <f>SUM(L39:L41)</f>
        <v>0</v>
      </c>
    </row>
    <row r="39" spans="2:12" outlineLevel="1" x14ac:dyDescent="0.25">
      <c r="B39" s="38" t="s">
        <v>119</v>
      </c>
      <c r="C39" s="4" t="s">
        <v>89</v>
      </c>
      <c r="D39" s="4" t="s">
        <v>11</v>
      </c>
      <c r="E39" s="5">
        <v>15</v>
      </c>
      <c r="F39" s="5"/>
      <c r="G39" s="5">
        <f>E39*F39</f>
        <v>0</v>
      </c>
      <c r="H39" s="4"/>
      <c r="I39" s="4"/>
      <c r="J39" s="8"/>
      <c r="K39" s="5"/>
      <c r="L39" s="10"/>
    </row>
    <row r="40" spans="2:12" outlineLevel="1" x14ac:dyDescent="0.25">
      <c r="B40" s="38" t="s">
        <v>120</v>
      </c>
      <c r="C40" s="4" t="s">
        <v>90</v>
      </c>
      <c r="D40" s="4" t="s">
        <v>7</v>
      </c>
      <c r="E40" s="5">
        <f>2.01+2.87*2+1+2.02*2+1.06+2.03*2+2.87*6+2.66*4+1.86+1.25</f>
        <v>48.879999999999995</v>
      </c>
      <c r="F40" s="5"/>
      <c r="G40" s="5">
        <f>E40*F40</f>
        <v>0</v>
      </c>
      <c r="H40" s="4" t="s">
        <v>31</v>
      </c>
      <c r="I40" s="4" t="s">
        <v>3</v>
      </c>
      <c r="J40" s="17">
        <v>20</v>
      </c>
      <c r="K40" s="5"/>
      <c r="L40" s="10">
        <f>J40*K40</f>
        <v>0</v>
      </c>
    </row>
    <row r="41" spans="2:12" outlineLevel="1" x14ac:dyDescent="0.25">
      <c r="B41" s="38" t="s">
        <v>121</v>
      </c>
      <c r="C41" s="4" t="s">
        <v>91</v>
      </c>
      <c r="D41" s="4" t="s">
        <v>7</v>
      </c>
      <c r="E41" s="5">
        <f>0.7*(2.19+2.17+2.13)+0.27*(1.86+1.25)</f>
        <v>5.3826999999999998</v>
      </c>
      <c r="F41" s="5"/>
      <c r="G41" s="5">
        <f>E41*F41</f>
        <v>0</v>
      </c>
      <c r="H41" s="4" t="s">
        <v>154</v>
      </c>
      <c r="I41" s="4"/>
      <c r="J41" s="17">
        <v>20</v>
      </c>
      <c r="K41" s="5"/>
      <c r="L41" s="10">
        <f>J41*K41</f>
        <v>0</v>
      </c>
    </row>
    <row r="42" spans="2:12" x14ac:dyDescent="0.25">
      <c r="B42" s="37">
        <v>8</v>
      </c>
      <c r="C42" s="23" t="s">
        <v>13</v>
      </c>
      <c r="D42" s="23"/>
      <c r="E42" s="23"/>
      <c r="F42" s="23"/>
      <c r="G42" s="24">
        <f>SUM(G43:G51)</f>
        <v>0</v>
      </c>
      <c r="H42" s="23"/>
      <c r="I42" s="23"/>
      <c r="J42" s="23"/>
      <c r="K42" s="23"/>
      <c r="L42" s="25">
        <f>SUM(L43:L51)</f>
        <v>0</v>
      </c>
    </row>
    <row r="43" spans="2:12" outlineLevel="1" x14ac:dyDescent="0.25">
      <c r="B43" s="38" t="s">
        <v>122</v>
      </c>
      <c r="C43" s="4" t="s">
        <v>41</v>
      </c>
      <c r="D43" s="4" t="s">
        <v>0</v>
      </c>
      <c r="E43" s="58">
        <v>3</v>
      </c>
      <c r="F43" s="5"/>
      <c r="G43" s="5">
        <f t="shared" ref="G43:G49" si="3">E43*F43</f>
        <v>0</v>
      </c>
      <c r="H43" s="4" t="s">
        <v>40</v>
      </c>
      <c r="I43" s="4" t="s">
        <v>0</v>
      </c>
      <c r="J43" s="58">
        <v>3</v>
      </c>
      <c r="K43" s="5"/>
      <c r="L43" s="10">
        <f t="shared" ref="L43:L49" si="4">J43*K43</f>
        <v>0</v>
      </c>
    </row>
    <row r="44" spans="2:12" outlineLevel="1" x14ac:dyDescent="0.25">
      <c r="B44" s="38" t="s">
        <v>123</v>
      </c>
      <c r="C44" s="4" t="s">
        <v>19</v>
      </c>
      <c r="D44" s="4" t="s">
        <v>0</v>
      </c>
      <c r="E44" s="5">
        <v>0</v>
      </c>
      <c r="F44" s="5"/>
      <c r="G44" s="5">
        <f t="shared" si="3"/>
        <v>0</v>
      </c>
      <c r="H44" s="4" t="s">
        <v>16</v>
      </c>
      <c r="I44" s="4" t="s">
        <v>0</v>
      </c>
      <c r="J44" s="5">
        <v>0</v>
      </c>
      <c r="K44" s="5"/>
      <c r="L44" s="10">
        <f t="shared" si="4"/>
        <v>0</v>
      </c>
    </row>
    <row r="45" spans="2:12" outlineLevel="1" x14ac:dyDescent="0.25">
      <c r="B45" s="38" t="s">
        <v>124</v>
      </c>
      <c r="C45" s="4" t="s">
        <v>36</v>
      </c>
      <c r="D45" s="4" t="s">
        <v>0</v>
      </c>
      <c r="E45" s="58">
        <v>5</v>
      </c>
      <c r="F45" s="5"/>
      <c r="G45" s="5">
        <f t="shared" si="3"/>
        <v>0</v>
      </c>
      <c r="H45" s="4" t="s">
        <v>17</v>
      </c>
      <c r="I45" s="4" t="s">
        <v>0</v>
      </c>
      <c r="J45" s="58">
        <v>5</v>
      </c>
      <c r="K45" s="5"/>
      <c r="L45" s="10">
        <f t="shared" si="4"/>
        <v>0</v>
      </c>
    </row>
    <row r="46" spans="2:12" outlineLevel="1" x14ac:dyDescent="0.25">
      <c r="B46" s="38" t="s">
        <v>125</v>
      </c>
      <c r="C46" s="4" t="s">
        <v>37</v>
      </c>
      <c r="D46" s="4" t="s">
        <v>0</v>
      </c>
      <c r="E46" s="5">
        <v>2</v>
      </c>
      <c r="F46" s="5"/>
      <c r="G46" s="5">
        <f t="shared" si="3"/>
        <v>0</v>
      </c>
      <c r="H46" s="4" t="s">
        <v>18</v>
      </c>
      <c r="I46" s="4" t="s">
        <v>0</v>
      </c>
      <c r="J46" s="5">
        <v>1</v>
      </c>
      <c r="K46" s="5"/>
      <c r="L46" s="10">
        <f t="shared" si="4"/>
        <v>0</v>
      </c>
    </row>
    <row r="47" spans="2:12" outlineLevel="1" x14ac:dyDescent="0.25">
      <c r="B47" s="38" t="s">
        <v>126</v>
      </c>
      <c r="C47" s="4" t="s">
        <v>84</v>
      </c>
      <c r="D47" s="4" t="s">
        <v>0</v>
      </c>
      <c r="E47" s="5">
        <v>1</v>
      </c>
      <c r="F47" s="5"/>
      <c r="G47" s="5">
        <f t="shared" si="3"/>
        <v>0</v>
      </c>
      <c r="H47" s="61" t="s">
        <v>153</v>
      </c>
      <c r="I47" s="9" t="s">
        <v>0</v>
      </c>
      <c r="J47" s="5">
        <v>1</v>
      </c>
      <c r="K47" s="8"/>
      <c r="L47" s="11">
        <f t="shared" si="4"/>
        <v>0</v>
      </c>
    </row>
    <row r="48" spans="2:12" outlineLevel="1" x14ac:dyDescent="0.25">
      <c r="B48" s="38" t="s">
        <v>127</v>
      </c>
      <c r="C48" s="4" t="s">
        <v>85</v>
      </c>
      <c r="D48" s="4" t="s">
        <v>0</v>
      </c>
      <c r="E48" s="5">
        <v>24</v>
      </c>
      <c r="F48" s="5"/>
      <c r="G48" s="5">
        <f t="shared" si="3"/>
        <v>0</v>
      </c>
      <c r="H48" s="62" t="s">
        <v>152</v>
      </c>
      <c r="I48" s="9" t="s">
        <v>0</v>
      </c>
      <c r="J48" s="5">
        <v>24</v>
      </c>
      <c r="K48" s="8"/>
      <c r="L48" s="11">
        <f t="shared" si="4"/>
        <v>0</v>
      </c>
    </row>
    <row r="49" spans="2:16" outlineLevel="1" x14ac:dyDescent="0.25">
      <c r="B49" s="38" t="s">
        <v>128</v>
      </c>
      <c r="C49" s="4" t="s">
        <v>86</v>
      </c>
      <c r="D49" s="4" t="s">
        <v>11</v>
      </c>
      <c r="E49" s="5">
        <f>2</f>
        <v>2</v>
      </c>
      <c r="F49" s="5"/>
      <c r="G49" s="5">
        <f t="shared" si="3"/>
        <v>0</v>
      </c>
      <c r="H49" s="60" t="s">
        <v>87</v>
      </c>
      <c r="I49" s="9" t="s">
        <v>11</v>
      </c>
      <c r="J49" s="5">
        <f>2</f>
        <v>2</v>
      </c>
      <c r="K49" s="8"/>
      <c r="L49" s="11">
        <f t="shared" si="4"/>
        <v>0</v>
      </c>
    </row>
    <row r="50" spans="2:16" outlineLevel="1" x14ac:dyDescent="0.25">
      <c r="B50" s="38" t="s">
        <v>129</v>
      </c>
      <c r="C50" s="4" t="s">
        <v>38</v>
      </c>
      <c r="D50" s="4" t="s">
        <v>11</v>
      </c>
      <c r="E50" s="17">
        <v>100</v>
      </c>
      <c r="F50" s="5"/>
      <c r="G50" s="5">
        <f>E50*F50</f>
        <v>0</v>
      </c>
      <c r="H50" s="4" t="s">
        <v>34</v>
      </c>
      <c r="I50" s="4" t="s">
        <v>11</v>
      </c>
      <c r="J50" s="17">
        <v>100</v>
      </c>
      <c r="K50" s="5"/>
      <c r="L50" s="10">
        <f>J50*K50</f>
        <v>0</v>
      </c>
    </row>
    <row r="51" spans="2:16" outlineLevel="1" x14ac:dyDescent="0.25">
      <c r="B51" s="38" t="s">
        <v>130</v>
      </c>
      <c r="C51" s="4"/>
      <c r="D51" s="4"/>
      <c r="E51" s="5"/>
      <c r="F51" s="5"/>
      <c r="G51" s="5"/>
      <c r="H51" s="4" t="s">
        <v>35</v>
      </c>
      <c r="I51" s="4" t="s">
        <v>11</v>
      </c>
      <c r="J51" s="17">
        <v>50</v>
      </c>
      <c r="K51" s="5"/>
      <c r="L51" s="10">
        <f>J51*K51</f>
        <v>0</v>
      </c>
    </row>
    <row r="52" spans="2:16" x14ac:dyDescent="0.25">
      <c r="B52" s="37">
        <v>9</v>
      </c>
      <c r="C52" s="23" t="s">
        <v>14</v>
      </c>
      <c r="D52" s="23"/>
      <c r="E52" s="23"/>
      <c r="F52" s="23"/>
      <c r="G52" s="24">
        <f>SUM(G53:G53)</f>
        <v>0</v>
      </c>
      <c r="H52" s="23"/>
      <c r="I52" s="23"/>
      <c r="J52" s="23"/>
      <c r="K52" s="23"/>
      <c r="L52" s="25">
        <f>SUM(L53:L53)</f>
        <v>0</v>
      </c>
    </row>
    <row r="53" spans="2:16" outlineLevel="1" x14ac:dyDescent="0.25">
      <c r="B53" s="38" t="s">
        <v>131</v>
      </c>
      <c r="C53" s="4" t="s">
        <v>20</v>
      </c>
      <c r="D53" s="4" t="s">
        <v>21</v>
      </c>
      <c r="E53" s="5">
        <v>1</v>
      </c>
      <c r="F53" s="5"/>
      <c r="G53" s="5">
        <f>E53*F53</f>
        <v>0</v>
      </c>
      <c r="H53" s="9" t="s">
        <v>4</v>
      </c>
      <c r="I53" s="9" t="s">
        <v>0</v>
      </c>
      <c r="J53" s="17">
        <v>1</v>
      </c>
      <c r="K53" s="8"/>
      <c r="L53" s="11">
        <f t="shared" ref="L53" si="5">J53*K53</f>
        <v>0</v>
      </c>
    </row>
    <row r="54" spans="2:16" x14ac:dyDescent="0.25">
      <c r="B54" s="37">
        <v>10</v>
      </c>
      <c r="C54" s="23" t="s">
        <v>139</v>
      </c>
      <c r="D54" s="23"/>
      <c r="E54" s="23"/>
      <c r="F54" s="23"/>
      <c r="G54" s="24">
        <f>SUM(G55:G56)</f>
        <v>0</v>
      </c>
      <c r="H54" s="23"/>
      <c r="I54" s="23"/>
      <c r="J54" s="23"/>
      <c r="K54" s="23"/>
      <c r="L54" s="25">
        <f>SUM(L55:L56)</f>
        <v>0</v>
      </c>
    </row>
    <row r="55" spans="2:16" outlineLevel="1" x14ac:dyDescent="0.25">
      <c r="B55" s="38" t="s">
        <v>132</v>
      </c>
      <c r="C55" s="4" t="s">
        <v>23</v>
      </c>
      <c r="D55" s="4" t="s">
        <v>21</v>
      </c>
      <c r="E55" s="5">
        <v>1</v>
      </c>
      <c r="F55" s="5"/>
      <c r="G55" s="5">
        <f>E55*F55</f>
        <v>0</v>
      </c>
      <c r="H55" s="4" t="s">
        <v>33</v>
      </c>
      <c r="I55" s="4" t="s">
        <v>32</v>
      </c>
      <c r="J55" s="5">
        <v>1</v>
      </c>
      <c r="K55" s="5"/>
      <c r="L55" s="10">
        <f>J55*K55</f>
        <v>0</v>
      </c>
    </row>
    <row r="56" spans="2:16" outlineLevel="1" x14ac:dyDescent="0.25">
      <c r="B56" s="38" t="s">
        <v>140</v>
      </c>
      <c r="C56" s="4" t="s">
        <v>141</v>
      </c>
      <c r="D56" s="4" t="s">
        <v>21</v>
      </c>
      <c r="E56" s="5">
        <v>1</v>
      </c>
      <c r="F56" s="5"/>
      <c r="G56" s="5">
        <f>E56*F56</f>
        <v>0</v>
      </c>
      <c r="H56" s="4" t="s">
        <v>142</v>
      </c>
      <c r="I56" s="4" t="s">
        <v>32</v>
      </c>
      <c r="J56" s="59">
        <v>1</v>
      </c>
      <c r="K56" s="5"/>
      <c r="L56" s="10">
        <f>J56*K56</f>
        <v>0</v>
      </c>
    </row>
    <row r="57" spans="2:16" x14ac:dyDescent="0.25">
      <c r="B57" s="37">
        <v>11</v>
      </c>
      <c r="C57" s="23" t="s">
        <v>47</v>
      </c>
      <c r="D57" s="23"/>
      <c r="E57" s="23"/>
      <c r="F57" s="23"/>
      <c r="G57" s="24">
        <f>SUM(G58:G62)</f>
        <v>0</v>
      </c>
      <c r="H57" s="23"/>
      <c r="I57" s="23"/>
      <c r="J57" s="23"/>
      <c r="K57" s="23"/>
      <c r="L57" s="25">
        <f>SUM(L58:L62)</f>
        <v>0</v>
      </c>
      <c r="P57" s="1"/>
    </row>
    <row r="58" spans="2:16" ht="16.5" outlineLevel="1" x14ac:dyDescent="0.3">
      <c r="B58" s="38" t="s">
        <v>133</v>
      </c>
      <c r="C58" s="26" t="s">
        <v>78</v>
      </c>
      <c r="D58" s="15" t="s">
        <v>21</v>
      </c>
      <c r="E58" s="8">
        <v>2</v>
      </c>
      <c r="F58" s="8"/>
      <c r="G58" s="8">
        <f>E58*F58</f>
        <v>0</v>
      </c>
      <c r="H58" s="16" t="s">
        <v>149</v>
      </c>
      <c r="I58" s="3" t="s">
        <v>0</v>
      </c>
      <c r="J58" s="2">
        <v>1</v>
      </c>
      <c r="K58" s="2">
        <v>0</v>
      </c>
      <c r="L58" s="42">
        <f>J58*K58</f>
        <v>0</v>
      </c>
    </row>
    <row r="59" spans="2:16" ht="16.5" outlineLevel="1" x14ac:dyDescent="0.3">
      <c r="B59" s="38" t="s">
        <v>134</v>
      </c>
      <c r="C59" s="27" t="s">
        <v>46</v>
      </c>
      <c r="D59" s="15" t="s">
        <v>11</v>
      </c>
      <c r="E59" s="8">
        <v>0</v>
      </c>
      <c r="F59" s="8"/>
      <c r="G59" s="8">
        <f>E59*F59</f>
        <v>0</v>
      </c>
      <c r="H59" s="3"/>
      <c r="I59" s="3"/>
      <c r="J59" s="2"/>
      <c r="K59" s="2"/>
      <c r="L59" s="42"/>
    </row>
    <row r="60" spans="2:16" ht="16.5" outlineLevel="1" x14ac:dyDescent="0.3">
      <c r="B60" s="38" t="s">
        <v>135</v>
      </c>
      <c r="C60" s="28" t="s">
        <v>79</v>
      </c>
      <c r="D60" s="15" t="s">
        <v>21</v>
      </c>
      <c r="E60" s="8">
        <v>1</v>
      </c>
      <c r="F60" s="8"/>
      <c r="G60" s="8">
        <f>E60*F60</f>
        <v>0</v>
      </c>
      <c r="H60" s="16" t="s">
        <v>150</v>
      </c>
      <c r="I60" s="3" t="s">
        <v>0</v>
      </c>
      <c r="J60" s="2">
        <v>1</v>
      </c>
      <c r="K60" s="2">
        <v>0</v>
      </c>
      <c r="L60" s="42">
        <f>J60*K60</f>
        <v>0</v>
      </c>
    </row>
    <row r="61" spans="2:16" ht="16.5" outlineLevel="1" x14ac:dyDescent="0.3">
      <c r="B61" s="38" t="s">
        <v>136</v>
      </c>
      <c r="C61" s="27" t="s">
        <v>46</v>
      </c>
      <c r="D61" s="15" t="s">
        <v>11</v>
      </c>
      <c r="E61" s="8">
        <v>0</v>
      </c>
      <c r="F61" s="8"/>
      <c r="G61" s="8">
        <f>E61*F61</f>
        <v>0</v>
      </c>
      <c r="H61" s="3"/>
      <c r="I61" s="3"/>
      <c r="J61" s="2"/>
      <c r="K61" s="2"/>
      <c r="L61" s="42"/>
    </row>
    <row r="62" spans="2:16" outlineLevel="1" x14ac:dyDescent="0.25">
      <c r="B62" s="38" t="s">
        <v>137</v>
      </c>
      <c r="C62" s="9" t="s">
        <v>45</v>
      </c>
      <c r="D62" s="28" t="s">
        <v>21</v>
      </c>
      <c r="E62" s="8">
        <v>1</v>
      </c>
      <c r="F62" s="8"/>
      <c r="G62" s="8">
        <f>E62*F62</f>
        <v>0</v>
      </c>
      <c r="H62" s="3" t="s">
        <v>151</v>
      </c>
      <c r="I62" s="3" t="s">
        <v>0</v>
      </c>
      <c r="J62" s="2">
        <v>1</v>
      </c>
      <c r="K62" s="2">
        <v>0</v>
      </c>
      <c r="L62" s="42">
        <f>J62*K62</f>
        <v>0</v>
      </c>
      <c r="N62" s="1"/>
    </row>
    <row r="63" spans="2:16" outlineLevel="1" x14ac:dyDescent="0.25">
      <c r="B63" s="37">
        <v>12</v>
      </c>
      <c r="C63" s="23" t="s">
        <v>146</v>
      </c>
      <c r="D63" s="23"/>
      <c r="E63" s="23"/>
      <c r="F63" s="23"/>
      <c r="G63" s="24">
        <f>SUM(G64)</f>
        <v>0</v>
      </c>
      <c r="H63" s="23"/>
      <c r="I63" s="23"/>
      <c r="J63" s="23"/>
      <c r="K63" s="23"/>
      <c r="L63" s="25">
        <f>SUM(L64)</f>
        <v>0</v>
      </c>
      <c r="N63" s="1"/>
    </row>
    <row r="64" spans="2:16" outlineLevel="1" x14ac:dyDescent="0.25">
      <c r="B64" s="38" t="s">
        <v>138</v>
      </c>
      <c r="C64" s="9" t="s">
        <v>147</v>
      </c>
      <c r="D64" s="28" t="s">
        <v>21</v>
      </c>
      <c r="E64" s="8">
        <v>1</v>
      </c>
      <c r="F64" s="8"/>
      <c r="G64" s="8">
        <f>E64*F64</f>
        <v>0</v>
      </c>
      <c r="H64" s="60" t="s">
        <v>148</v>
      </c>
      <c r="I64" s="9" t="s">
        <v>0</v>
      </c>
      <c r="J64" s="8">
        <v>1</v>
      </c>
      <c r="K64" s="8"/>
      <c r="L64" s="11"/>
      <c r="N64" s="1"/>
    </row>
    <row r="65" spans="2:16" x14ac:dyDescent="0.25">
      <c r="B65" s="37">
        <v>13</v>
      </c>
      <c r="C65" s="23" t="s">
        <v>92</v>
      </c>
      <c r="D65" s="23"/>
      <c r="E65" s="23"/>
      <c r="F65" s="23"/>
      <c r="G65" s="24">
        <f>SUM(G66)</f>
        <v>0</v>
      </c>
      <c r="H65" s="23"/>
      <c r="I65" s="23"/>
      <c r="J65" s="23"/>
      <c r="K65" s="23"/>
      <c r="L65" s="25">
        <f>SUM(L66)</f>
        <v>0</v>
      </c>
      <c r="P65" s="1"/>
    </row>
    <row r="66" spans="2:16" outlineLevel="1" x14ac:dyDescent="0.25">
      <c r="B66" s="38" t="s">
        <v>145</v>
      </c>
      <c r="C66" s="9" t="s">
        <v>93</v>
      </c>
      <c r="D66" s="28" t="s">
        <v>21</v>
      </c>
      <c r="E66" s="8">
        <v>1</v>
      </c>
      <c r="F66" s="8"/>
      <c r="G66" s="8">
        <f>E66*F66</f>
        <v>0</v>
      </c>
      <c r="H66" s="60" t="s">
        <v>143</v>
      </c>
      <c r="I66" s="60" t="s">
        <v>0</v>
      </c>
      <c r="J66" s="59">
        <v>1</v>
      </c>
      <c r="K66" s="12"/>
      <c r="L66" s="13"/>
      <c r="N66" s="1"/>
    </row>
    <row r="67" spans="2:16" s="36" customFormat="1" x14ac:dyDescent="0.25">
      <c r="B67" s="39"/>
      <c r="C67" s="23" t="s">
        <v>75</v>
      </c>
      <c r="D67" s="45">
        <v>0</v>
      </c>
      <c r="E67" s="45"/>
      <c r="F67" s="45"/>
      <c r="G67" s="35">
        <f>(G6+G12+G22+G30+G32+G35+G42+G52+G54+G57+G65+G38+G63)*D67</f>
        <v>0</v>
      </c>
      <c r="H67" s="34" t="s">
        <v>74</v>
      </c>
      <c r="I67" s="45">
        <v>0</v>
      </c>
      <c r="J67" s="45"/>
      <c r="K67" s="45"/>
      <c r="L67" s="25">
        <f>(L6+L12+L22+L30+L32+L35+L42+L52+L54+L57+L38+L65+L63)*I67</f>
        <v>0</v>
      </c>
    </row>
    <row r="68" spans="2:16" x14ac:dyDescent="0.25">
      <c r="B68" s="39"/>
      <c r="C68" s="29" t="s">
        <v>76</v>
      </c>
      <c r="D68" s="46">
        <v>0</v>
      </c>
      <c r="E68" s="46"/>
      <c r="F68" s="46"/>
      <c r="G68" s="24">
        <f>(G6+G12+G22+G30+G32+G35+G42+G52+G54+G57+G65+G38+G63)*D68</f>
        <v>0</v>
      </c>
      <c r="H68" s="29" t="s">
        <v>77</v>
      </c>
      <c r="I68" s="46">
        <v>0</v>
      </c>
      <c r="J68" s="46"/>
      <c r="K68" s="46"/>
      <c r="L68" s="25">
        <f>(L6+L12+L22+L30+L32+L35+L42+L52+L54+L57+L38+L65+L63)*I68</f>
        <v>0</v>
      </c>
    </row>
    <row r="69" spans="2:16" x14ac:dyDescent="0.25">
      <c r="B69" s="40"/>
      <c r="C69" s="30" t="s">
        <v>24</v>
      </c>
      <c r="D69" s="31"/>
      <c r="E69" s="31"/>
      <c r="F69" s="31"/>
      <c r="G69" s="32">
        <f>G6+G22+G32+G42+G52+G54+G67+G12+G30+G35+G57+G68+G65+G38+G63</f>
        <v>0</v>
      </c>
      <c r="H69" s="31"/>
      <c r="I69" s="31"/>
      <c r="J69" s="31"/>
      <c r="K69" s="31"/>
      <c r="L69" s="33">
        <f>L6+L22+L32+L42+L52+L54+L67+L12+L30+L35+L57+L68+L65+L38+L63</f>
        <v>0</v>
      </c>
      <c r="N69" s="1"/>
      <c r="O69" s="1"/>
    </row>
    <row r="70" spans="2:16" x14ac:dyDescent="0.25">
      <c r="B70" s="41"/>
      <c r="C70" s="50" t="s">
        <v>144</v>
      </c>
      <c r="D70" s="51"/>
      <c r="E70" s="51"/>
      <c r="F70" s="51"/>
      <c r="G70" s="51"/>
      <c r="H70" s="51"/>
      <c r="I70" s="51"/>
      <c r="J70" s="52"/>
      <c r="K70" s="53">
        <f>G69+L69</f>
        <v>0</v>
      </c>
      <c r="L70" s="54"/>
    </row>
    <row r="84" spans="15:15" x14ac:dyDescent="0.25">
      <c r="O84" s="14"/>
    </row>
    <row r="96" spans="15:15" x14ac:dyDescent="0.25">
      <c r="O96" s="14"/>
    </row>
  </sheetData>
  <mergeCells count="10">
    <mergeCell ref="B2:L2"/>
    <mergeCell ref="C70:J70"/>
    <mergeCell ref="K70:L70"/>
    <mergeCell ref="B3:L3"/>
    <mergeCell ref="H4:L4"/>
    <mergeCell ref="C4:G4"/>
    <mergeCell ref="D67:F67"/>
    <mergeCell ref="I67:K67"/>
    <mergeCell ref="D68:F68"/>
    <mergeCell ref="I68:K68"/>
  </mergeCells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.</cp:lastModifiedBy>
  <dcterms:created xsi:type="dcterms:W3CDTF">2023-06-19T06:44:51Z</dcterms:created>
  <dcterms:modified xsi:type="dcterms:W3CDTF">2023-08-04T11:41:37Z</dcterms:modified>
</cp:coreProperties>
</file>