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Бориспіль\"/>
    </mc:Choice>
  </mc:AlternateContent>
  <bookViews>
    <workbookView xWindow="0" yWindow="0" windowWidth="22992" windowHeight="8508"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Лист1!$A$7:$I$169</definedName>
    <definedName name="Виконується">#REF!</definedName>
  </definedNames>
  <calcPr calcId="162913"/>
</workbook>
</file>

<file path=xl/calcChain.xml><?xml version="1.0" encoding="utf-8"?>
<calcChain xmlns="http://schemas.openxmlformats.org/spreadsheetml/2006/main">
  <c r="I54" i="51" l="1"/>
  <c r="I48" i="51"/>
  <c r="K14" i="51"/>
  <c r="K13" i="51"/>
  <c r="K12" i="51"/>
  <c r="F157" i="51"/>
  <c r="F158" i="51"/>
  <c r="F159" i="51"/>
  <c r="F160" i="51"/>
  <c r="F161" i="51"/>
  <c r="F162" i="51"/>
  <c r="F140" i="51" l="1"/>
  <c r="F87" i="51"/>
  <c r="I75" i="51"/>
  <c r="I67" i="51"/>
  <c r="F43" i="51"/>
  <c r="F30" i="51"/>
  <c r="F25" i="51"/>
  <c r="F26" i="51"/>
  <c r="F23" i="51"/>
  <c r="K141" i="51" l="1"/>
  <c r="D130" i="51" l="1"/>
  <c r="I132" i="51" s="1"/>
  <c r="I90" i="51"/>
  <c r="K90" i="51" s="1"/>
  <c r="I73" i="51"/>
  <c r="I69" i="51"/>
  <c r="I66" i="51"/>
  <c r="I65" i="51"/>
  <c r="I64" i="51"/>
  <c r="I63" i="51" l="1"/>
  <c r="K47" i="51"/>
  <c r="K46" i="51"/>
  <c r="K45" i="51"/>
  <c r="K44" i="51"/>
  <c r="J43" i="51"/>
  <c r="K43" i="51" s="1"/>
  <c r="D67" i="51" l="1"/>
  <c r="I68" i="51" s="1"/>
  <c r="D71" i="51"/>
  <c r="I71" i="51" s="1"/>
  <c r="D56" i="51"/>
  <c r="D156" i="51"/>
  <c r="F156" i="51" s="1"/>
  <c r="I76" i="51"/>
  <c r="K76" i="51" s="1"/>
  <c r="K75" i="51"/>
  <c r="F75" i="51"/>
  <c r="I56" i="51" l="1"/>
  <c r="I61" i="51"/>
  <c r="D77" i="51"/>
  <c r="K95" i="51" l="1"/>
  <c r="K124" i="51"/>
  <c r="K139" i="51"/>
  <c r="K138" i="51"/>
  <c r="K137" i="51"/>
  <c r="F137" i="51"/>
  <c r="K136" i="51"/>
  <c r="K135" i="51"/>
  <c r="K134" i="51"/>
  <c r="F133" i="51"/>
  <c r="I114" i="51"/>
  <c r="K114" i="51" s="1"/>
  <c r="I113" i="51"/>
  <c r="K113" i="51" s="1"/>
  <c r="F113" i="51"/>
  <c r="I149" i="51"/>
  <c r="K68" i="51"/>
  <c r="K66" i="51"/>
  <c r="K64" i="51"/>
  <c r="K91" i="51" l="1"/>
  <c r="I74" i="51"/>
  <c r="K74" i="51" s="1"/>
  <c r="I70" i="51"/>
  <c r="K70" i="51" s="1"/>
  <c r="I72" i="51"/>
  <c r="K72" i="51" s="1"/>
  <c r="K73" i="51"/>
  <c r="K69" i="51"/>
  <c r="K67" i="51"/>
  <c r="K65" i="51"/>
  <c r="F65" i="51"/>
  <c r="I60" i="51"/>
  <c r="K60" i="51" s="1"/>
  <c r="K59" i="51"/>
  <c r="K62" i="51"/>
  <c r="K61" i="51"/>
  <c r="K58" i="51"/>
  <c r="K57" i="51"/>
  <c r="K56" i="51"/>
  <c r="F56" i="51"/>
  <c r="I53" i="51" l="1"/>
  <c r="I118" i="51" l="1"/>
  <c r="I117" i="51"/>
  <c r="K160" i="51" l="1"/>
  <c r="K116" i="51"/>
  <c r="K120" i="51"/>
  <c r="K121" i="51"/>
  <c r="K122" i="51"/>
  <c r="K125" i="51"/>
  <c r="K126" i="51"/>
  <c r="K127" i="51"/>
  <c r="K128" i="51"/>
  <c r="K129" i="51"/>
  <c r="K96" i="51"/>
  <c r="K97" i="51"/>
  <c r="K98" i="51"/>
  <c r="K99" i="51"/>
  <c r="K100" i="51"/>
  <c r="K101" i="51"/>
  <c r="K102" i="51"/>
  <c r="K77" i="51"/>
  <c r="K78" i="51"/>
  <c r="K79" i="51"/>
  <c r="K80" i="51"/>
  <c r="K81" i="51"/>
  <c r="K82" i="51"/>
  <c r="K88" i="51"/>
  <c r="K92" i="51" s="1"/>
  <c r="K49" i="51"/>
  <c r="K50" i="51"/>
  <c r="K51" i="51"/>
  <c r="K52" i="51"/>
  <c r="K53" i="51"/>
  <c r="K55" i="51"/>
  <c r="F148" i="51"/>
  <c r="F149" i="51"/>
  <c r="F150" i="51"/>
  <c r="F151" i="51"/>
  <c r="F142" i="51"/>
  <c r="F143" i="51"/>
  <c r="F130" i="51"/>
  <c r="F118" i="51"/>
  <c r="F107" i="51"/>
  <c r="F108" i="51"/>
  <c r="F109" i="51"/>
  <c r="F20" i="51"/>
  <c r="F22" i="51"/>
  <c r="F29" i="51"/>
  <c r="F21" i="51"/>
  <c r="F11" i="51"/>
  <c r="F12" i="51"/>
  <c r="F13" i="51"/>
  <c r="F14" i="51"/>
  <c r="F15" i="51"/>
  <c r="F16" i="51"/>
  <c r="F17" i="51"/>
  <c r="F27" i="51"/>
  <c r="F28" i="51"/>
  <c r="F18" i="51"/>
  <c r="F19" i="51"/>
  <c r="F83" i="51"/>
  <c r="F88" i="51"/>
  <c r="F89" i="51"/>
  <c r="F69" i="51"/>
  <c r="F71" i="51"/>
  <c r="F73" i="51"/>
  <c r="F77" i="51"/>
  <c r="F67" i="51"/>
  <c r="F33" i="51"/>
  <c r="F34" i="51"/>
  <c r="F35" i="51"/>
  <c r="F37" i="51"/>
  <c r="F38" i="51"/>
  <c r="F36" i="51"/>
  <c r="I40" i="51" l="1"/>
  <c r="K40" i="51" s="1"/>
  <c r="K117" i="51" l="1"/>
  <c r="K132" i="51" l="1"/>
  <c r="K131" i="51"/>
  <c r="F129" i="51"/>
  <c r="F125" i="51"/>
  <c r="K118" i="51" l="1"/>
  <c r="F44" i="51" l="1"/>
  <c r="I38" i="51"/>
  <c r="K38" i="51" s="1"/>
  <c r="F32" i="51"/>
  <c r="K11" i="51"/>
  <c r="F31" i="51"/>
  <c r="F10" i="51"/>
  <c r="K54" i="51" l="1"/>
  <c r="K48" i="51"/>
  <c r="F48" i="51"/>
  <c r="F91" i="51" l="1"/>
  <c r="F92" i="51" s="1"/>
  <c r="F94" i="51"/>
  <c r="F100" i="51"/>
  <c r="F103" i="51"/>
  <c r="F106" i="51"/>
  <c r="F112" i="51"/>
  <c r="F115" i="51"/>
  <c r="F117" i="51"/>
  <c r="F121" i="51"/>
  <c r="F146" i="51"/>
  <c r="F153" i="51" s="1"/>
  <c r="F155" i="51"/>
  <c r="F163" i="51" s="1"/>
  <c r="F39" i="51"/>
  <c r="F85" i="51" s="1"/>
  <c r="K156" i="51"/>
  <c r="K163" i="51" s="1"/>
  <c r="F63" i="51"/>
  <c r="I119" i="51"/>
  <c r="K119" i="51" s="1"/>
  <c r="F144" i="51" l="1"/>
  <c r="F165" i="51" s="1"/>
  <c r="I152" i="51"/>
  <c r="I151" i="51"/>
  <c r="I150" i="51"/>
  <c r="I84" i="51"/>
  <c r="K84" i="51" s="1"/>
  <c r="I83" i="51"/>
  <c r="K63" i="51" l="1"/>
  <c r="F167" i="51" l="1"/>
  <c r="K71" i="51"/>
  <c r="I89" i="51" l="1"/>
  <c r="I42" i="51" l="1"/>
  <c r="K42" i="51" s="1"/>
  <c r="I41" i="51"/>
  <c r="K41" i="51" s="1"/>
  <c r="I39" i="51"/>
  <c r="I103" i="51"/>
  <c r="K103" i="51" s="1"/>
  <c r="I106" i="51" l="1"/>
  <c r="I115" i="51"/>
  <c r="I123" i="51"/>
  <c r="K123" i="51" s="1"/>
  <c r="K130" i="51" l="1"/>
  <c r="K39" i="51" l="1"/>
  <c r="K85" i="51" s="1"/>
  <c r="K94" i="51" l="1"/>
  <c r="K115" i="51" l="1"/>
  <c r="K144" i="51" s="1"/>
  <c r="K152" i="51" l="1"/>
  <c r="K151" i="51"/>
  <c r="K150" i="51"/>
  <c r="K149" i="51"/>
  <c r="K153" i="51" l="1"/>
  <c r="K164" i="51" s="1"/>
  <c r="K165" i="51" s="1"/>
  <c r="K166" i="51" s="1"/>
  <c r="K167" i="51" s="1"/>
  <c r="K168" i="51" s="1"/>
  <c r="K169" i="51" s="1"/>
</calcChain>
</file>

<file path=xl/sharedStrings.xml><?xml version="1.0" encoding="utf-8"?>
<sst xmlns="http://schemas.openxmlformats.org/spreadsheetml/2006/main" count="515" uniqueCount="307">
  <si>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</si>
  <si>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</si>
  <si>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</si>
  <si>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</si>
  <si>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</si>
  <si>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</si>
  <si>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</si>
  <si>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</si>
  <si>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</si>
  <si>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</si>
  <si>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</si>
  <si>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</si>
  <si>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</si>
  <si>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</si>
  <si>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</si>
  <si>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</si>
  <si>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</si>
  <si>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</si>
  <si>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</si>
  <si>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</si>
  <si>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</si>
  <si>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</si>
  <si>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</si>
  <si>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</si>
  <si>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</si>
  <si>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</si>
  <si>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</si>
  <si>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</si>
  <si>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</si>
  <si>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</si>
  <si>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</si>
  <si>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</si>
  <si>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</si>
  <si>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</si>
  <si>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</si>
  <si>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</si>
  <si>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</si>
  <si>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</si>
  <si>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</si>
  <si>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</si>
  <si>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</si>
  <si>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</si>
  <si>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</si>
  <si>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</si>
  <si>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</si>
  <si>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</si>
  <si>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</si>
  <si>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</si>
  <si>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</si>
  <si>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</si>
  <si>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</si>
  <si>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</si>
  <si>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</si>
  <si>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</si>
  <si>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</si>
  <si>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</si>
  <si>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</si>
  <si>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</si>
  <si>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</si>
  <si>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</si>
  <si>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</si>
  <si>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</si>
  <si>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</si>
  <si>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</si>
  <si>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</si>
  <si>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</si>
  <si>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</si>
  <si>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</si>
  <si>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</si>
  <si>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</si>
  <si>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</si>
  <si>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</si>
  <si>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</si>
  <si>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</si>
  <si>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</si>
  <si>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</si>
  <si>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</si>
  <si>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</si>
  <si>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</si>
  <si>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</si>
  <si>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</si>
  <si>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</si>
  <si>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</si>
  <si>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</si>
  <si>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</si>
  <si>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</si>
  <si>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</si>
  <si>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</si>
  <si>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</si>
  <si>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</si>
  <si>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</si>
  <si>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</si>
  <si>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</si>
  <si>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</si>
  <si>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</si>
  <si>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</si>
  <si>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</si>
  <si>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</si>
  <si>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</si>
  <si>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</si>
  <si>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</si>
  <si>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</si>
  <si>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</si>
  <si>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</si>
  <si>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</si>
  <si>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</si>
  <si>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</si>
  <si>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</si>
  <si>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</si>
  <si>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</si>
  <si>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</si>
  <si>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</si>
  <si>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</si>
  <si>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</si>
  <si>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</si>
  <si>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</si>
  <si>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</si>
  <si>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19" Patch Panel</t>
  </si>
  <si>
    <t>СКС Шафа 19" 600*600</t>
  </si>
  <si>
    <t>Блок 19" на 9 роз.</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</si>
  <si>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</si>
  <si>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</si>
  <si>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</si>
  <si>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</si>
  <si>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</si>
  <si>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</si>
  <si>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</si>
  <si>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Штробління підлоги з заробленням</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</si>
  <si>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</si>
  <si>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</si>
  <si>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</si>
  <si>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</si>
  <si>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</si>
  <si>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</si>
  <si>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</si>
  <si>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</si>
  <si>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</si>
  <si>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</si>
  <si>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</si>
  <si>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</si>
  <si>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</si>
  <si>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</si>
  <si>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</si>
  <si>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</si>
  <si>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</si>
  <si>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</si>
  <si>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</si>
  <si>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</si>
  <si>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</si>
  <si>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</si>
  <si>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</si>
  <si>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</si>
  <si>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</si>
  <si>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</si>
  <si>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</si>
  <si>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</si>
  <si>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</si>
  <si>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</si>
  <si>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</si>
  <si>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</si>
  <si>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</si>
  <si>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</si>
  <si>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</si>
  <si>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</si>
  <si>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м2</t>
  </si>
  <si>
    <t>Укладання плитки с прирізкою (подготування, грунтування, укладання)</t>
  </si>
  <si>
    <t xml:space="preserve">Фуга Ceresit CE 40 aguastatic </t>
  </si>
  <si>
    <t>Дюбель ударний потай 6x60 мм 100 шт.</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</si>
  <si>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</si>
  <si>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</si>
  <si>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</si>
  <si>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</si>
  <si>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</si>
  <si>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</si>
  <si>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</si>
  <si>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</si>
  <si>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</si>
  <si>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Кріплення касового ящика</t>
  </si>
  <si>
    <t>Ізострічка EMT 0,13x15 мм 10 м чорна ПВХ 12-0403 BK</t>
  </si>
  <si>
    <t>Розетка із заземленням Schneider Electric Asfora 16 А 250 В без шторок білий</t>
  </si>
  <si>
    <t xml:space="preserve">Автоматичний вимикач </t>
  </si>
  <si>
    <t>Вимикач одноклавішний Schneider Electric Asfora самозажиммаючий 10 А 220В IP20 білий EPH0300121</t>
  </si>
  <si>
    <t>Монтаж лінійних освітлених приборів</t>
  </si>
  <si>
    <t>Труба гофрированная с протяжкой UP! (Underprice) ПВХ 20 мм / 50 м</t>
  </si>
  <si>
    <t>Встановлення лічильника 3ф</t>
  </si>
  <si>
    <t>Кабель силовой монолит ЗЗЦМ ВВГнгд 3х2,5 медь</t>
  </si>
  <si>
    <t xml:space="preserve">Закриття плівкою </t>
  </si>
  <si>
    <t>Шпаклювання відкосів  (шпаклівка старт + фініш, 2-х разова шпаклівка  грунтовка і шліфування) ?</t>
  </si>
  <si>
    <t xml:space="preserve">Монтаж розеток накладних  </t>
  </si>
  <si>
    <t>Саморез со сверлом по металу 3.5x9 мм 250 шт</t>
  </si>
  <si>
    <t>Саморез по металу 3.5x25 мм 1000 шт</t>
  </si>
  <si>
    <t>Демонтаж керамічної плитки</t>
  </si>
  <si>
    <t>мішки для сміття</t>
  </si>
  <si>
    <t>Демонтаж круглого топ 10 столу 1000мм (демонтаж, стречування, маркування, погрузка)</t>
  </si>
  <si>
    <t>Демонтаж подвійного столу для телефонів 1250мм (демонтаж, стречування, маркування, погрузка)</t>
  </si>
  <si>
    <t>Демонтаж модуля настінного для аксесуарів 1200мм (демонтаж, стречування, маркування,погрузка)</t>
  </si>
  <si>
    <t>Демонтаж модуля настінного для аксесуарів 600мм (демонтаж, стречування, маркування,погрузка)</t>
  </si>
  <si>
    <t>Демонтаж настінної панелі 600 (демонтаж, стречування, маркування,погрузка)</t>
  </si>
  <si>
    <t>Демонтаж куточка споживача (демонтаж, стречування, маркування, погрузка)</t>
  </si>
  <si>
    <t xml:space="preserve">Демонтаж стільців(стречування) </t>
  </si>
  <si>
    <t>Меблі та обладнання</t>
  </si>
  <si>
    <t>Загально будівельні роботи</t>
  </si>
  <si>
    <t>Гофроящик об'ємний 800x480x420 мм</t>
  </si>
  <si>
    <t>Стрічка самоклейка 48*300м*40мік</t>
  </si>
  <si>
    <t>Гофрокартон 2-х шаровий v2 1,05хx10 м 10,5 м. кв.</t>
  </si>
  <si>
    <t>Плитка Cersanit Henley  Grey 30x60</t>
  </si>
  <si>
    <t>посл</t>
  </si>
  <si>
    <t xml:space="preserve">Світильник діодний  Evrolight WL2-18 18W OP WH LC IP65 6400K </t>
  </si>
  <si>
    <t xml:space="preserve">Світильник діодний  Evrolight WL2-36 36W OP WH LC IP65 6400K </t>
  </si>
  <si>
    <t>Монтаж шинопроводу</t>
  </si>
  <si>
    <t>Тросовий підвіс для шинопроводу LD 2002 150 см</t>
  </si>
  <si>
    <t xml:space="preserve">Зєднувач лінійний, </t>
  </si>
  <si>
    <t>копм</t>
  </si>
  <si>
    <t>LED світильник LightMaster LLT201, потужність 30Вт,  4000K</t>
  </si>
  <si>
    <t>послуга</t>
  </si>
  <si>
    <t>щиток (існуючий)</t>
  </si>
  <si>
    <t>Кабель акустичний Одескабель Loudspeaker Cable Hi-Fi, 2х1,5 кв.мм</t>
  </si>
  <si>
    <t>Стретч 17мік*50см вага нетто 2,346 (+/-2%)кг макс. Довж палетування 600м.п</t>
  </si>
  <si>
    <t>Колодка клемна E.NEXT e.lc.pro.pl.3 з натискним важелем 5 шт. сірий</t>
  </si>
  <si>
    <t>Шинопровід 1-фазний LightMaster CAB2000 100 см білий</t>
  </si>
  <si>
    <t>Шинопровід 1-фазний LightMaster CAB2000 200 см білий</t>
  </si>
  <si>
    <t>ВСЬОГО  ВАРТІСТЬ  РОБІТ З МОНТАЖУ МЕБЛІВ, грн.( без ПДВ):</t>
  </si>
  <si>
    <t>ВСЬОГО  ВАРТІСТЬ МАТЕРІАЛІВ З МОНТАЖУ МЕБЛІВ, грн.( без ПДВ):</t>
  </si>
  <si>
    <t>Фарбування відкосів (за 2 рази + грунт) 7047</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</si>
  <si>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</si>
  <si>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</si>
  <si>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</si>
  <si>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 xml:space="preserve"> Профіль BauGut ARMOSTEEL UW 75/3 м </t>
  </si>
  <si>
    <t>Профіль BauGut ARMOSTEEL CW 75/4 м</t>
  </si>
  <si>
    <t>Демонтаж великого столу для тех зони з подвійним EPOS  1770 мм (демонтаж, стречування, маркування, погрузка)</t>
  </si>
  <si>
    <t>компл</t>
  </si>
  <si>
    <t xml:space="preserve">Демонтаж акрилових рекламних панелей </t>
  </si>
  <si>
    <t>Демонтаж шафи металевої 450*500*1250мм</t>
  </si>
  <si>
    <t>ДЕМОНТАЖ/ПАКУВАННЯ/НАВАНТАЖЕННЯ</t>
  </si>
  <si>
    <t>Демонтаж електропроводки до 50м2 (прибрати кабель по стелі ,відключення,обрізати кабеля в стінах)</t>
  </si>
  <si>
    <t>Демонтаж стелі типу "Грильто" (каркас+плити)</t>
  </si>
  <si>
    <t>Демонтаж плінтуса пластикового</t>
  </si>
  <si>
    <t xml:space="preserve">демонтаж г/к перегородки </t>
  </si>
  <si>
    <t>Демонтаж електрофурнітури (розетки, вимикачі і т.д.)</t>
  </si>
  <si>
    <t>Демонтаж електролічильника 3ф  (зі збереженням)</t>
  </si>
  <si>
    <t>Демонатаж ЩР (зі збереженням)</t>
  </si>
  <si>
    <t xml:space="preserve"> Шпаклювання стін і перегородок з розчишенням  до 30% (1-но разова шпаклівка  грунтовка і шліфування)</t>
  </si>
  <si>
    <t xml:space="preserve"> Шпаклювання стін і перегородок  (шпаклівка старт + фініш, 2-х разова шпаклівка  грунтовка і шліфування)</t>
  </si>
  <si>
    <t>виготовлення та монтаж полиць і розсувних дверей дошафи</t>
  </si>
  <si>
    <t>Шпаклівка akril-putzs 27 кг</t>
  </si>
  <si>
    <t>шпаклевка alpol-putz</t>
  </si>
  <si>
    <t>Вивезення меблів та обладнання (Бориспільский р-н с. Мартусівка Моїсеєва 72)</t>
  </si>
  <si>
    <t xml:space="preserve">Підключення кабелю електроживлення від виведення (з-під підлоги) до столу відкритої викладки через колодку на 6 гнізд </t>
  </si>
  <si>
    <t xml:space="preserve">Підключення кабелю електроживлення від виведення (зі стелі) до столу відкритої викладки через колодку на 6 гнізд </t>
  </si>
  <si>
    <t>Кабель спиральный 3*0.75 6000мм</t>
  </si>
  <si>
    <t>монтаж аварійного світильника</t>
  </si>
  <si>
    <t>аврійний світильник (поставка замовника)</t>
  </si>
  <si>
    <t>Профіль Javelin 600 мм 24/30 мм</t>
  </si>
  <si>
    <t>профиль 1.2 м</t>
  </si>
  <si>
    <t>Затискач для троса подвійний 2 мм</t>
  </si>
  <si>
    <t>Монтаж підвісних світильників</t>
  </si>
  <si>
    <t>Світлодіодний світильник X-LED квадрат (440x440x43) LSNK-80</t>
  </si>
  <si>
    <t>м.п</t>
  </si>
  <si>
    <t>провод шввп 2*0.75 прзорий</t>
  </si>
  <si>
    <t>стяжка кабельная прозора</t>
  </si>
  <si>
    <t>Кабель силовий моноліт ЗЗЦМ ВВГнгд 4х1,5 мідь</t>
  </si>
  <si>
    <t>Стяжка для кабелю нейлоновий 3.6x370 (100 шт./уп.) чорний</t>
  </si>
  <si>
    <t xml:space="preserve">Стяжка для кабелю нейлоновий 3.6x370 (100 шт./уп.) </t>
  </si>
  <si>
    <t>матеріали (розписати в АВР)</t>
  </si>
  <si>
    <t>Демонтаж модуля настінного для аксесуарів 1200мм зі склом та тумбою (демонтаж, стречування, маркування,погрузка)</t>
  </si>
  <si>
    <t>Демонтаж лінійних світильників (сусіднє приміщення)</t>
  </si>
  <si>
    <t>Демонтаж світильників CEZAR-аТ (демонтаж, стречування, маркування,погрузка)</t>
  </si>
  <si>
    <t>Демонтаж автоматичних вимикачів</t>
  </si>
  <si>
    <t>Монтаж профіля амстронг для світильників</t>
  </si>
  <si>
    <t xml:space="preserve">демонтаж вогнегасника </t>
  </si>
  <si>
    <t>Фарбування відкосів (за 2 рази + грунт) 3020</t>
  </si>
  <si>
    <t>Демонтаж розсувних дверей шафи з направляючими і полицями</t>
  </si>
  <si>
    <t>Пергородка ГКЛ в один шар з обох боків</t>
  </si>
  <si>
    <t>Пергородка ГКЛ в один шар з одного боку</t>
  </si>
  <si>
    <t>монтаж алюминієвого порожка</t>
  </si>
  <si>
    <t>Дефектний акт</t>
  </si>
  <si>
    <t>Клей для плитки Ceresit СМ12</t>
  </si>
  <si>
    <t>Профиль армстронг 3.6м білий</t>
  </si>
  <si>
    <t>стержень гачок цинк 20шт</t>
  </si>
  <si>
    <t>пружинній підвіс 25 шт</t>
  </si>
  <si>
    <t>стержень закріплюючий 1000мм</t>
  </si>
  <si>
    <t>Поріжок алюмінієвий рифлений Лугалпроф 3х40х1800 мм срібло</t>
  </si>
  <si>
    <t>Гіпсокартон Knauf 3000x1200х12,5 мм</t>
  </si>
  <si>
    <t>Мішок господарський</t>
  </si>
  <si>
    <t>обігрівач "Білюкс"</t>
  </si>
  <si>
    <t>Встановлення обігрівачів з підключенням</t>
  </si>
  <si>
    <t>Підвіс тросовий LightMaster 2 шт./уп. 150 см сталь D2002</t>
  </si>
  <si>
    <t>Комплект стільців</t>
  </si>
  <si>
    <t>комлпект</t>
  </si>
  <si>
    <t>Монтаж та збірка ЩР до 24 місць</t>
  </si>
  <si>
    <t>Монтаж проожектору</t>
  </si>
  <si>
    <t>Післябудівельне прибирання,враховуючи мийку скляних вітрин (вартість моючих входить в вартість)</t>
  </si>
  <si>
    <t>монтаж кабель-каналов</t>
  </si>
  <si>
    <t>кабель-канал 60*60</t>
  </si>
  <si>
    <t>кабель-канал 40*40</t>
  </si>
  <si>
    <t>Лічильник електроенергії б/в</t>
  </si>
  <si>
    <r>
      <t xml:space="preserve">Демонтаж шафи СКС (стрейчування, </t>
    </r>
    <r>
      <rPr>
        <b/>
        <sz val="11"/>
        <color theme="1"/>
        <rFont val="Times New Roman"/>
        <family val="1"/>
        <charset val="204"/>
      </rPr>
      <t>з подальшим використанням)</t>
    </r>
  </si>
  <si>
    <r>
      <t>Демонтаж звукових колонок   (стрейчування,</t>
    </r>
    <r>
      <rPr>
        <b/>
        <sz val="11"/>
        <color theme="1"/>
        <rFont val="Times New Roman"/>
        <family val="1"/>
        <charset val="204"/>
      </rPr>
      <t xml:space="preserve"> з подальшим використанням)</t>
    </r>
  </si>
  <si>
    <t>Обслуговування кондиціонера</t>
  </si>
  <si>
    <t>Обслуговування ролет</t>
  </si>
  <si>
    <t>Демонтаж/монтаж дифузора</t>
  </si>
  <si>
    <t>Плівка поліетиленова PRO 1,5x100 м чорний 100 мкм напіврукав</t>
  </si>
  <si>
    <t>Вимикач двоклавішний Schneider Electric Asfora самозатискні контакти без підсвітки білий EPH0300121</t>
  </si>
  <si>
    <t>КОЛОДКА MAKEL З ЗАХИСТНИМИ ШТОРКАМИ ІЗ ЗАЗЕМЛЕННЯМ 6 ГН. БІЛИЙ N6310000</t>
  </si>
  <si>
    <t>Найменування будови та її адреса : Збільшення площі  ТТ  за адресою: м.Бориспіль Київський Шлях 67</t>
  </si>
  <si>
    <t>Демонтаж набіра дверцят на дворівневий стіл 1250</t>
  </si>
  <si>
    <t>Монтаж проводу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</si>
</sst>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2">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name val="Arial Cyr"/>
      <family val="2"/>
      <charset val="204"/>
    </font>
    <font>
      <b/>
      <sz val="11"/>
      <color rgb="FF000000"/>
      <name val="Times New Roman"/>
      <family val="1"/>
      <charset val="204"/>
    </font>
    <font>
      <u/>
      <sz val="11"/>
      <color theme="10"/>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4" fillId="0" borderId="0">
      <protection locked="0"/>
    </xf>
    <xf numFmtId="0" fontId="44" fillId="0" borderId="0"/>
    <xf numFmtId="0" fontId="47" fillId="0" borderId="0"/>
  </cellStyleXfs>
  <cellXfs count="211">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6" fillId="0" borderId="0" xfId="49" applyFont="1" applyFill="1" applyBorder="1" applyAlignment="1">
      <alignment horizontal="left" vertical="center" wrapText="1"/>
    </xf>
    <xf numFmtId="0" fontId="45" fillId="9" borderId="1" xfId="20" applyFont="1" applyFill="1" applyBorder="1" applyAlignment="1" applyProtection="1">
      <alignment horizontal="left" vertical="center" wrapText="1"/>
    </xf>
    <xf numFmtId="0" fontId="46" fillId="3" borderId="1" xfId="49" applyFont="1" applyFill="1" applyBorder="1" applyAlignment="1">
      <alignment horizontal="left" vertical="center"/>
    </xf>
    <xf numFmtId="0" fontId="46" fillId="3" borderId="1" xfId="49" applyFont="1" applyFill="1" applyBorder="1" applyAlignment="1">
      <alignment horizontal="left" vertical="center" wrapText="1"/>
    </xf>
    <xf numFmtId="4" fontId="46" fillId="3" borderId="1" xfId="49" applyNumberFormat="1" applyFont="1" applyFill="1" applyBorder="1" applyAlignment="1">
      <alignment horizontal="left" vertical="center" wrapText="1"/>
    </xf>
    <xf numFmtId="0" fontId="43" fillId="4" borderId="1" xfId="49" applyFont="1" applyFill="1" applyBorder="1" applyAlignment="1">
      <alignment horizontal="left" vertical="center" wrapText="1"/>
    </xf>
    <xf numFmtId="4" fontId="43" fillId="4" borderId="1" xfId="49" applyNumberFormat="1" applyFont="1" applyFill="1" applyBorder="1" applyAlignment="1">
      <alignment horizontal="left" vertical="center" wrapText="1"/>
    </xf>
    <xf numFmtId="4" fontId="43" fillId="4" borderId="1" xfId="49" applyNumberFormat="1" applyFont="1" applyFill="1" applyBorder="1" applyAlignment="1">
      <alignment horizontal="left" vertical="center"/>
    </xf>
    <xf numFmtId="4" fontId="42" fillId="4" borderId="1" xfId="49" applyNumberFormat="1" applyFont="1" applyFill="1" applyBorder="1" applyAlignment="1">
      <alignment horizontal="left" vertical="center"/>
    </xf>
    <xf numFmtId="0" fontId="43" fillId="0" borderId="1" xfId="49" applyFont="1" applyFill="1" applyBorder="1" applyAlignment="1">
      <alignment horizontal="left" vertical="center" wrapText="1"/>
    </xf>
    <xf numFmtId="4" fontId="43" fillId="0" borderId="1" xfId="49" applyNumberFormat="1" applyFont="1" applyFill="1" applyBorder="1" applyAlignment="1">
      <alignment horizontal="left" vertical="center"/>
    </xf>
    <xf numFmtId="4" fontId="42" fillId="0" borderId="1" xfId="49" applyNumberFormat="1" applyFont="1" applyFill="1" applyBorder="1" applyAlignment="1">
      <alignment horizontal="left" vertical="center"/>
    </xf>
    <xf numFmtId="0" fontId="42" fillId="2" borderId="0" xfId="60" applyFont="1" applyFill="1" applyAlignment="1">
      <alignment horizontal="left" vertical="center"/>
    </xf>
    <xf numFmtId="49" fontId="43" fillId="4" borderId="1" xfId="49" applyNumberFormat="1" applyFont="1" applyFill="1" applyBorder="1" applyAlignment="1" applyProtection="1">
      <alignment horizontal="left" vertical="center" wrapText="1"/>
      <protection locked="0"/>
    </xf>
    <xf numFmtId="0" fontId="45" fillId="9" borderId="1" xfId="49" applyFont="1" applyFill="1" applyBorder="1" applyAlignment="1">
      <alignment horizontal="left" vertical="center" wrapText="1"/>
    </xf>
    <xf numFmtId="0" fontId="42" fillId="0" borderId="1" xfId="0" applyFont="1" applyFill="1" applyBorder="1" applyAlignment="1">
      <alignment horizontal="left" vertical="center"/>
    </xf>
    <xf numFmtId="0" fontId="43" fillId="0" borderId="1" xfId="0" applyFont="1" applyBorder="1" applyAlignment="1">
      <alignment horizontal="left" vertical="center"/>
    </xf>
    <xf numFmtId="0" fontId="46" fillId="2" borderId="1" xfId="49" applyFont="1" applyFill="1" applyBorder="1" applyAlignment="1">
      <alignment horizontal="left" vertical="center" wrapText="1"/>
    </xf>
    <xf numFmtId="4" fontId="42" fillId="2" borderId="1" xfId="49" applyNumberFormat="1" applyFont="1" applyFill="1" applyBorder="1" applyAlignment="1">
      <alignment horizontal="left" vertical="center" wrapText="1"/>
    </xf>
    <xf numFmtId="0" fontId="46" fillId="2" borderId="1" xfId="29" applyFont="1" applyFill="1" applyBorder="1" applyAlignment="1">
      <alignment horizontal="left" vertical="center" wrapText="1"/>
    </xf>
    <xf numFmtId="1" fontId="42" fillId="0" borderId="1" xfId="60" applyNumberFormat="1" applyFont="1" applyFill="1" applyBorder="1" applyAlignment="1">
      <alignment horizontal="left" vertical="center"/>
    </xf>
    <xf numFmtId="4" fontId="42" fillId="2" borderId="1" xfId="49" applyNumberFormat="1" applyFont="1" applyFill="1" applyBorder="1" applyAlignment="1">
      <alignment horizontal="left" vertical="center"/>
    </xf>
    <xf numFmtId="0" fontId="46" fillId="2" borderId="1" xfId="49" applyFont="1" applyFill="1" applyBorder="1" applyAlignment="1">
      <alignment horizontal="left" vertical="center"/>
    </xf>
    <xf numFmtId="0" fontId="42" fillId="2" borderId="1" xfId="49" applyFont="1" applyFill="1" applyBorder="1" applyAlignment="1">
      <alignment horizontal="left" vertical="center"/>
    </xf>
    <xf numFmtId="0" fontId="46" fillId="0" borderId="0" xfId="49" applyFont="1" applyFill="1" applyAlignment="1">
      <alignment horizontal="left" vertical="center"/>
    </xf>
    <xf numFmtId="0" fontId="45" fillId="0" borderId="0" xfId="0" applyFont="1" applyAlignment="1">
      <alignment horizontal="left" vertical="center" wrapText="1"/>
    </xf>
    <xf numFmtId="0" fontId="42" fillId="0" borderId="0" xfId="49" applyFont="1" applyAlignment="1">
      <alignment horizontal="left" vertical="center"/>
    </xf>
    <xf numFmtId="0" fontId="45" fillId="4" borderId="1" xfId="49" applyFont="1" applyFill="1" applyBorder="1" applyAlignment="1">
      <alignment horizontal="left" vertical="center" wrapText="1"/>
    </xf>
    <xf numFmtId="166" fontId="43" fillId="0" borderId="1" xfId="0" applyNumberFormat="1" applyFont="1" applyFill="1" applyBorder="1" applyAlignment="1">
      <alignment horizontal="left" vertical="center" wrapText="1"/>
    </xf>
    <xf numFmtId="166" fontId="43" fillId="0" borderId="1" xfId="0" applyNumberFormat="1" applyFont="1" applyFill="1" applyBorder="1" applyAlignment="1">
      <alignment horizontal="left" vertical="center"/>
    </xf>
    <xf numFmtId="0" fontId="42" fillId="0" borderId="1" xfId="49" applyFont="1" applyFill="1" applyBorder="1" applyAlignment="1">
      <alignment horizontal="left" vertical="center" wrapText="1"/>
    </xf>
    <xf numFmtId="0" fontId="42" fillId="0" borderId="1" xfId="9" applyFont="1" applyFill="1" applyBorder="1" applyAlignment="1">
      <alignment horizontal="left" vertical="center" wrapText="1"/>
    </xf>
    <xf numFmtId="0" fontId="43" fillId="0" borderId="17" xfId="49" applyFont="1" applyFill="1" applyBorder="1" applyAlignment="1">
      <alignment horizontal="left" vertical="center" wrapText="1"/>
    </xf>
    <xf numFmtId="4" fontId="43" fillId="0" borderId="17" xfId="49" applyNumberFormat="1" applyFont="1" applyFill="1" applyBorder="1" applyAlignment="1">
      <alignment horizontal="left" vertical="center"/>
    </xf>
    <xf numFmtId="4" fontId="42" fillId="0" borderId="17" xfId="49" applyNumberFormat="1" applyFont="1" applyFill="1" applyBorder="1" applyAlignment="1">
      <alignment horizontal="left" vertical="center"/>
    </xf>
    <xf numFmtId="0" fontId="43" fillId="4" borderId="0" xfId="49" applyFont="1" applyFill="1" applyBorder="1" applyAlignment="1">
      <alignment horizontal="left" vertical="center" wrapText="1"/>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left" vertical="center" wrapText="1"/>
    </xf>
    <xf numFmtId="0" fontId="42" fillId="0" borderId="1" xfId="0" applyFont="1" applyFill="1" applyBorder="1" applyAlignment="1">
      <alignment horizontal="left" vertical="center" wrapText="1"/>
    </xf>
    <xf numFmtId="0" fontId="43" fillId="0" borderId="1" xfId="9"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42" fillId="0" borderId="1" xfId="49" applyNumberFormat="1" applyFont="1" applyFill="1" applyBorder="1" applyAlignment="1" applyProtection="1">
      <alignment horizontal="left" vertical="center" wrapText="1"/>
      <protection locked="0"/>
    </xf>
    <xf numFmtId="0" fontId="42" fillId="0" borderId="1" xfId="20" applyFont="1" applyFill="1" applyBorder="1" applyAlignment="1" applyProtection="1">
      <alignment horizontal="left" vertical="center" wrapText="1"/>
    </xf>
    <xf numFmtId="49" fontId="43" fillId="0" borderId="1" xfId="49" applyNumberFormat="1" applyFont="1" applyFill="1" applyBorder="1" applyAlignment="1" applyProtection="1">
      <alignment horizontal="left" vertical="center" wrapText="1"/>
      <protection locked="0"/>
    </xf>
    <xf numFmtId="0" fontId="42" fillId="0" borderId="1" xfId="49" applyFont="1" applyFill="1" applyBorder="1" applyAlignment="1">
      <alignment horizontal="left" vertical="center"/>
    </xf>
    <xf numFmtId="0" fontId="42" fillId="4" borderId="1" xfId="49" applyFont="1" applyFill="1" applyBorder="1" applyAlignment="1">
      <alignment horizontal="left" vertical="center" wrapText="1"/>
    </xf>
    <xf numFmtId="0" fontId="50" fillId="0" borderId="1" xfId="49" applyFont="1" applyFill="1" applyBorder="1" applyAlignment="1">
      <alignment horizontal="left" vertical="center" wrapText="1"/>
    </xf>
    <xf numFmtId="49" fontId="50" fillId="0" borderId="1" xfId="49" applyNumberFormat="1" applyFont="1" applyFill="1" applyBorder="1" applyAlignment="1" applyProtection="1">
      <alignment horizontal="left" vertical="center" wrapText="1"/>
      <protection locked="0"/>
    </xf>
    <xf numFmtId="0" fontId="42" fillId="0" borderId="0" xfId="0" applyFont="1" applyFill="1" applyAlignment="1">
      <alignment horizontal="left" vertical="center"/>
    </xf>
    <xf numFmtId="0" fontId="46" fillId="9" borderId="1" xfId="49" applyFont="1" applyFill="1" applyBorder="1" applyAlignment="1">
      <alignment horizontal="left" vertical="center" wrapText="1"/>
    </xf>
    <xf numFmtId="0" fontId="45" fillId="0" borderId="1" xfId="49" applyFont="1" applyFill="1" applyBorder="1" applyAlignment="1">
      <alignment horizontal="left" vertical="center" wrapText="1"/>
    </xf>
    <xf numFmtId="0" fontId="43" fillId="0" borderId="1" xfId="20" applyFont="1" applyFill="1" applyBorder="1" applyAlignment="1" applyProtection="1">
      <alignment horizontal="left" vertical="center" wrapText="1"/>
    </xf>
    <xf numFmtId="0" fontId="50" fillId="0" borderId="1" xfId="58" applyFont="1" applyFill="1" applyBorder="1" applyAlignment="1" applyProtection="1">
      <alignment horizontal="left" vertical="center" wrapText="1"/>
    </xf>
    <xf numFmtId="0" fontId="51" fillId="2" borderId="0" xfId="49" applyFont="1" applyFill="1" applyBorder="1" applyAlignment="1">
      <alignment horizontal="left" vertical="center"/>
    </xf>
    <xf numFmtId="0" fontId="51" fillId="0" borderId="0" xfId="49" applyFont="1" applyFill="1" applyBorder="1" applyAlignment="1">
      <alignment horizontal="left" vertical="center" wrapText="1"/>
    </xf>
    <xf numFmtId="166" fontId="42" fillId="0" borderId="0" xfId="49" applyNumberFormat="1" applyFont="1" applyAlignment="1">
      <alignment horizontal="left" vertical="center"/>
    </xf>
    <xf numFmtId="0" fontId="42" fillId="0" borderId="0" xfId="0" applyFont="1" applyAlignment="1">
      <alignment horizontal="left" vertical="center"/>
    </xf>
    <xf numFmtId="166" fontId="46" fillId="4" borderId="0" xfId="0" applyNumberFormat="1" applyFont="1" applyFill="1" applyAlignment="1">
      <alignment horizontal="left" vertical="center" wrapText="1"/>
    </xf>
    <xf numFmtId="4" fontId="42" fillId="4" borderId="1" xfId="49" applyNumberFormat="1" applyFont="1" applyFill="1" applyBorder="1" applyAlignment="1">
      <alignment horizontal="left" vertical="center" wrapText="1"/>
    </xf>
    <xf numFmtId="1" fontId="43" fillId="0" borderId="1" xfId="49" applyNumberFormat="1" applyFont="1" applyFill="1" applyBorder="1" applyAlignment="1">
      <alignment horizontal="left" vertical="center"/>
    </xf>
    <xf numFmtId="166" fontId="42" fillId="0" borderId="1" xfId="49" applyNumberFormat="1" applyFont="1" applyFill="1" applyBorder="1" applyAlignment="1">
      <alignment horizontal="left" vertical="center" wrapText="1"/>
    </xf>
    <xf numFmtId="166" fontId="42" fillId="0" borderId="1" xfId="49" applyNumberFormat="1" applyFont="1" applyFill="1" applyBorder="1" applyAlignment="1">
      <alignment horizontal="left" vertical="center"/>
    </xf>
    <xf numFmtId="4" fontId="42" fillId="0" borderId="1" xfId="49" applyNumberFormat="1"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3" fillId="4" borderId="1" xfId="0" applyFont="1" applyFill="1" applyBorder="1" applyAlignment="1">
      <alignment horizontal="left" vertical="center" wrapText="1"/>
    </xf>
    <xf numFmtId="0" fontId="43" fillId="4" borderId="1" xfId="0" applyFont="1" applyFill="1" applyBorder="1" applyAlignment="1">
      <alignment horizontal="left" vertical="center"/>
    </xf>
    <xf numFmtId="166" fontId="43" fillId="4" borderId="1" xfId="0" applyNumberFormat="1" applyFont="1" applyFill="1" applyBorder="1" applyAlignment="1">
      <alignment horizontal="left" vertical="center"/>
    </xf>
    <xf numFmtId="166" fontId="42" fillId="4" borderId="1" xfId="49" applyNumberFormat="1" applyFont="1" applyFill="1" applyBorder="1" applyAlignment="1">
      <alignment horizontal="left" vertical="center" wrapText="1"/>
    </xf>
    <xf numFmtId="0" fontId="42" fillId="4" borderId="0" xfId="0" applyFont="1" applyFill="1" applyAlignment="1">
      <alignment horizontal="left" vertical="center"/>
    </xf>
    <xf numFmtId="4" fontId="43" fillId="0" borderId="1" xfId="49" applyNumberFormat="1" applyFont="1" applyFill="1" applyBorder="1" applyAlignment="1">
      <alignment horizontal="left" vertical="center" wrapText="1"/>
    </xf>
    <xf numFmtId="166" fontId="42" fillId="0" borderId="1" xfId="9" applyNumberFormat="1" applyFont="1" applyFill="1" applyBorder="1" applyAlignment="1">
      <alignment horizontal="left" vertical="center"/>
    </xf>
    <xf numFmtId="4" fontId="43" fillId="0" borderId="17" xfId="49" applyNumberFormat="1" applyFont="1" applyFill="1" applyBorder="1" applyAlignment="1">
      <alignment horizontal="left" vertical="center" wrapText="1"/>
    </xf>
    <xf numFmtId="4" fontId="42" fillId="0" borderId="17" xfId="49" applyNumberFormat="1" applyFont="1" applyFill="1" applyBorder="1" applyAlignment="1">
      <alignment horizontal="left" vertical="center" wrapText="1"/>
    </xf>
    <xf numFmtId="2" fontId="43" fillId="0" borderId="1" xfId="49" applyNumberFormat="1" applyFont="1" applyFill="1" applyBorder="1" applyAlignment="1">
      <alignment horizontal="left" vertical="center" wrapText="1"/>
    </xf>
    <xf numFmtId="2" fontId="42" fillId="0" borderId="1" xfId="49" applyNumberFormat="1" applyFont="1" applyFill="1" applyBorder="1" applyAlignment="1">
      <alignment horizontal="left" vertical="center" wrapText="1"/>
    </xf>
    <xf numFmtId="0" fontId="42" fillId="0" borderId="1" xfId="29" applyFont="1" applyFill="1" applyBorder="1" applyAlignment="1" applyProtection="1">
      <alignment horizontal="left" vertical="center" wrapText="1"/>
    </xf>
    <xf numFmtId="166" fontId="43" fillId="0" borderId="1" xfId="49" applyNumberFormat="1" applyFont="1" applyFill="1" applyBorder="1" applyAlignment="1">
      <alignment horizontal="left" vertical="center" wrapText="1"/>
    </xf>
    <xf numFmtId="0" fontId="49" fillId="0" borderId="0" xfId="6" applyFont="1" applyAlignment="1">
      <alignment horizontal="left" vertical="center"/>
    </xf>
    <xf numFmtId="166" fontId="42" fillId="0" borderId="16" xfId="0" applyNumberFormat="1" applyFont="1" applyFill="1" applyBorder="1" applyAlignment="1">
      <alignment horizontal="left" vertical="center"/>
    </xf>
    <xf numFmtId="4" fontId="42" fillId="0" borderId="1" xfId="60" applyNumberFormat="1" applyFont="1" applyFill="1" applyBorder="1" applyAlignment="1">
      <alignment horizontal="left" vertical="center"/>
    </xf>
    <xf numFmtId="2" fontId="42" fillId="0" borderId="1" xfId="0" applyNumberFormat="1" applyFont="1" applyFill="1" applyBorder="1" applyAlignment="1">
      <alignment horizontal="left" vertical="center"/>
    </xf>
    <xf numFmtId="4" fontId="43" fillId="0" borderId="1" xfId="60" applyNumberFormat="1" applyFont="1" applyFill="1" applyBorder="1" applyAlignment="1">
      <alignment horizontal="left" vertical="center"/>
    </xf>
    <xf numFmtId="0" fontId="43" fillId="4" borderId="0" xfId="0" applyFont="1" applyFill="1" applyAlignment="1">
      <alignment horizontal="left" vertical="center"/>
    </xf>
    <xf numFmtId="2" fontId="43" fillId="0" borderId="1" xfId="0" applyNumberFormat="1" applyFont="1" applyFill="1" applyBorder="1" applyAlignment="1">
      <alignment horizontal="left" vertical="center"/>
    </xf>
    <xf numFmtId="166" fontId="43" fillId="0" borderId="1" xfId="9" applyNumberFormat="1" applyFont="1" applyFill="1" applyBorder="1" applyAlignment="1">
      <alignment horizontal="left" vertical="center"/>
    </xf>
    <xf numFmtId="0" fontId="43" fillId="0" borderId="0" xfId="0" applyFont="1" applyFill="1" applyAlignment="1">
      <alignment horizontal="left" vertical="center"/>
    </xf>
    <xf numFmtId="166" fontId="42" fillId="4" borderId="1" xfId="49" applyNumberFormat="1" applyFont="1" applyFill="1" applyBorder="1" applyAlignment="1">
      <alignment horizontal="left" vertical="center"/>
    </xf>
    <xf numFmtId="166" fontId="43" fillId="0" borderId="1" xfId="49" applyNumberFormat="1" applyFont="1" applyFill="1" applyBorder="1" applyAlignment="1" applyProtection="1">
      <alignment horizontal="left" vertical="center" wrapText="1"/>
      <protection locked="0"/>
    </xf>
    <xf numFmtId="166" fontId="42" fillId="0" borderId="1" xfId="49" applyNumberFormat="1" applyFont="1" applyFill="1" applyBorder="1" applyAlignment="1" applyProtection="1">
      <alignment horizontal="left" vertical="center" wrapText="1"/>
      <protection locked="0"/>
    </xf>
    <xf numFmtId="166" fontId="42" fillId="0" borderId="1" xfId="9" applyNumberFormat="1" applyFont="1" applyFill="1" applyBorder="1" applyAlignment="1" applyProtection="1">
      <alignment horizontal="left" vertical="center" wrapText="1"/>
      <protection locked="0"/>
    </xf>
    <xf numFmtId="0" fontId="45" fillId="9" borderId="1" xfId="29" applyFont="1" applyFill="1" applyBorder="1" applyAlignment="1" applyProtection="1">
      <alignment horizontal="left" vertical="center" wrapText="1"/>
    </xf>
    <xf numFmtId="4" fontId="45" fillId="9" borderId="1" xfId="49" applyNumberFormat="1" applyFont="1" applyFill="1" applyBorder="1" applyAlignment="1">
      <alignment horizontal="left" vertical="center" wrapText="1"/>
    </xf>
    <xf numFmtId="166" fontId="42" fillId="9" borderId="1" xfId="49" applyNumberFormat="1" applyFont="1" applyFill="1" applyBorder="1" applyAlignment="1">
      <alignment horizontal="left" vertical="center" wrapText="1"/>
    </xf>
    <xf numFmtId="49" fontId="45" fillId="9" borderId="1" xfId="49" applyNumberFormat="1" applyFont="1" applyFill="1" applyBorder="1" applyAlignment="1" applyProtection="1">
      <alignment horizontal="left" vertical="center" wrapText="1"/>
      <protection locked="0"/>
    </xf>
    <xf numFmtId="4" fontId="45" fillId="9" borderId="1" xfId="49" applyNumberFormat="1" applyFont="1" applyFill="1" applyBorder="1" applyAlignment="1">
      <alignment horizontal="left" vertical="center"/>
    </xf>
    <xf numFmtId="166" fontId="42" fillId="9" borderId="1" xfId="9" applyNumberFormat="1" applyFont="1" applyFill="1" applyBorder="1" applyAlignment="1" applyProtection="1">
      <alignment horizontal="left" vertical="center" wrapText="1"/>
      <protection locked="0"/>
    </xf>
    <xf numFmtId="166" fontId="46" fillId="9" borderId="1" xfId="9" applyNumberFormat="1" applyFont="1" applyFill="1" applyBorder="1" applyAlignment="1" applyProtection="1">
      <alignment horizontal="left" vertical="center" wrapText="1"/>
      <protection locked="0"/>
    </xf>
    <xf numFmtId="0" fontId="43" fillId="0" borderId="16" xfId="0" applyFont="1" applyFill="1" applyBorder="1" applyAlignment="1">
      <alignment horizontal="left" vertical="center"/>
    </xf>
    <xf numFmtId="166" fontId="43" fillId="0" borderId="16" xfId="0" applyNumberFormat="1" applyFont="1" applyFill="1" applyBorder="1" applyAlignment="1">
      <alignment horizontal="left" vertical="center"/>
    </xf>
    <xf numFmtId="166" fontId="42" fillId="4" borderId="1" xfId="9" applyNumberFormat="1" applyFont="1" applyFill="1" applyBorder="1" applyAlignment="1" applyProtection="1">
      <alignment horizontal="left" vertical="center" wrapText="1"/>
      <protection locked="0"/>
    </xf>
    <xf numFmtId="166" fontId="43" fillId="4" borderId="1" xfId="49" applyNumberFormat="1" applyFont="1" applyFill="1" applyBorder="1" applyAlignment="1">
      <alignment horizontal="left" vertical="center"/>
    </xf>
    <xf numFmtId="166" fontId="43" fillId="4" borderId="1" xfId="49" applyNumberFormat="1" applyFont="1" applyFill="1" applyBorder="1" applyAlignment="1">
      <alignment horizontal="left" vertical="center" wrapText="1"/>
    </xf>
    <xf numFmtId="166" fontId="43" fillId="0" borderId="1" xfId="49" applyNumberFormat="1" applyFont="1" applyFill="1" applyBorder="1" applyAlignment="1">
      <alignment horizontal="left" vertical="center"/>
    </xf>
    <xf numFmtId="166" fontId="50" fillId="4" borderId="1" xfId="49" applyNumberFormat="1" applyFont="1" applyFill="1" applyBorder="1" applyAlignment="1">
      <alignment horizontal="left" vertical="center" wrapText="1"/>
    </xf>
    <xf numFmtId="166" fontId="50" fillId="0" borderId="1" xfId="49" applyNumberFormat="1" applyFont="1" applyFill="1" applyBorder="1" applyAlignment="1">
      <alignment horizontal="left" vertical="center" wrapText="1"/>
    </xf>
    <xf numFmtId="166" fontId="50" fillId="0" borderId="1" xfId="49" applyNumberFormat="1" applyFont="1" applyFill="1" applyBorder="1" applyAlignment="1">
      <alignment horizontal="left" vertical="center"/>
    </xf>
    <xf numFmtId="2" fontId="42" fillId="0" borderId="1" xfId="0" applyNumberFormat="1" applyFont="1" applyFill="1" applyBorder="1" applyAlignment="1">
      <alignment horizontal="left" vertical="center" wrapText="1"/>
    </xf>
    <xf numFmtId="0" fontId="42" fillId="4" borderId="1" xfId="0" applyFont="1" applyFill="1" applyBorder="1" applyAlignment="1">
      <alignment horizontal="left" vertical="center" wrapText="1"/>
    </xf>
    <xf numFmtId="166" fontId="46" fillId="9" borderId="1" xfId="49" applyNumberFormat="1" applyFont="1" applyFill="1" applyBorder="1" applyAlignment="1">
      <alignment horizontal="left" vertical="center" wrapText="1"/>
    </xf>
    <xf numFmtId="0" fontId="46" fillId="0" borderId="1" xfId="49" applyFont="1" applyFill="1" applyBorder="1" applyAlignment="1">
      <alignment horizontal="left" vertical="center" wrapText="1"/>
    </xf>
    <xf numFmtId="0" fontId="43" fillId="0" borderId="1" xfId="29" applyFont="1" applyFill="1" applyBorder="1" applyAlignment="1" applyProtection="1">
      <alignment horizontal="left" vertical="center" wrapText="1"/>
    </xf>
    <xf numFmtId="0" fontId="50" fillId="0" borderId="1" xfId="59" applyFont="1" applyFill="1" applyBorder="1" applyAlignment="1" applyProtection="1">
      <alignment horizontal="left" vertical="center" wrapText="1"/>
    </xf>
    <xf numFmtId="166" fontId="43" fillId="0" borderId="1" xfId="3" applyNumberFormat="1" applyFont="1" applyFill="1" applyBorder="1" applyAlignment="1">
      <alignment horizontal="left" vertical="center" wrapText="1"/>
    </xf>
    <xf numFmtId="9" fontId="42" fillId="0" borderId="1" xfId="49" applyNumberFormat="1" applyFont="1" applyFill="1" applyBorder="1" applyAlignment="1">
      <alignment horizontal="left" vertical="center" wrapText="1"/>
    </xf>
    <xf numFmtId="4" fontId="46" fillId="9" borderId="1" xfId="49" applyNumberFormat="1" applyFont="1" applyFill="1" applyBorder="1" applyAlignment="1">
      <alignment horizontal="left" vertical="center" wrapText="1"/>
    </xf>
    <xf numFmtId="166" fontId="42" fillId="9" borderId="1" xfId="49" applyNumberFormat="1" applyFont="1" applyFill="1" applyBorder="1" applyAlignment="1">
      <alignment horizontal="left" vertical="center"/>
    </xf>
    <xf numFmtId="0" fontId="42" fillId="0" borderId="1" xfId="0" applyFont="1" applyBorder="1" applyAlignment="1">
      <alignment horizontal="left" vertical="center"/>
    </xf>
    <xf numFmtId="166" fontId="42" fillId="2" borderId="1" xfId="49" applyNumberFormat="1" applyFont="1" applyFill="1" applyBorder="1" applyAlignment="1">
      <alignment horizontal="left" vertical="center"/>
    </xf>
    <xf numFmtId="166" fontId="46" fillId="2" borderId="1" xfId="49" applyNumberFormat="1" applyFont="1" applyFill="1" applyBorder="1" applyAlignment="1">
      <alignment horizontal="left" vertical="center"/>
    </xf>
    <xf numFmtId="4" fontId="46" fillId="2" borderId="1" xfId="49" applyNumberFormat="1" applyFont="1" applyFill="1" applyBorder="1" applyAlignment="1">
      <alignment horizontal="left" vertical="center"/>
    </xf>
    <xf numFmtId="10" fontId="46" fillId="2" borderId="1" xfId="49" applyNumberFormat="1" applyFont="1" applyFill="1" applyBorder="1" applyAlignment="1">
      <alignment horizontal="left" vertical="center" wrapText="1"/>
    </xf>
    <xf numFmtId="9" fontId="46" fillId="2" borderId="1" xfId="49" applyNumberFormat="1" applyFont="1" applyFill="1" applyBorder="1" applyAlignment="1">
      <alignment horizontal="left" vertical="center" wrapText="1"/>
    </xf>
    <xf numFmtId="4" fontId="42" fillId="0" borderId="0" xfId="0" applyNumberFormat="1" applyFont="1" applyAlignment="1">
      <alignment horizontal="left" vertical="center"/>
    </xf>
    <xf numFmtId="1" fontId="46" fillId="0" borderId="0" xfId="49" applyNumberFormat="1" applyFont="1" applyFill="1" applyBorder="1" applyAlignment="1">
      <alignment horizontal="left" vertical="center"/>
    </xf>
    <xf numFmtId="0" fontId="48" fillId="0" borderId="0" xfId="0" applyFont="1" applyAlignment="1">
      <alignment horizontal="left" vertical="center"/>
    </xf>
    <xf numFmtId="0" fontId="46" fillId="0" borderId="0" xfId="0" applyFont="1" applyAlignment="1">
      <alignment horizontal="left" vertical="center" wrapText="1"/>
    </xf>
    <xf numFmtId="166" fontId="46" fillId="0" borderId="0" xfId="49" applyNumberFormat="1" applyFont="1" applyFill="1" applyBorder="1" applyAlignment="1">
      <alignment horizontal="left" vertical="center" wrapText="1"/>
    </xf>
    <xf numFmtId="0" fontId="43" fillId="0" borderId="0" xfId="0" applyFont="1" applyAlignment="1">
      <alignment horizontal="left" vertical="center"/>
    </xf>
    <xf numFmtId="166" fontId="46" fillId="0" borderId="0" xfId="49" applyNumberFormat="1" applyFont="1" applyAlignment="1">
      <alignment horizontal="left" vertical="center"/>
    </xf>
    <xf numFmtId="0" fontId="48" fillId="0" borderId="0" xfId="0" applyFont="1" applyAlignment="1">
      <alignment horizontal="left" vertical="center" wrapText="1"/>
    </xf>
    <xf numFmtId="0" fontId="46" fillId="0" borderId="0" xfId="49" applyFont="1" applyFill="1" applyAlignment="1">
      <alignment horizontal="left" vertical="center" wrapText="1"/>
    </xf>
    <xf numFmtId="0" fontId="42" fillId="0" borderId="0" xfId="0" applyFont="1" applyAlignment="1">
      <alignment horizontal="left" vertical="center" wrapText="1"/>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5" fillId="0" borderId="1" xfId="10" applyFont="1" applyBorder="1" applyAlignment="1">
      <alignment horizontal="center"/>
    </xf>
    <xf numFmtId="0" fontId="14" fillId="0" borderId="1" xfId="10" applyFont="1" applyBorder="1" applyAlignment="1">
      <alignment horizontal="left"/>
    </xf>
    <xf numFmtId="0" fontId="14" fillId="0" borderId="1" xfId="10" applyFont="1" applyBorder="1" applyAlignment="1">
      <alignment horizontal="left" wrapText="1"/>
    </xf>
    <xf numFmtId="0" fontId="4" fillId="0" borderId="1" xfId="10" applyFont="1" applyBorder="1" applyAlignment="1">
      <alignment horizontal="center"/>
    </xf>
    <xf numFmtId="0" fontId="14" fillId="0" borderId="1" xfId="10" applyFont="1" applyBorder="1" applyAlignment="1">
      <alignment horizontal="center"/>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4" fillId="0" borderId="1" xfId="10" applyFont="1" applyBorder="1" applyAlignment="1">
      <alignment horizontal="left" vertical="top" wrapText="1"/>
    </xf>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6" fillId="4" borderId="0" xfId="0" applyFont="1" applyFill="1" applyAlignment="1">
      <alignment horizontal="left" vertical="center" wrapText="1"/>
    </xf>
    <xf numFmtId="0" fontId="46" fillId="0" borderId="0" xfId="60" applyFont="1" applyAlignment="1">
      <alignment horizontal="left" vertical="center"/>
    </xf>
    <xf numFmtId="0" fontId="46" fillId="4" borderId="0" xfId="0" applyFont="1" applyFill="1" applyBorder="1" applyAlignment="1">
      <alignment horizontal="center" vertical="center" wrapText="1"/>
    </xf>
    <xf numFmtId="0" fontId="50" fillId="4" borderId="1" xfId="49" applyFont="1" applyFill="1" applyBorder="1" applyAlignment="1">
      <alignment horizontal="left"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55" t="s">
        <v>0</v>
      </c>
      <c r="B1" s="156"/>
      <c r="C1" s="156"/>
      <c r="D1" s="156"/>
      <c r="E1" s="156"/>
      <c r="F1" s="156"/>
      <c r="G1" s="156"/>
      <c r="H1" s="156"/>
      <c r="I1" s="156"/>
      <c r="J1" s="156"/>
      <c r="K1" s="156"/>
      <c r="L1" s="156"/>
      <c r="M1" s="156"/>
      <c r="N1" s="156"/>
      <c r="O1" s="156"/>
      <c r="P1" s="156"/>
      <c r="Q1" s="156"/>
    </row>
    <row r="2" spans="1:18" ht="30" customHeight="1">
      <c r="A2" s="157" t="s">
        <v>1</v>
      </c>
      <c r="B2" s="158"/>
      <c r="C2" s="158"/>
      <c r="D2" s="158"/>
      <c r="E2" s="158"/>
      <c r="F2" s="158"/>
      <c r="G2" s="158"/>
      <c r="H2" s="158"/>
      <c r="I2" s="158"/>
      <c r="J2" s="158"/>
      <c r="K2" s="158"/>
      <c r="L2" s="158"/>
      <c r="M2" s="158"/>
      <c r="N2" s="158"/>
      <c r="O2" s="158"/>
      <c r="P2" s="158"/>
      <c r="Q2" s="158"/>
    </row>
    <row r="3" spans="1:18" ht="20.25" customHeight="1">
      <c r="B3" s="11"/>
      <c r="C3" s="11"/>
      <c r="D3" s="11"/>
      <c r="E3" s="159" t="s">
        <v>2</v>
      </c>
      <c r="F3" s="160"/>
      <c r="G3" s="161"/>
      <c r="H3" s="161"/>
      <c r="I3" s="161"/>
      <c r="J3" s="161"/>
      <c r="K3" s="161"/>
      <c r="L3" s="161"/>
      <c r="M3" s="161"/>
      <c r="N3" s="161"/>
      <c r="O3" s="11"/>
      <c r="P3" s="11"/>
      <c r="Q3" s="11"/>
    </row>
    <row r="4" spans="1:18">
      <c r="B4" s="11"/>
      <c r="C4" s="11"/>
      <c r="D4" s="11"/>
      <c r="E4" s="12"/>
      <c r="F4" s="13"/>
      <c r="G4" s="14"/>
      <c r="H4" s="14"/>
      <c r="I4" s="14"/>
      <c r="J4" s="14"/>
      <c r="K4" s="14"/>
      <c r="L4" s="14"/>
      <c r="M4" s="14"/>
      <c r="N4" s="14"/>
      <c r="O4" s="11"/>
      <c r="P4" s="11"/>
      <c r="Q4" s="11"/>
    </row>
    <row r="5" spans="1:18" ht="59.25" customHeight="1">
      <c r="A5" s="15"/>
      <c r="B5" s="162" t="s">
        <v>3</v>
      </c>
      <c r="C5" s="163"/>
      <c r="D5" s="163"/>
      <c r="E5" s="163"/>
      <c r="F5" s="163"/>
      <c r="G5" s="163"/>
      <c r="H5" s="163"/>
      <c r="I5" s="163"/>
      <c r="J5" s="163"/>
      <c r="K5" s="163"/>
      <c r="L5" s="163"/>
      <c r="M5" s="163"/>
      <c r="N5" s="163"/>
      <c r="O5" s="163"/>
      <c r="P5" s="163"/>
      <c r="Q5" s="164"/>
    </row>
    <row r="6" spans="1:18" ht="64.5" customHeight="1">
      <c r="A6" s="16">
        <v>1</v>
      </c>
      <c r="B6" s="165" t="s">
        <v>4</v>
      </c>
      <c r="C6" s="166"/>
      <c r="D6" s="166"/>
      <c r="E6" s="166"/>
      <c r="F6" s="166"/>
      <c r="G6" s="166"/>
      <c r="H6" s="166"/>
      <c r="I6" s="166"/>
      <c r="J6" s="166"/>
      <c r="K6" s="166"/>
      <c r="L6" s="166"/>
      <c r="M6" s="166"/>
      <c r="N6" s="166"/>
      <c r="O6" s="166"/>
      <c r="P6" s="166"/>
      <c r="Q6" s="167"/>
    </row>
    <row r="7" spans="1:18" ht="18" customHeight="1">
      <c r="A7" s="16">
        <v>2</v>
      </c>
      <c r="B7" s="165" t="s">
        <v>5</v>
      </c>
      <c r="C7" s="166"/>
      <c r="D7" s="166"/>
      <c r="E7" s="166"/>
      <c r="F7" s="166"/>
      <c r="G7" s="166"/>
      <c r="H7" s="166"/>
      <c r="I7" s="166"/>
      <c r="J7" s="166"/>
      <c r="K7" s="166"/>
      <c r="L7" s="166"/>
      <c r="M7" s="166"/>
      <c r="N7" s="166"/>
      <c r="O7" s="166"/>
      <c r="P7" s="166"/>
      <c r="Q7" s="167"/>
    </row>
    <row r="8" spans="1:18" ht="45" customHeight="1">
      <c r="A8" s="16">
        <v>3</v>
      </c>
      <c r="B8" s="168" t="s">
        <v>6</v>
      </c>
      <c r="C8" s="169"/>
      <c r="D8" s="169"/>
      <c r="E8" s="169"/>
      <c r="F8" s="169"/>
      <c r="G8" s="169"/>
      <c r="H8" s="169"/>
      <c r="I8" s="169"/>
      <c r="J8" s="169"/>
      <c r="K8" s="169"/>
      <c r="L8" s="169"/>
      <c r="M8" s="169"/>
      <c r="N8" s="169"/>
      <c r="O8" s="169"/>
      <c r="P8" s="169"/>
      <c r="Q8" s="170"/>
    </row>
    <row r="9" spans="1:18" ht="24" customHeight="1">
      <c r="A9" s="16">
        <v>4</v>
      </c>
      <c r="B9" s="165" t="s">
        <v>7</v>
      </c>
      <c r="C9" s="166"/>
      <c r="D9" s="166"/>
      <c r="E9" s="166"/>
      <c r="F9" s="166"/>
      <c r="G9" s="166"/>
      <c r="H9" s="166"/>
      <c r="I9" s="166"/>
      <c r="J9" s="166"/>
      <c r="K9" s="166"/>
      <c r="L9" s="166"/>
      <c r="M9" s="166"/>
      <c r="N9" s="166"/>
      <c r="O9" s="166"/>
      <c r="P9" s="166"/>
      <c r="Q9" s="167"/>
    </row>
    <row r="10" spans="1:18" ht="19.5" customHeight="1">
      <c r="A10" s="16">
        <v>5</v>
      </c>
      <c r="B10" s="165" t="s">
        <v>8</v>
      </c>
      <c r="C10" s="166"/>
      <c r="D10" s="166"/>
      <c r="E10" s="166"/>
      <c r="F10" s="166"/>
      <c r="G10" s="166"/>
      <c r="H10" s="166"/>
      <c r="I10" s="166"/>
      <c r="J10" s="166"/>
      <c r="K10" s="166"/>
      <c r="L10" s="166"/>
      <c r="M10" s="166"/>
      <c r="N10" s="166"/>
      <c r="O10" s="166"/>
      <c r="P10" s="166"/>
      <c r="Q10" s="167"/>
    </row>
    <row r="11" spans="1:18" ht="21" customHeight="1">
      <c r="A11" s="17"/>
      <c r="B11" s="171" t="s">
        <v>9</v>
      </c>
      <c r="C11" s="172"/>
      <c r="D11" s="172"/>
      <c r="E11" s="172"/>
      <c r="F11" s="172"/>
      <c r="G11" s="172"/>
      <c r="H11" s="172"/>
      <c r="I11" s="172"/>
      <c r="J11" s="172"/>
      <c r="K11" s="172"/>
      <c r="L11" s="172"/>
      <c r="M11" s="172"/>
      <c r="N11" s="172"/>
      <c r="O11" s="172"/>
      <c r="P11" s="172"/>
      <c r="Q11" s="172"/>
      <c r="R11" s="21"/>
    </row>
    <row r="12" spans="1:18" ht="21" customHeight="1">
      <c r="A12" s="18"/>
      <c r="B12" s="19"/>
      <c r="C12" s="20"/>
      <c r="D12" s="20"/>
      <c r="E12" s="20"/>
      <c r="F12" s="20"/>
      <c r="G12" s="20"/>
      <c r="H12" s="20"/>
      <c r="I12" s="20"/>
      <c r="J12" s="20"/>
      <c r="K12" s="20"/>
      <c r="L12" s="20"/>
      <c r="M12" s="20"/>
      <c r="N12" s="20"/>
      <c r="O12" s="20"/>
      <c r="P12" s="20"/>
      <c r="Q12" s="20"/>
    </row>
    <row r="13" spans="1:18">
      <c r="A13" s="173" t="s">
        <v>10</v>
      </c>
      <c r="B13" s="173"/>
      <c r="C13" s="173"/>
      <c r="D13" s="173"/>
      <c r="E13" s="173"/>
      <c r="F13" s="173"/>
      <c r="G13" s="173"/>
      <c r="H13" s="173"/>
      <c r="I13" s="173"/>
      <c r="J13" s="173"/>
      <c r="K13" s="173"/>
      <c r="L13" s="173"/>
      <c r="M13" s="173"/>
      <c r="N13" s="173"/>
      <c r="O13" s="173"/>
      <c r="P13" s="173"/>
      <c r="Q13" s="173"/>
    </row>
    <row r="14" spans="1:18" ht="15.75" customHeight="1">
      <c r="A14" s="173" t="s">
        <v>11</v>
      </c>
      <c r="B14" s="173"/>
      <c r="C14" s="173"/>
      <c r="D14" s="173"/>
      <c r="E14" s="173" t="s">
        <v>12</v>
      </c>
      <c r="F14" s="173"/>
      <c r="G14" s="173"/>
      <c r="H14" s="173"/>
      <c r="I14" s="173"/>
      <c r="J14" s="173"/>
      <c r="K14" s="173"/>
      <c r="L14" s="173"/>
      <c r="M14" s="173"/>
      <c r="N14" s="173"/>
      <c r="O14" s="173"/>
      <c r="P14" s="173"/>
      <c r="Q14" s="173"/>
    </row>
    <row r="15" spans="1:18" ht="15.75" customHeight="1">
      <c r="A15" s="173" t="s">
        <v>13</v>
      </c>
      <c r="B15" s="173"/>
      <c r="C15" s="173"/>
      <c r="D15" s="173"/>
      <c r="E15" s="173"/>
      <c r="F15" s="173"/>
      <c r="G15" s="173"/>
      <c r="H15" s="173"/>
      <c r="I15" s="173"/>
      <c r="J15" s="173"/>
      <c r="K15" s="173"/>
      <c r="L15" s="173"/>
      <c r="M15" s="173"/>
      <c r="N15" s="173"/>
      <c r="O15" s="173"/>
      <c r="P15" s="173"/>
      <c r="Q15" s="173"/>
    </row>
    <row r="16" spans="1:18" ht="24" customHeight="1">
      <c r="A16" s="181" t="s">
        <v>14</v>
      </c>
      <c r="B16" s="181"/>
      <c r="C16" s="181"/>
      <c r="D16" s="181"/>
      <c r="E16" s="174" t="s">
        <v>15</v>
      </c>
      <c r="F16" s="174"/>
      <c r="G16" s="174"/>
      <c r="H16" s="174"/>
      <c r="I16" s="174"/>
      <c r="J16" s="174"/>
      <c r="K16" s="174"/>
      <c r="L16" s="174"/>
      <c r="M16" s="174"/>
      <c r="N16" s="174"/>
      <c r="O16" s="174"/>
      <c r="P16" s="174"/>
      <c r="Q16" s="174"/>
    </row>
    <row r="17" spans="1:17" ht="47.25" customHeight="1">
      <c r="A17" s="181"/>
      <c r="B17" s="181"/>
      <c r="C17" s="181"/>
      <c r="D17" s="181"/>
      <c r="E17" s="175" t="s">
        <v>16</v>
      </c>
      <c r="F17" s="175"/>
      <c r="G17" s="175"/>
      <c r="H17" s="175"/>
      <c r="I17" s="175"/>
      <c r="J17" s="175"/>
      <c r="K17" s="175"/>
      <c r="L17" s="175"/>
      <c r="M17" s="175"/>
      <c r="N17" s="175"/>
      <c r="O17" s="175"/>
      <c r="P17" s="175"/>
      <c r="Q17" s="175"/>
    </row>
    <row r="18" spans="1:17" ht="39.75" customHeight="1">
      <c r="A18" s="181"/>
      <c r="B18" s="181"/>
      <c r="C18" s="181"/>
      <c r="D18" s="181"/>
      <c r="E18" s="175" t="s">
        <v>17</v>
      </c>
      <c r="F18" s="175"/>
      <c r="G18" s="175"/>
      <c r="H18" s="175"/>
      <c r="I18" s="175"/>
      <c r="J18" s="175"/>
      <c r="K18" s="175"/>
      <c r="L18" s="175"/>
      <c r="M18" s="175"/>
      <c r="N18" s="175"/>
      <c r="O18" s="175"/>
      <c r="P18" s="175"/>
      <c r="Q18" s="175"/>
    </row>
    <row r="19" spans="1:17" ht="38.25" customHeight="1">
      <c r="A19" s="181"/>
      <c r="B19" s="181"/>
      <c r="C19" s="181"/>
      <c r="D19" s="181"/>
      <c r="E19" s="175" t="s">
        <v>18</v>
      </c>
      <c r="F19" s="175"/>
      <c r="G19" s="175"/>
      <c r="H19" s="175"/>
      <c r="I19" s="175"/>
      <c r="J19" s="175"/>
      <c r="K19" s="175"/>
      <c r="L19" s="175"/>
      <c r="M19" s="175"/>
      <c r="N19" s="175"/>
      <c r="O19" s="175"/>
      <c r="P19" s="175"/>
      <c r="Q19" s="175"/>
    </row>
    <row r="20" spans="1:17" ht="30" customHeight="1">
      <c r="A20" s="181"/>
      <c r="B20" s="181"/>
      <c r="C20" s="181"/>
      <c r="D20" s="181"/>
      <c r="E20" s="175" t="s">
        <v>19</v>
      </c>
      <c r="F20" s="175"/>
      <c r="G20" s="175"/>
      <c r="H20" s="175"/>
      <c r="I20" s="175"/>
      <c r="J20" s="175"/>
      <c r="K20" s="175"/>
      <c r="L20" s="175"/>
      <c r="M20" s="175"/>
      <c r="N20" s="175"/>
      <c r="O20" s="175"/>
      <c r="P20" s="175"/>
      <c r="Q20" s="175"/>
    </row>
    <row r="21" spans="1:17" ht="53.25" customHeight="1">
      <c r="A21" s="181"/>
      <c r="B21" s="181"/>
      <c r="C21" s="181"/>
      <c r="D21" s="181"/>
      <c r="E21" s="175" t="s">
        <v>20</v>
      </c>
      <c r="F21" s="175"/>
      <c r="G21" s="175"/>
      <c r="H21" s="175"/>
      <c r="I21" s="175"/>
      <c r="J21" s="175"/>
      <c r="K21" s="175"/>
      <c r="L21" s="175"/>
      <c r="M21" s="175"/>
      <c r="N21" s="175"/>
      <c r="O21" s="175"/>
      <c r="P21" s="175"/>
      <c r="Q21" s="175"/>
    </row>
    <row r="22" spans="1:17">
      <c r="A22" s="176" t="s">
        <v>21</v>
      </c>
      <c r="B22" s="177"/>
      <c r="C22" s="177"/>
      <c r="D22" s="177"/>
      <c r="E22" s="177"/>
      <c r="F22" s="177"/>
      <c r="G22" s="177"/>
      <c r="H22" s="177"/>
      <c r="I22" s="177"/>
      <c r="J22" s="177"/>
      <c r="K22" s="177"/>
      <c r="L22" s="177"/>
      <c r="M22" s="177"/>
      <c r="N22" s="177"/>
      <c r="O22" s="177"/>
      <c r="P22" s="177"/>
      <c r="Q22" s="177"/>
    </row>
    <row r="23" spans="1:17" ht="48" customHeight="1">
      <c r="A23" s="181" t="s">
        <v>22</v>
      </c>
      <c r="B23" s="182"/>
      <c r="C23" s="182"/>
      <c r="D23" s="182"/>
      <c r="E23" s="175" t="s">
        <v>23</v>
      </c>
      <c r="F23" s="175"/>
      <c r="G23" s="175"/>
      <c r="H23" s="175"/>
      <c r="I23" s="175"/>
      <c r="J23" s="175"/>
      <c r="K23" s="175"/>
      <c r="L23" s="175"/>
      <c r="M23" s="175"/>
      <c r="N23" s="175"/>
      <c r="O23" s="175"/>
      <c r="P23" s="175"/>
      <c r="Q23" s="175"/>
    </row>
    <row r="24" spans="1:17" ht="46.5" customHeight="1">
      <c r="A24" s="182"/>
      <c r="B24" s="182"/>
      <c r="C24" s="182"/>
      <c r="D24" s="182"/>
      <c r="E24" s="175" t="s">
        <v>24</v>
      </c>
      <c r="F24" s="175"/>
      <c r="G24" s="175"/>
      <c r="H24" s="175"/>
      <c r="I24" s="175"/>
      <c r="J24" s="175"/>
      <c r="K24" s="175"/>
      <c r="L24" s="175"/>
      <c r="M24" s="175"/>
      <c r="N24" s="175"/>
      <c r="O24" s="175"/>
      <c r="P24" s="175"/>
      <c r="Q24" s="175"/>
    </row>
    <row r="25" spans="1:17" ht="46.5" customHeight="1">
      <c r="A25" s="182"/>
      <c r="B25" s="182"/>
      <c r="C25" s="182"/>
      <c r="D25" s="182"/>
      <c r="E25" s="175" t="s">
        <v>25</v>
      </c>
      <c r="F25" s="175"/>
      <c r="G25" s="175"/>
      <c r="H25" s="175"/>
      <c r="I25" s="175"/>
      <c r="J25" s="175"/>
      <c r="K25" s="175"/>
      <c r="L25" s="175"/>
      <c r="M25" s="175"/>
      <c r="N25" s="175"/>
      <c r="O25" s="175"/>
      <c r="P25" s="175"/>
      <c r="Q25" s="175"/>
    </row>
    <row r="26" spans="1:17">
      <c r="A26" s="182"/>
      <c r="B26" s="182"/>
      <c r="C26" s="182"/>
      <c r="D26" s="182"/>
      <c r="E26" s="175" t="s">
        <v>26</v>
      </c>
      <c r="F26" s="175"/>
      <c r="G26" s="175"/>
      <c r="H26" s="175"/>
      <c r="I26" s="175"/>
      <c r="J26" s="175"/>
      <c r="K26" s="175"/>
      <c r="L26" s="175"/>
      <c r="M26" s="175"/>
      <c r="N26" s="175"/>
      <c r="O26" s="175"/>
      <c r="P26" s="175"/>
      <c r="Q26" s="175"/>
    </row>
    <row r="27" spans="1:17">
      <c r="A27" s="176" t="s">
        <v>27</v>
      </c>
      <c r="B27" s="176"/>
      <c r="C27" s="176"/>
      <c r="D27" s="176"/>
      <c r="E27" s="176"/>
      <c r="F27" s="176"/>
      <c r="G27" s="176"/>
      <c r="H27" s="176"/>
      <c r="I27" s="176"/>
      <c r="J27" s="176"/>
      <c r="K27" s="176"/>
      <c r="L27" s="176"/>
      <c r="M27" s="176"/>
      <c r="N27" s="176"/>
      <c r="O27" s="176"/>
      <c r="P27" s="176"/>
      <c r="Q27" s="176"/>
    </row>
    <row r="28" spans="1:17" ht="58.5" customHeight="1">
      <c r="A28" s="181" t="s">
        <v>28</v>
      </c>
      <c r="B28" s="181"/>
      <c r="C28" s="181"/>
      <c r="D28" s="181"/>
      <c r="E28" s="175" t="s">
        <v>29</v>
      </c>
      <c r="F28" s="175"/>
      <c r="G28" s="175"/>
      <c r="H28" s="175"/>
      <c r="I28" s="175"/>
      <c r="J28" s="175"/>
      <c r="K28" s="175"/>
      <c r="L28" s="175"/>
      <c r="M28" s="175"/>
      <c r="N28" s="175"/>
      <c r="O28" s="175"/>
      <c r="P28" s="175"/>
      <c r="Q28" s="175"/>
    </row>
    <row r="29" spans="1:17" ht="24" customHeight="1">
      <c r="A29" s="176" t="s">
        <v>30</v>
      </c>
      <c r="B29" s="176"/>
      <c r="C29" s="176"/>
      <c r="D29" s="176"/>
      <c r="E29" s="176"/>
      <c r="F29" s="176"/>
      <c r="G29" s="176"/>
      <c r="H29" s="176"/>
      <c r="I29" s="176"/>
      <c r="J29" s="176"/>
      <c r="K29" s="176"/>
      <c r="L29" s="176"/>
      <c r="M29" s="176"/>
      <c r="N29" s="176"/>
      <c r="O29" s="176"/>
      <c r="P29" s="176"/>
      <c r="Q29" s="176"/>
    </row>
    <row r="30" spans="1:17" ht="50.25" customHeight="1">
      <c r="A30" s="182">
        <v>4</v>
      </c>
      <c r="B30" s="182"/>
      <c r="C30" s="182"/>
      <c r="D30" s="182"/>
      <c r="E30" s="175" t="s">
        <v>31</v>
      </c>
      <c r="F30" s="175"/>
      <c r="G30" s="175"/>
      <c r="H30" s="175"/>
      <c r="I30" s="175"/>
      <c r="J30" s="175"/>
      <c r="K30" s="175"/>
      <c r="L30" s="175"/>
      <c r="M30" s="175"/>
      <c r="N30" s="175"/>
      <c r="O30" s="175"/>
      <c r="P30" s="175"/>
      <c r="Q30" s="175"/>
    </row>
    <row r="31" spans="1:17" ht="45.75" customHeight="1">
      <c r="A31" s="182"/>
      <c r="B31" s="182"/>
      <c r="C31" s="182"/>
      <c r="D31" s="182"/>
      <c r="E31" s="175" t="s">
        <v>32</v>
      </c>
      <c r="F31" s="175"/>
      <c r="G31" s="175"/>
      <c r="H31" s="175"/>
      <c r="I31" s="175"/>
      <c r="J31" s="175"/>
      <c r="K31" s="175"/>
      <c r="L31" s="175"/>
      <c r="M31" s="175"/>
      <c r="N31" s="175"/>
      <c r="O31" s="175"/>
      <c r="P31" s="175"/>
      <c r="Q31" s="175"/>
    </row>
    <row r="32" spans="1:17" ht="30" customHeight="1">
      <c r="A32" s="176" t="s">
        <v>33</v>
      </c>
      <c r="B32" s="176"/>
      <c r="C32" s="176"/>
      <c r="D32" s="176"/>
      <c r="E32" s="176"/>
      <c r="F32" s="176"/>
      <c r="G32" s="176"/>
      <c r="H32" s="176"/>
      <c r="I32" s="176"/>
      <c r="J32" s="176"/>
      <c r="K32" s="176"/>
      <c r="L32" s="176"/>
      <c r="M32" s="176"/>
      <c r="N32" s="176"/>
      <c r="O32" s="176"/>
      <c r="P32" s="176"/>
      <c r="Q32" s="176"/>
    </row>
    <row r="33" spans="1:17" ht="19.5" customHeight="1">
      <c r="A33" s="182">
        <v>5</v>
      </c>
      <c r="B33" s="182"/>
      <c r="C33" s="182"/>
      <c r="D33" s="182"/>
      <c r="E33" s="183" t="s">
        <v>34</v>
      </c>
      <c r="F33" s="183"/>
      <c r="G33" s="183"/>
      <c r="H33" s="183"/>
      <c r="I33" s="183"/>
      <c r="J33" s="183"/>
      <c r="K33" s="183"/>
      <c r="L33" s="183"/>
      <c r="M33" s="183"/>
      <c r="N33" s="183"/>
      <c r="O33" s="183"/>
      <c r="P33" s="183"/>
      <c r="Q33" s="183"/>
    </row>
    <row r="34" spans="1:17" ht="201.75" customHeight="1">
      <c r="A34" s="182"/>
      <c r="B34" s="182"/>
      <c r="C34" s="182"/>
      <c r="D34" s="182"/>
      <c r="E34" s="178" t="s">
        <v>35</v>
      </c>
      <c r="F34" s="178"/>
      <c r="G34" s="178"/>
      <c r="H34" s="178"/>
      <c r="I34" s="178"/>
      <c r="J34" s="178"/>
      <c r="K34" s="178"/>
      <c r="L34" s="178"/>
      <c r="M34" s="178"/>
      <c r="N34" s="178"/>
      <c r="O34" s="178"/>
      <c r="P34" s="178"/>
      <c r="Q34" s="178"/>
    </row>
    <row r="35" spans="1:17" ht="18.75" customHeight="1">
      <c r="A35" s="182"/>
      <c r="B35" s="182"/>
      <c r="C35" s="182"/>
      <c r="D35" s="182"/>
      <c r="E35" s="183" t="s">
        <v>36</v>
      </c>
      <c r="F35" s="183"/>
      <c r="G35" s="183"/>
      <c r="H35" s="183"/>
      <c r="I35" s="183"/>
      <c r="J35" s="183"/>
      <c r="K35" s="183"/>
      <c r="L35" s="183"/>
      <c r="M35" s="183"/>
      <c r="N35" s="183"/>
      <c r="O35" s="183"/>
      <c r="P35" s="183"/>
      <c r="Q35" s="183"/>
    </row>
    <row r="36" spans="1:17" ht="186.75" customHeight="1">
      <c r="A36" s="182"/>
      <c r="B36" s="182"/>
      <c r="C36" s="182"/>
      <c r="D36" s="182"/>
      <c r="E36" s="178" t="s">
        <v>37</v>
      </c>
      <c r="F36" s="179"/>
      <c r="G36" s="179"/>
      <c r="H36" s="179"/>
      <c r="I36" s="179"/>
      <c r="J36" s="179"/>
      <c r="K36" s="179"/>
      <c r="L36" s="179"/>
      <c r="M36" s="179"/>
      <c r="N36" s="179"/>
      <c r="O36" s="179"/>
      <c r="P36" s="179"/>
      <c r="Q36" s="179"/>
    </row>
    <row r="37" spans="1:17" ht="115.5" customHeight="1">
      <c r="A37" s="182"/>
      <c r="B37" s="182"/>
      <c r="C37" s="182"/>
      <c r="D37" s="182"/>
      <c r="E37" s="180" t="s">
        <v>38</v>
      </c>
      <c r="F37" s="180"/>
      <c r="G37" s="180"/>
      <c r="H37" s="180"/>
      <c r="I37" s="180"/>
      <c r="J37" s="180"/>
      <c r="K37" s="180"/>
      <c r="L37" s="180"/>
      <c r="M37" s="180"/>
      <c r="N37" s="180"/>
      <c r="O37" s="180"/>
      <c r="P37" s="180"/>
      <c r="Q37" s="180"/>
    </row>
    <row r="38" spans="1:17" ht="66.75" customHeight="1">
      <c r="A38" s="182"/>
      <c r="B38" s="182"/>
      <c r="C38" s="182"/>
      <c r="D38" s="182"/>
      <c r="E38" s="178" t="s">
        <v>39</v>
      </c>
      <c r="F38" s="179"/>
      <c r="G38" s="179"/>
      <c r="H38" s="179"/>
      <c r="I38" s="179"/>
      <c r="J38" s="179"/>
      <c r="K38" s="179"/>
      <c r="L38" s="179"/>
      <c r="M38" s="179"/>
      <c r="N38" s="179"/>
      <c r="O38" s="179"/>
      <c r="P38" s="179"/>
      <c r="Q38" s="179"/>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84" t="s">
        <v>41</v>
      </c>
      <c r="B2" s="185"/>
      <c r="C2" s="185"/>
      <c r="D2" s="185"/>
      <c r="E2" s="185"/>
      <c r="F2" s="185"/>
      <c r="G2" s="185"/>
      <c r="H2" s="185"/>
      <c r="I2" s="185"/>
      <c r="J2" s="185"/>
      <c r="K2" s="185"/>
      <c r="L2" s="185"/>
      <c r="M2" s="185"/>
      <c r="N2" s="186"/>
    </row>
    <row r="3" spans="1:14">
      <c r="A3" s="187" t="s">
        <v>42</v>
      </c>
      <c r="B3" s="188"/>
      <c r="C3" s="188"/>
      <c r="D3" s="188"/>
      <c r="E3" s="188"/>
      <c r="F3" s="188"/>
      <c r="G3" s="188"/>
      <c r="H3" s="188"/>
      <c r="I3" s="188"/>
      <c r="J3" s="188"/>
      <c r="K3" s="188"/>
      <c r="L3" s="188"/>
      <c r="M3" s="188"/>
      <c r="N3" s="189"/>
    </row>
    <row r="4" spans="1:14" ht="46.5" customHeight="1">
      <c r="A4" s="4" t="s">
        <v>43</v>
      </c>
      <c r="B4" s="190" t="s">
        <v>44</v>
      </c>
      <c r="C4" s="190"/>
      <c r="D4" s="190"/>
      <c r="E4" s="190"/>
      <c r="F4" s="190"/>
      <c r="G4" s="190"/>
      <c r="H4" s="190"/>
      <c r="I4" s="190"/>
      <c r="J4" s="190"/>
      <c r="K4" s="190"/>
      <c r="L4" s="190"/>
      <c r="M4" s="190"/>
      <c r="N4" s="191"/>
    </row>
    <row r="5" spans="1:14" ht="45.75" customHeight="1">
      <c r="A5" s="192" t="s">
        <v>45</v>
      </c>
      <c r="B5" s="193"/>
      <c r="C5" s="193"/>
      <c r="D5" s="193"/>
      <c r="E5" s="193"/>
      <c r="F5" s="193"/>
      <c r="G5" s="193"/>
      <c r="H5" s="193"/>
      <c r="I5" s="193"/>
      <c r="J5" s="193"/>
      <c r="K5" s="193"/>
      <c r="L5" s="193"/>
      <c r="M5" s="193"/>
      <c r="N5" s="194"/>
    </row>
    <row r="6" spans="1:14" ht="29.25" customHeight="1">
      <c r="A6" s="192" t="s">
        <v>46</v>
      </c>
      <c r="B6" s="193"/>
      <c r="C6" s="193"/>
      <c r="D6" s="193"/>
      <c r="E6" s="193"/>
      <c r="F6" s="193"/>
      <c r="G6" s="193"/>
      <c r="H6" s="193"/>
      <c r="I6" s="193"/>
      <c r="J6" s="193"/>
      <c r="K6" s="193"/>
      <c r="L6" s="193"/>
      <c r="M6" s="193"/>
      <c r="N6" s="194"/>
    </row>
    <row r="7" spans="1:14" ht="17.25" customHeight="1">
      <c r="A7" s="5" t="s">
        <v>47</v>
      </c>
      <c r="B7" s="6"/>
      <c r="C7" s="6"/>
      <c r="D7" s="6"/>
      <c r="E7" s="6"/>
      <c r="F7" s="6"/>
      <c r="G7" s="6"/>
      <c r="H7" s="6"/>
      <c r="I7" s="6"/>
      <c r="J7" s="6"/>
      <c r="K7" s="6"/>
      <c r="L7" s="6"/>
      <c r="M7" s="6"/>
      <c r="N7" s="8"/>
    </row>
    <row r="8" spans="1:14" ht="51" customHeight="1">
      <c r="A8" s="192" t="s">
        <v>48</v>
      </c>
      <c r="B8" s="193"/>
      <c r="C8" s="193"/>
      <c r="D8" s="193"/>
      <c r="E8" s="193"/>
      <c r="F8" s="193"/>
      <c r="G8" s="193"/>
      <c r="H8" s="193"/>
      <c r="I8" s="193"/>
      <c r="J8" s="193"/>
      <c r="K8" s="193"/>
      <c r="L8" s="193"/>
      <c r="M8" s="193"/>
      <c r="N8" s="194"/>
    </row>
    <row r="9" spans="1:14" ht="36" customHeight="1">
      <c r="A9" s="192" t="s">
        <v>49</v>
      </c>
      <c r="B9" s="193"/>
      <c r="C9" s="193"/>
      <c r="D9" s="193"/>
      <c r="E9" s="193"/>
      <c r="F9" s="193"/>
      <c r="G9" s="193"/>
      <c r="H9" s="193"/>
      <c r="I9" s="193"/>
      <c r="J9" s="193"/>
      <c r="K9" s="193"/>
      <c r="L9" s="193"/>
      <c r="M9" s="193"/>
      <c r="N9" s="194"/>
    </row>
    <row r="10" spans="1:14" ht="30" customHeight="1">
      <c r="A10" s="192" t="s">
        <v>50</v>
      </c>
      <c r="B10" s="193"/>
      <c r="C10" s="193"/>
      <c r="D10" s="193"/>
      <c r="E10" s="193"/>
      <c r="F10" s="193"/>
      <c r="G10" s="193"/>
      <c r="H10" s="193"/>
      <c r="I10" s="193"/>
      <c r="J10" s="193"/>
      <c r="K10" s="193"/>
      <c r="L10" s="193"/>
      <c r="M10" s="193"/>
      <c r="N10" s="194"/>
    </row>
    <row r="11" spans="1:14" ht="18.75" customHeight="1">
      <c r="A11" s="192" t="s">
        <v>51</v>
      </c>
      <c r="B11" s="193"/>
      <c r="C11" s="193"/>
      <c r="D11" s="193"/>
      <c r="E11" s="193"/>
      <c r="F11" s="193"/>
      <c r="G11" s="193"/>
      <c r="H11" s="193"/>
      <c r="I11" s="193"/>
      <c r="J11" s="193"/>
      <c r="K11" s="193"/>
      <c r="L11" s="193"/>
      <c r="M11" s="193"/>
      <c r="N11" s="194"/>
    </row>
    <row r="12" spans="1:14">
      <c r="A12" s="187" t="s">
        <v>52</v>
      </c>
      <c r="B12" s="188"/>
      <c r="C12" s="188"/>
      <c r="D12" s="188"/>
      <c r="E12" s="188"/>
      <c r="F12" s="188"/>
      <c r="G12" s="188"/>
      <c r="H12" s="188"/>
      <c r="I12" s="188"/>
      <c r="J12" s="188"/>
      <c r="K12" s="188"/>
      <c r="L12" s="188"/>
      <c r="M12" s="188"/>
      <c r="N12" s="189"/>
    </row>
    <row r="13" spans="1:14">
      <c r="A13" s="7" t="s">
        <v>53</v>
      </c>
      <c r="N13" s="9"/>
    </row>
    <row r="14" spans="1:14" ht="117" customHeight="1">
      <c r="A14" s="195" t="s">
        <v>54</v>
      </c>
      <c r="B14" s="196"/>
      <c r="C14" s="196"/>
      <c r="D14" s="196"/>
      <c r="E14" s="196"/>
      <c r="F14" s="196"/>
      <c r="G14" s="196"/>
      <c r="H14" s="196"/>
      <c r="I14" s="196"/>
      <c r="J14" s="196"/>
      <c r="K14" s="196"/>
      <c r="L14" s="196"/>
      <c r="M14" s="196"/>
      <c r="N14" s="197"/>
    </row>
    <row r="15" spans="1:14" ht="28.5" customHeight="1">
      <c r="A15" s="198" t="s">
        <v>55</v>
      </c>
      <c r="B15" s="199"/>
      <c r="C15" s="199"/>
      <c r="D15" s="199"/>
      <c r="E15" s="199"/>
      <c r="F15" s="199"/>
      <c r="G15" s="199"/>
      <c r="H15" s="199"/>
      <c r="I15" s="199"/>
      <c r="J15" s="199"/>
      <c r="K15" s="199"/>
      <c r="L15" s="199"/>
      <c r="M15" s="199"/>
      <c r="N15" s="200"/>
    </row>
    <row r="16" spans="1:14" ht="120" customHeight="1">
      <c r="A16" s="201" t="s">
        <v>56</v>
      </c>
      <c r="B16" s="202"/>
      <c r="C16" s="202"/>
      <c r="D16" s="202"/>
      <c r="E16" s="202"/>
      <c r="F16" s="202"/>
      <c r="G16" s="202"/>
      <c r="H16" s="202"/>
      <c r="I16" s="202"/>
      <c r="J16" s="202"/>
      <c r="K16" s="202"/>
      <c r="L16" s="202"/>
      <c r="M16" s="202"/>
      <c r="N16" s="203"/>
    </row>
    <row r="17" spans="1:14" ht="13.5" customHeight="1">
      <c r="A17" s="192" t="s">
        <v>57</v>
      </c>
      <c r="B17" s="193"/>
      <c r="C17" s="193"/>
      <c r="D17" s="193"/>
      <c r="E17" s="193"/>
      <c r="F17" s="193"/>
      <c r="G17" s="193"/>
      <c r="H17" s="193"/>
      <c r="I17" s="193"/>
      <c r="J17" s="193"/>
      <c r="K17" s="193"/>
      <c r="L17" s="193"/>
      <c r="M17" s="193"/>
      <c r="N17" s="194"/>
    </row>
    <row r="18" spans="1:14" ht="15" customHeight="1">
      <c r="A18" s="192" t="s">
        <v>58</v>
      </c>
      <c r="B18" s="193"/>
      <c r="C18" s="193"/>
      <c r="D18" s="193"/>
      <c r="E18" s="193"/>
      <c r="F18" s="193"/>
      <c r="G18" s="193"/>
      <c r="H18" s="193"/>
      <c r="I18" s="193"/>
      <c r="J18" s="193"/>
      <c r="K18" s="193"/>
      <c r="L18" s="193"/>
      <c r="M18" s="193"/>
      <c r="N18" s="194"/>
    </row>
    <row r="19" spans="1:14" ht="49.5" customHeight="1">
      <c r="A19" s="192" t="s">
        <v>59</v>
      </c>
      <c r="B19" s="193"/>
      <c r="C19" s="193"/>
      <c r="D19" s="193"/>
      <c r="E19" s="193"/>
      <c r="F19" s="193"/>
      <c r="G19" s="193"/>
      <c r="H19" s="193"/>
      <c r="I19" s="193"/>
      <c r="J19" s="193"/>
      <c r="K19" s="193"/>
      <c r="L19" s="193"/>
      <c r="M19" s="193"/>
      <c r="N19" s="194"/>
    </row>
    <row r="20" spans="1:14">
      <c r="A20" s="187" t="s">
        <v>60</v>
      </c>
      <c r="B20" s="188"/>
      <c r="C20" s="188"/>
      <c r="D20" s="188"/>
      <c r="E20" s="188"/>
      <c r="F20" s="188"/>
      <c r="G20" s="188"/>
      <c r="H20" s="188"/>
      <c r="I20" s="188"/>
      <c r="J20" s="188"/>
      <c r="K20" s="188"/>
      <c r="L20" s="188"/>
      <c r="M20" s="188"/>
      <c r="N20" s="189"/>
    </row>
    <row r="21" spans="1:14" ht="77.25" customHeight="1">
      <c r="A21" s="204" t="s">
        <v>61</v>
      </c>
      <c r="B21" s="205"/>
      <c r="C21" s="205"/>
      <c r="D21" s="205"/>
      <c r="E21" s="205"/>
      <c r="F21" s="205"/>
      <c r="G21" s="205"/>
      <c r="H21" s="205"/>
      <c r="I21" s="205"/>
      <c r="J21" s="205"/>
      <c r="K21" s="205"/>
      <c r="L21" s="205"/>
      <c r="M21" s="205"/>
      <c r="N21" s="206"/>
    </row>
    <row r="22" spans="1:14">
      <c r="A22" s="187" t="s">
        <v>62</v>
      </c>
      <c r="B22" s="188"/>
      <c r="C22" s="188"/>
      <c r="D22" s="188"/>
      <c r="E22" s="188"/>
      <c r="F22" s="188"/>
      <c r="G22" s="188"/>
      <c r="H22" s="188"/>
      <c r="I22" s="188"/>
      <c r="J22" s="188"/>
      <c r="K22" s="188"/>
      <c r="L22" s="188"/>
      <c r="M22" s="188"/>
      <c r="N22" s="189"/>
    </row>
    <row r="23" spans="1:14" ht="51.75" customHeight="1">
      <c r="A23" s="204" t="s">
        <v>63</v>
      </c>
      <c r="B23" s="205"/>
      <c r="C23" s="205"/>
      <c r="D23" s="205"/>
      <c r="E23" s="205"/>
      <c r="F23" s="205"/>
      <c r="G23" s="205"/>
      <c r="H23" s="205"/>
      <c r="I23" s="205"/>
      <c r="J23" s="205"/>
      <c r="K23" s="205"/>
      <c r="L23" s="205"/>
      <c r="M23" s="205"/>
      <c r="N23" s="206"/>
    </row>
    <row r="24" spans="1:14">
      <c r="A24" s="187" t="s">
        <v>64</v>
      </c>
      <c r="B24" s="188"/>
      <c r="C24" s="188"/>
      <c r="D24" s="188"/>
      <c r="E24" s="188"/>
      <c r="F24" s="188"/>
      <c r="G24" s="188"/>
      <c r="H24" s="188"/>
      <c r="I24" s="188"/>
      <c r="J24" s="188"/>
      <c r="K24" s="188"/>
      <c r="L24" s="188"/>
      <c r="M24" s="188"/>
      <c r="N24" s="189"/>
    </row>
    <row r="25" spans="1:14" ht="14.25" customHeight="1">
      <c r="A25" s="204" t="s">
        <v>65</v>
      </c>
      <c r="B25" s="205"/>
      <c r="C25" s="205"/>
      <c r="D25" s="205"/>
      <c r="E25" s="205"/>
      <c r="F25" s="205"/>
      <c r="G25" s="205"/>
      <c r="H25" s="205"/>
      <c r="I25" s="205"/>
      <c r="J25" s="205"/>
      <c r="K25" s="205"/>
      <c r="L25" s="205"/>
      <c r="M25" s="205"/>
      <c r="N25" s="206"/>
    </row>
    <row r="26" spans="1:14">
      <c r="A26" s="187" t="s">
        <v>66</v>
      </c>
      <c r="B26" s="188"/>
      <c r="C26" s="188"/>
      <c r="D26" s="188"/>
      <c r="E26" s="188"/>
      <c r="F26" s="188"/>
      <c r="G26" s="188"/>
      <c r="H26" s="188"/>
      <c r="I26" s="188"/>
      <c r="J26" s="188"/>
      <c r="K26" s="188"/>
      <c r="L26" s="188"/>
      <c r="M26" s="188"/>
      <c r="N26" s="189"/>
    </row>
    <row r="27" spans="1:14" ht="63" customHeight="1">
      <c r="A27" s="204" t="s">
        <v>67</v>
      </c>
      <c r="B27" s="205"/>
      <c r="C27" s="205"/>
      <c r="D27" s="205"/>
      <c r="E27" s="205"/>
      <c r="F27" s="205"/>
      <c r="G27" s="205"/>
      <c r="H27" s="205"/>
      <c r="I27" s="205"/>
      <c r="J27" s="205"/>
      <c r="K27" s="205"/>
      <c r="L27" s="205"/>
      <c r="M27" s="205"/>
      <c r="N27" s="206"/>
    </row>
    <row r="28" spans="1:14">
      <c r="A28" s="187" t="s">
        <v>68</v>
      </c>
      <c r="B28" s="188"/>
      <c r="C28" s="188"/>
      <c r="D28" s="188"/>
      <c r="E28" s="188"/>
      <c r="F28" s="188"/>
      <c r="G28" s="188"/>
      <c r="H28" s="188"/>
      <c r="I28" s="188"/>
      <c r="J28" s="188"/>
      <c r="K28" s="188"/>
      <c r="L28" s="188"/>
      <c r="M28" s="188"/>
      <c r="N28" s="189"/>
    </row>
    <row r="29" spans="1:14" ht="17.25" customHeight="1">
      <c r="A29" s="204" t="s">
        <v>69</v>
      </c>
      <c r="B29" s="205"/>
      <c r="C29" s="205"/>
      <c r="D29" s="205"/>
      <c r="E29" s="205"/>
      <c r="F29" s="205"/>
      <c r="G29" s="205"/>
      <c r="H29" s="205"/>
      <c r="I29" s="205"/>
      <c r="J29" s="205"/>
      <c r="K29" s="205"/>
      <c r="L29" s="205"/>
      <c r="M29" s="205"/>
      <c r="N29" s="206"/>
    </row>
    <row r="30" spans="1:14" ht="36" customHeight="1">
      <c r="A30" s="204" t="s">
        <v>70</v>
      </c>
      <c r="B30" s="205"/>
      <c r="C30" s="205"/>
      <c r="D30" s="205"/>
      <c r="E30" s="205"/>
      <c r="F30" s="205"/>
      <c r="G30" s="205"/>
      <c r="H30" s="205"/>
      <c r="I30" s="205"/>
      <c r="J30" s="205"/>
      <c r="K30" s="205"/>
      <c r="L30" s="205"/>
      <c r="M30" s="205"/>
      <c r="N30" s="206"/>
    </row>
    <row r="31" spans="1:14">
      <c r="A31" s="187" t="s">
        <v>71</v>
      </c>
      <c r="B31" s="188"/>
      <c r="C31" s="188"/>
      <c r="D31" s="188"/>
      <c r="E31" s="188"/>
      <c r="F31" s="188"/>
      <c r="G31" s="188"/>
      <c r="H31" s="188"/>
      <c r="I31" s="188"/>
      <c r="J31" s="188"/>
      <c r="K31" s="188"/>
      <c r="L31" s="188"/>
      <c r="M31" s="188"/>
      <c r="N31" s="189"/>
    </row>
    <row r="32" spans="1:14">
      <c r="A32" s="187" t="s">
        <v>72</v>
      </c>
      <c r="B32" s="188"/>
      <c r="C32" s="188"/>
      <c r="D32" s="188"/>
      <c r="E32" s="188"/>
      <c r="F32" s="188"/>
      <c r="G32" s="188"/>
      <c r="H32" s="188"/>
      <c r="I32" s="188"/>
      <c r="J32" s="188"/>
      <c r="K32" s="188"/>
      <c r="L32" s="188"/>
      <c r="M32" s="188"/>
      <c r="N32" s="189"/>
    </row>
    <row r="33" spans="1:14" ht="34.5" customHeight="1">
      <c r="A33" s="204" t="s">
        <v>73</v>
      </c>
      <c r="B33" s="205"/>
      <c r="C33" s="205"/>
      <c r="D33" s="205"/>
      <c r="E33" s="205"/>
      <c r="F33" s="205"/>
      <c r="G33" s="205"/>
      <c r="H33" s="205"/>
      <c r="I33" s="205"/>
      <c r="J33" s="205"/>
      <c r="K33" s="205"/>
      <c r="L33" s="205"/>
      <c r="M33" s="205"/>
      <c r="N33" s="206"/>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9"/>
  <sheetViews>
    <sheetView tabSelected="1" zoomScale="90" zoomScaleNormal="90" workbookViewId="0">
      <selection activeCell="G166" sqref="G166"/>
    </sheetView>
  </sheetViews>
  <sheetFormatPr defaultColWidth="9.109375" defaultRowHeight="13.8"/>
  <cols>
    <col min="1" max="1" width="6.33203125" style="79" customWidth="1"/>
    <col min="2" max="2" width="46.21875" style="79" customWidth="1"/>
    <col min="3" max="3" width="9.33203125" style="79" customWidth="1"/>
    <col min="4" max="5" width="9.88671875" style="79" customWidth="1"/>
    <col min="6" max="6" width="12.44140625" style="79" customWidth="1"/>
    <col min="7" max="7" width="57.33203125" style="79" customWidth="1"/>
    <col min="8" max="8" width="9.109375" style="79" customWidth="1"/>
    <col min="9" max="9" width="9.5546875" style="79" customWidth="1"/>
    <col min="10" max="10" width="10.6640625" style="79" customWidth="1"/>
    <col min="11" max="11" width="13.109375" style="79" customWidth="1"/>
    <col min="12" max="12" width="9.109375" style="79"/>
    <col min="13" max="13" width="10" style="79" bestFit="1" customWidth="1"/>
    <col min="14" max="16384" width="9.109375" style="79"/>
  </cols>
  <sheetData>
    <row r="1" spans="1:11">
      <c r="A1" s="208"/>
      <c r="B1" s="208"/>
      <c r="C1" s="48"/>
      <c r="D1" s="48"/>
      <c r="E1" s="48"/>
      <c r="F1" s="48"/>
      <c r="G1" s="48"/>
      <c r="H1" s="48"/>
      <c r="I1" s="48"/>
      <c r="J1" s="78"/>
      <c r="K1" s="78"/>
    </row>
    <row r="2" spans="1:11">
      <c r="A2" s="208"/>
      <c r="B2" s="208"/>
      <c r="C2" s="48"/>
      <c r="D2" s="48"/>
      <c r="E2" s="48"/>
      <c r="F2" s="48"/>
      <c r="G2" s="48"/>
      <c r="H2" s="48"/>
      <c r="I2" s="78"/>
      <c r="J2" s="78"/>
      <c r="K2" s="78"/>
    </row>
    <row r="3" spans="1:11">
      <c r="A3" s="207"/>
      <c r="B3" s="207"/>
      <c r="C3" s="207"/>
      <c r="D3" s="207"/>
      <c r="E3" s="207"/>
      <c r="F3" s="207"/>
      <c r="G3" s="207"/>
      <c r="H3" s="207"/>
      <c r="I3" s="207"/>
      <c r="J3" s="207"/>
      <c r="K3" s="80"/>
    </row>
    <row r="4" spans="1:11">
      <c r="A4" s="207" t="s">
        <v>304</v>
      </c>
      <c r="B4" s="207"/>
      <c r="C4" s="207"/>
      <c r="D4" s="207"/>
      <c r="E4" s="207"/>
      <c r="F4" s="207"/>
      <c r="G4" s="207"/>
      <c r="H4" s="207"/>
      <c r="I4" s="207"/>
    </row>
    <row r="5" spans="1:11">
      <c r="A5" s="209" t="s">
        <v>275</v>
      </c>
      <c r="B5" s="209"/>
      <c r="C5" s="209"/>
      <c r="D5" s="209"/>
      <c r="E5" s="209"/>
      <c r="F5" s="209"/>
      <c r="G5" s="209"/>
      <c r="H5" s="209"/>
      <c r="I5" s="209"/>
      <c r="J5" s="209"/>
      <c r="K5" s="209"/>
    </row>
    <row r="6" spans="1:11">
      <c r="A6" s="209"/>
      <c r="B6" s="209"/>
      <c r="C6" s="209"/>
      <c r="D6" s="209"/>
      <c r="E6" s="209"/>
      <c r="F6" s="209"/>
      <c r="G6" s="209"/>
      <c r="H6" s="209"/>
      <c r="I6" s="209"/>
      <c r="J6" s="209"/>
      <c r="K6" s="209"/>
    </row>
    <row r="7" spans="1:11" s="71" customFormat="1" ht="82.8">
      <c r="A7" s="25" t="s">
        <v>74</v>
      </c>
      <c r="B7" s="24" t="s">
        <v>75</v>
      </c>
      <c r="C7" s="25" t="s">
        <v>76</v>
      </c>
      <c r="D7" s="26" t="s">
        <v>128</v>
      </c>
      <c r="E7" s="26" t="s">
        <v>132</v>
      </c>
      <c r="F7" s="26" t="s">
        <v>133</v>
      </c>
      <c r="G7" s="25" t="s">
        <v>77</v>
      </c>
      <c r="H7" s="25" t="s">
        <v>78</v>
      </c>
      <c r="I7" s="26" t="s">
        <v>79</v>
      </c>
      <c r="J7" s="26" t="s">
        <v>134</v>
      </c>
      <c r="K7" s="26" t="s">
        <v>135</v>
      </c>
    </row>
    <row r="8" spans="1:11" s="71" customFormat="1">
      <c r="A8" s="49"/>
      <c r="B8" s="49" t="s">
        <v>200</v>
      </c>
      <c r="C8" s="27"/>
      <c r="D8" s="28"/>
      <c r="E8" s="81"/>
      <c r="F8" s="28"/>
      <c r="G8" s="27"/>
      <c r="H8" s="27"/>
      <c r="I8" s="29"/>
      <c r="J8" s="30"/>
      <c r="K8" s="81"/>
    </row>
    <row r="9" spans="1:11" s="71" customFormat="1">
      <c r="A9" s="49"/>
      <c r="B9" s="49" t="s">
        <v>233</v>
      </c>
      <c r="C9" s="27"/>
      <c r="D9" s="28"/>
      <c r="E9" s="81"/>
      <c r="F9" s="28"/>
      <c r="G9" s="27"/>
      <c r="H9" s="27"/>
      <c r="I9" s="29"/>
      <c r="J9" s="30"/>
      <c r="K9" s="81"/>
    </row>
    <row r="10" spans="1:11" s="71" customFormat="1" ht="41.4">
      <c r="A10" s="82">
        <v>1</v>
      </c>
      <c r="B10" s="62" t="s">
        <v>229</v>
      </c>
      <c r="C10" s="64" t="s">
        <v>80</v>
      </c>
      <c r="D10" s="51">
        <v>1</v>
      </c>
      <c r="E10" s="83">
        <v>300</v>
      </c>
      <c r="F10" s="83">
        <f>E10*D10</f>
        <v>300</v>
      </c>
      <c r="G10" s="31"/>
      <c r="H10" s="64"/>
      <c r="I10" s="33"/>
      <c r="J10" s="33"/>
      <c r="K10" s="58"/>
    </row>
    <row r="11" spans="1:11" s="71" customFormat="1" ht="27.6">
      <c r="A11" s="82">
        <v>2</v>
      </c>
      <c r="B11" s="62" t="s">
        <v>193</v>
      </c>
      <c r="C11" s="64" t="s">
        <v>80</v>
      </c>
      <c r="D11" s="84">
        <v>1</v>
      </c>
      <c r="E11" s="83">
        <v>150</v>
      </c>
      <c r="F11" s="83">
        <f t="shared" ref="F11:F19" si="0">E11*D11</f>
        <v>150</v>
      </c>
      <c r="G11" s="50" t="s">
        <v>217</v>
      </c>
      <c r="H11" s="51" t="s">
        <v>80</v>
      </c>
      <c r="I11" s="58">
        <v>3</v>
      </c>
      <c r="J11" s="58">
        <v>278.68</v>
      </c>
      <c r="K11" s="58">
        <f t="shared" ref="K11" si="1">J11*I11</f>
        <v>836.04</v>
      </c>
    </row>
    <row r="12" spans="1:11" s="71" customFormat="1" ht="27.6">
      <c r="A12" s="82">
        <v>3</v>
      </c>
      <c r="B12" s="62" t="s">
        <v>194</v>
      </c>
      <c r="C12" s="63" t="s">
        <v>80</v>
      </c>
      <c r="D12" s="51">
        <v>1</v>
      </c>
      <c r="E12" s="58">
        <v>150</v>
      </c>
      <c r="F12" s="83">
        <f t="shared" si="0"/>
        <v>150</v>
      </c>
      <c r="G12" s="51" t="s">
        <v>202</v>
      </c>
      <c r="H12" s="51" t="s">
        <v>80</v>
      </c>
      <c r="I12" s="58">
        <v>2</v>
      </c>
      <c r="J12" s="58">
        <v>95.83</v>
      </c>
      <c r="K12" s="58">
        <f t="shared" ref="K12:K14" si="2">J12*I12</f>
        <v>191.66</v>
      </c>
    </row>
    <row r="13" spans="1:11" s="71" customFormat="1" ht="41.4">
      <c r="A13" s="82">
        <v>4</v>
      </c>
      <c r="B13" s="60" t="s">
        <v>195</v>
      </c>
      <c r="C13" s="63" t="s">
        <v>80</v>
      </c>
      <c r="D13" s="51">
        <v>4</v>
      </c>
      <c r="E13" s="58">
        <v>150</v>
      </c>
      <c r="F13" s="83">
        <f t="shared" si="0"/>
        <v>600</v>
      </c>
      <c r="G13" s="52" t="s">
        <v>203</v>
      </c>
      <c r="H13" s="64" t="s">
        <v>80</v>
      </c>
      <c r="I13" s="33">
        <v>1</v>
      </c>
      <c r="J13" s="33">
        <v>97.5</v>
      </c>
      <c r="K13" s="58">
        <f t="shared" si="2"/>
        <v>97.5</v>
      </c>
    </row>
    <row r="14" spans="1:11" s="71" customFormat="1" ht="41.4">
      <c r="A14" s="82">
        <v>5</v>
      </c>
      <c r="B14" s="60" t="s">
        <v>264</v>
      </c>
      <c r="C14" s="63" t="s">
        <v>80</v>
      </c>
      <c r="D14" s="51">
        <v>1</v>
      </c>
      <c r="E14" s="58">
        <v>150</v>
      </c>
      <c r="F14" s="83">
        <f t="shared" si="0"/>
        <v>150</v>
      </c>
      <c r="G14" s="52" t="s">
        <v>204</v>
      </c>
      <c r="H14" s="64" t="s">
        <v>80</v>
      </c>
      <c r="I14" s="33">
        <v>4</v>
      </c>
      <c r="J14" s="33">
        <v>150.83000000000001</v>
      </c>
      <c r="K14" s="58">
        <f t="shared" si="2"/>
        <v>603.32000000000005</v>
      </c>
    </row>
    <row r="15" spans="1:11" s="71" customFormat="1" ht="27.6">
      <c r="A15" s="82">
        <v>6</v>
      </c>
      <c r="B15" s="60" t="s">
        <v>196</v>
      </c>
      <c r="C15" s="63" t="s">
        <v>80</v>
      </c>
      <c r="D15" s="51">
        <v>1</v>
      </c>
      <c r="E15" s="58">
        <v>150</v>
      </c>
      <c r="F15" s="83">
        <f t="shared" si="0"/>
        <v>150</v>
      </c>
      <c r="G15" s="52"/>
      <c r="H15" s="64"/>
      <c r="I15" s="33"/>
      <c r="J15" s="33"/>
      <c r="K15" s="58"/>
    </row>
    <row r="16" spans="1:11" s="71" customFormat="1" ht="27.6">
      <c r="A16" s="82">
        <v>7</v>
      </c>
      <c r="B16" s="60" t="s">
        <v>197</v>
      </c>
      <c r="C16" s="63" t="s">
        <v>80</v>
      </c>
      <c r="D16" s="51">
        <v>1</v>
      </c>
      <c r="E16" s="58">
        <v>150</v>
      </c>
      <c r="F16" s="83">
        <f t="shared" si="0"/>
        <v>150</v>
      </c>
      <c r="G16" s="31"/>
      <c r="H16" s="31"/>
      <c r="I16" s="32"/>
      <c r="J16" s="33"/>
      <c r="K16" s="85"/>
    </row>
    <row r="17" spans="1:11" s="71" customFormat="1" ht="27.6">
      <c r="A17" s="82">
        <v>8</v>
      </c>
      <c r="B17" s="62" t="s">
        <v>198</v>
      </c>
      <c r="C17" s="63" t="s">
        <v>80</v>
      </c>
      <c r="D17" s="58">
        <v>1</v>
      </c>
      <c r="E17" s="58">
        <v>50</v>
      </c>
      <c r="F17" s="83">
        <f t="shared" si="0"/>
        <v>50</v>
      </c>
      <c r="G17" s="31"/>
      <c r="H17" s="31"/>
      <c r="I17" s="32"/>
      <c r="J17" s="33"/>
      <c r="K17" s="85"/>
    </row>
    <row r="18" spans="1:11" s="71" customFormat="1">
      <c r="A18" s="82">
        <v>9</v>
      </c>
      <c r="B18" s="62" t="s">
        <v>231</v>
      </c>
      <c r="C18" s="63" t="s">
        <v>80</v>
      </c>
      <c r="D18" s="58">
        <v>7</v>
      </c>
      <c r="E18" s="58">
        <v>25</v>
      </c>
      <c r="F18" s="83">
        <f t="shared" si="0"/>
        <v>175</v>
      </c>
      <c r="G18" s="31"/>
      <c r="H18" s="31"/>
      <c r="I18" s="32"/>
      <c r="J18" s="33"/>
      <c r="K18" s="85"/>
    </row>
    <row r="19" spans="1:11" s="71" customFormat="1">
      <c r="A19" s="82">
        <v>10</v>
      </c>
      <c r="B19" s="62" t="s">
        <v>199</v>
      </c>
      <c r="C19" s="63" t="s">
        <v>103</v>
      </c>
      <c r="D19" s="51">
        <v>1</v>
      </c>
      <c r="E19" s="86">
        <v>50</v>
      </c>
      <c r="F19" s="83">
        <f t="shared" si="0"/>
        <v>50</v>
      </c>
      <c r="G19" s="31"/>
      <c r="H19" s="31"/>
      <c r="I19" s="32"/>
      <c r="J19" s="33"/>
      <c r="K19" s="85"/>
    </row>
    <row r="20" spans="1:11" s="71" customFormat="1">
      <c r="A20" s="82">
        <v>11</v>
      </c>
      <c r="B20" s="62" t="s">
        <v>232</v>
      </c>
      <c r="C20" s="63" t="s">
        <v>80</v>
      </c>
      <c r="D20" s="51">
        <v>1</v>
      </c>
      <c r="E20" s="58">
        <v>403</v>
      </c>
      <c r="F20" s="83">
        <f t="shared" ref="F20:F38" si="3">E20*D20</f>
        <v>403</v>
      </c>
      <c r="G20" s="31"/>
      <c r="H20" s="31"/>
      <c r="I20" s="32"/>
      <c r="J20" s="33"/>
      <c r="K20" s="85"/>
    </row>
    <row r="21" spans="1:11" s="71" customFormat="1" ht="27.6">
      <c r="A21" s="82">
        <v>12</v>
      </c>
      <c r="B21" s="62" t="s">
        <v>296</v>
      </c>
      <c r="C21" s="63" t="s">
        <v>80</v>
      </c>
      <c r="D21" s="51">
        <v>2</v>
      </c>
      <c r="E21" s="58">
        <v>127</v>
      </c>
      <c r="F21" s="83">
        <f t="shared" si="3"/>
        <v>254</v>
      </c>
      <c r="G21" s="31"/>
      <c r="H21" s="31"/>
      <c r="I21" s="32"/>
      <c r="J21" s="33"/>
      <c r="K21" s="85"/>
    </row>
    <row r="22" spans="1:11" s="71" customFormat="1" ht="27.6">
      <c r="A22" s="82">
        <v>13</v>
      </c>
      <c r="B22" s="62" t="s">
        <v>297</v>
      </c>
      <c r="C22" s="63" t="s">
        <v>80</v>
      </c>
      <c r="D22" s="51">
        <v>2</v>
      </c>
      <c r="E22" s="58">
        <v>17</v>
      </c>
      <c r="F22" s="83">
        <f>E22*D22</f>
        <v>34</v>
      </c>
      <c r="G22" s="31"/>
      <c r="H22" s="31"/>
      <c r="I22" s="29"/>
      <c r="J22" s="30"/>
      <c r="K22" s="81"/>
    </row>
    <row r="23" spans="1:11" s="71" customFormat="1">
      <c r="A23" s="82">
        <v>14</v>
      </c>
      <c r="B23" s="87" t="s">
        <v>305</v>
      </c>
      <c r="C23" s="88" t="s">
        <v>103</v>
      </c>
      <c r="D23" s="89">
        <v>1</v>
      </c>
      <c r="E23" s="86">
        <v>50</v>
      </c>
      <c r="F23" s="90">
        <f t="shared" ref="F23:F26" si="4">E23*D23</f>
        <v>50</v>
      </c>
      <c r="G23" s="31"/>
      <c r="H23" s="31"/>
      <c r="I23" s="29"/>
      <c r="J23" s="30"/>
      <c r="K23" s="81"/>
    </row>
    <row r="24" spans="1:11" s="71" customFormat="1">
      <c r="A24" s="82">
        <v>15</v>
      </c>
      <c r="B24" s="49" t="s">
        <v>201</v>
      </c>
      <c r="C24" s="27"/>
      <c r="D24" s="28"/>
      <c r="E24" s="81"/>
      <c r="F24" s="90"/>
      <c r="G24" s="27"/>
      <c r="H24" s="27"/>
      <c r="I24" s="29"/>
      <c r="J24" s="30"/>
      <c r="K24" s="81"/>
    </row>
    <row r="25" spans="1:11">
      <c r="A25" s="82">
        <v>16</v>
      </c>
      <c r="B25" s="87" t="s">
        <v>269</v>
      </c>
      <c r="C25" s="88" t="s">
        <v>80</v>
      </c>
      <c r="D25" s="89">
        <v>2</v>
      </c>
      <c r="E25" s="91">
        <v>41</v>
      </c>
      <c r="F25" s="90">
        <f t="shared" si="4"/>
        <v>82</v>
      </c>
      <c r="G25" s="71"/>
      <c r="H25" s="71"/>
      <c r="I25" s="71"/>
      <c r="J25" s="71"/>
    </row>
    <row r="26" spans="1:11" s="71" customFormat="1" ht="27.6">
      <c r="A26" s="82">
        <v>17</v>
      </c>
      <c r="B26" s="87" t="s">
        <v>265</v>
      </c>
      <c r="C26" s="88" t="s">
        <v>80</v>
      </c>
      <c r="D26" s="86">
        <v>4</v>
      </c>
      <c r="E26" s="86">
        <v>35</v>
      </c>
      <c r="F26" s="90">
        <f t="shared" si="4"/>
        <v>140</v>
      </c>
      <c r="G26" s="31"/>
      <c r="H26" s="31"/>
      <c r="I26" s="32"/>
      <c r="J26" s="33"/>
      <c r="K26" s="81"/>
    </row>
    <row r="27" spans="1:11" s="71" customFormat="1" ht="27.6">
      <c r="A27" s="82">
        <v>18</v>
      </c>
      <c r="B27" s="62" t="s">
        <v>266</v>
      </c>
      <c r="C27" s="63" t="s">
        <v>80</v>
      </c>
      <c r="D27" s="58">
        <v>13</v>
      </c>
      <c r="E27" s="58">
        <v>35</v>
      </c>
      <c r="F27" s="83">
        <f>E27*D27</f>
        <v>455</v>
      </c>
      <c r="G27" s="31"/>
      <c r="H27" s="31"/>
      <c r="I27" s="32"/>
      <c r="J27" s="33"/>
      <c r="K27" s="81"/>
    </row>
    <row r="28" spans="1:11" s="71" customFormat="1">
      <c r="A28" s="82">
        <v>19</v>
      </c>
      <c r="B28" s="62" t="s">
        <v>239</v>
      </c>
      <c r="C28" s="63" t="s">
        <v>80</v>
      </c>
      <c r="D28" s="59">
        <v>2</v>
      </c>
      <c r="E28" s="58">
        <v>119</v>
      </c>
      <c r="F28" s="83">
        <f>E28*D28</f>
        <v>238</v>
      </c>
      <c r="G28" s="31"/>
      <c r="H28" s="31"/>
      <c r="I28" s="32"/>
      <c r="J28" s="33"/>
      <c r="K28" s="81"/>
    </row>
    <row r="29" spans="1:11" s="71" customFormat="1">
      <c r="A29" s="82">
        <v>20</v>
      </c>
      <c r="B29" s="62" t="s">
        <v>240</v>
      </c>
      <c r="C29" s="63" t="s">
        <v>80</v>
      </c>
      <c r="D29" s="59">
        <v>2</v>
      </c>
      <c r="E29" s="58">
        <v>127</v>
      </c>
      <c r="F29" s="83">
        <f>E29*D29</f>
        <v>254</v>
      </c>
      <c r="G29" s="31"/>
      <c r="H29" s="31"/>
      <c r="I29" s="32"/>
      <c r="J29" s="33"/>
      <c r="K29" s="81"/>
    </row>
    <row r="30" spans="1:11" s="71" customFormat="1">
      <c r="A30" s="82">
        <v>21</v>
      </c>
      <c r="B30" s="62" t="s">
        <v>267</v>
      </c>
      <c r="C30" s="63" t="s">
        <v>80</v>
      </c>
      <c r="D30" s="59">
        <v>10</v>
      </c>
      <c r="E30" s="86">
        <v>33</v>
      </c>
      <c r="F30" s="90">
        <f>E30*D30</f>
        <v>330</v>
      </c>
      <c r="G30" s="31"/>
      <c r="H30" s="31"/>
      <c r="I30" s="32"/>
      <c r="J30" s="33"/>
      <c r="K30" s="81"/>
    </row>
    <row r="31" spans="1:11" s="71" customFormat="1" ht="27.6">
      <c r="A31" s="82">
        <v>22</v>
      </c>
      <c r="B31" s="62" t="s">
        <v>271</v>
      </c>
      <c r="C31" s="63" t="s">
        <v>230</v>
      </c>
      <c r="D31" s="51">
        <v>1</v>
      </c>
      <c r="E31" s="58">
        <v>100</v>
      </c>
      <c r="F31" s="83">
        <f>E31*D31</f>
        <v>100</v>
      </c>
      <c r="G31" s="31"/>
      <c r="H31" s="31"/>
      <c r="I31" s="32"/>
      <c r="J31" s="33"/>
      <c r="K31" s="81"/>
    </row>
    <row r="32" spans="1:11" s="71" customFormat="1">
      <c r="A32" s="82">
        <v>23</v>
      </c>
      <c r="B32" s="31" t="s">
        <v>237</v>
      </c>
      <c r="C32" s="31" t="s">
        <v>87</v>
      </c>
      <c r="D32" s="92">
        <v>21</v>
      </c>
      <c r="E32" s="85">
        <v>60</v>
      </c>
      <c r="F32" s="83">
        <f t="shared" si="3"/>
        <v>1260</v>
      </c>
      <c r="G32" s="31"/>
      <c r="H32" s="31"/>
      <c r="I32" s="32"/>
      <c r="J32" s="33"/>
      <c r="K32" s="81"/>
    </row>
    <row r="33" spans="1:12" s="71" customFormat="1">
      <c r="A33" s="82">
        <v>24</v>
      </c>
      <c r="B33" s="31" t="s">
        <v>191</v>
      </c>
      <c r="C33" s="31" t="s">
        <v>164</v>
      </c>
      <c r="D33" s="92">
        <v>37.6</v>
      </c>
      <c r="E33" s="85">
        <v>41</v>
      </c>
      <c r="F33" s="83">
        <f t="shared" si="3"/>
        <v>1541.6000000000001</v>
      </c>
      <c r="G33" s="31"/>
      <c r="H33" s="31"/>
      <c r="I33" s="32"/>
      <c r="J33" s="33"/>
      <c r="K33" s="81"/>
    </row>
    <row r="34" spans="1:12" s="71" customFormat="1">
      <c r="A34" s="82">
        <v>25</v>
      </c>
      <c r="B34" s="53" t="s">
        <v>236</v>
      </c>
      <c r="C34" s="53" t="s">
        <v>88</v>
      </c>
      <c r="D34" s="93">
        <v>12</v>
      </c>
      <c r="E34" s="93">
        <v>17</v>
      </c>
      <c r="F34" s="83">
        <f t="shared" si="3"/>
        <v>204</v>
      </c>
      <c r="G34" s="54"/>
      <c r="H34" s="54"/>
      <c r="I34" s="55"/>
      <c r="J34" s="56"/>
      <c r="K34" s="81"/>
    </row>
    <row r="35" spans="1:12" s="71" customFormat="1">
      <c r="A35" s="82">
        <v>26</v>
      </c>
      <c r="B35" s="54" t="s">
        <v>235</v>
      </c>
      <c r="C35" s="54" t="s">
        <v>164</v>
      </c>
      <c r="D35" s="94">
        <v>37</v>
      </c>
      <c r="E35" s="95">
        <v>40</v>
      </c>
      <c r="F35" s="83">
        <f t="shared" si="3"/>
        <v>1480</v>
      </c>
      <c r="G35" s="54"/>
      <c r="H35" s="54"/>
      <c r="I35" s="55"/>
      <c r="J35" s="56"/>
      <c r="K35" s="81"/>
    </row>
    <row r="36" spans="1:12" s="71" customFormat="1" ht="41.4">
      <c r="A36" s="82">
        <v>27</v>
      </c>
      <c r="B36" s="53" t="s">
        <v>234</v>
      </c>
      <c r="C36" s="53" t="s">
        <v>214</v>
      </c>
      <c r="D36" s="93">
        <v>1</v>
      </c>
      <c r="E36" s="93">
        <v>780</v>
      </c>
      <c r="F36" s="83">
        <f t="shared" si="3"/>
        <v>780</v>
      </c>
      <c r="G36" s="54"/>
      <c r="H36" s="54"/>
      <c r="I36" s="55"/>
      <c r="J36" s="56"/>
      <c r="K36" s="81"/>
    </row>
    <row r="37" spans="1:12" s="71" customFormat="1" ht="27.6">
      <c r="A37" s="82">
        <v>28</v>
      </c>
      <c r="B37" s="53" t="s">
        <v>238</v>
      </c>
      <c r="C37" s="53" t="s">
        <v>80</v>
      </c>
      <c r="D37" s="93">
        <v>12</v>
      </c>
      <c r="E37" s="93">
        <v>17</v>
      </c>
      <c r="F37" s="83">
        <f t="shared" si="3"/>
        <v>204</v>
      </c>
      <c r="G37" s="54"/>
      <c r="H37" s="54"/>
      <c r="I37" s="55"/>
      <c r="J37" s="56"/>
      <c r="K37" s="81"/>
    </row>
    <row r="38" spans="1:12" s="57" customFormat="1">
      <c r="A38" s="82">
        <v>29</v>
      </c>
      <c r="B38" s="31" t="s">
        <v>127</v>
      </c>
      <c r="C38" s="31" t="s">
        <v>88</v>
      </c>
      <c r="D38" s="96">
        <v>1.5</v>
      </c>
      <c r="E38" s="97">
        <v>42</v>
      </c>
      <c r="F38" s="83">
        <f t="shared" si="3"/>
        <v>63</v>
      </c>
      <c r="G38" s="31" t="s">
        <v>276</v>
      </c>
      <c r="H38" s="31" t="s">
        <v>81</v>
      </c>
      <c r="I38" s="58">
        <f>D38*0.5*6.3</f>
        <v>4.7249999999999996</v>
      </c>
      <c r="J38" s="58">
        <v>10.11</v>
      </c>
      <c r="K38" s="81">
        <f t="shared" ref="K38" si="5">J38*I38</f>
        <v>47.769749999999995</v>
      </c>
    </row>
    <row r="39" spans="1:12" s="71" customFormat="1" ht="27.6">
      <c r="A39" s="82">
        <v>30</v>
      </c>
      <c r="B39" s="52" t="s">
        <v>165</v>
      </c>
      <c r="C39" s="98" t="s">
        <v>86</v>
      </c>
      <c r="D39" s="83">
        <v>37.6</v>
      </c>
      <c r="E39" s="83">
        <v>210</v>
      </c>
      <c r="F39" s="83">
        <f>D39*E39</f>
        <v>7896</v>
      </c>
      <c r="G39" s="58" t="s">
        <v>147</v>
      </c>
      <c r="H39" s="58" t="s">
        <v>82</v>
      </c>
      <c r="I39" s="58">
        <f>D39*0.1</f>
        <v>3.7600000000000002</v>
      </c>
      <c r="J39" s="58">
        <v>38.58</v>
      </c>
      <c r="K39" s="81">
        <f t="shared" ref="K39:K64" si="6">J39*I39</f>
        <v>145.0608</v>
      </c>
    </row>
    <row r="40" spans="1:12" s="71" customFormat="1">
      <c r="A40" s="82">
        <v>31</v>
      </c>
      <c r="B40" s="31"/>
      <c r="C40" s="31"/>
      <c r="D40" s="99"/>
      <c r="E40" s="83"/>
      <c r="F40" s="83"/>
      <c r="G40" s="58" t="s">
        <v>205</v>
      </c>
      <c r="H40" s="58" t="s">
        <v>87</v>
      </c>
      <c r="I40" s="58">
        <f>D39*1.05</f>
        <v>39.480000000000004</v>
      </c>
      <c r="J40" s="58">
        <v>457.5</v>
      </c>
      <c r="K40" s="81">
        <f t="shared" si="6"/>
        <v>18062.100000000002</v>
      </c>
    </row>
    <row r="41" spans="1:12" s="71" customFormat="1">
      <c r="A41" s="82">
        <v>32</v>
      </c>
      <c r="B41" s="31"/>
      <c r="C41" s="31"/>
      <c r="D41" s="99"/>
      <c r="E41" s="83"/>
      <c r="F41" s="83"/>
      <c r="G41" s="58" t="s">
        <v>276</v>
      </c>
      <c r="H41" s="58" t="s">
        <v>81</v>
      </c>
      <c r="I41" s="58">
        <f>D39*6</f>
        <v>225.60000000000002</v>
      </c>
      <c r="J41" s="58">
        <v>10.53</v>
      </c>
      <c r="K41" s="81">
        <f t="shared" si="6"/>
        <v>2375.5680000000002</v>
      </c>
      <c r="L41" s="100"/>
    </row>
    <row r="42" spans="1:12" s="71" customFormat="1">
      <c r="A42" s="82">
        <v>33</v>
      </c>
      <c r="B42" s="31"/>
      <c r="C42" s="31"/>
      <c r="D42" s="99"/>
      <c r="E42" s="83"/>
      <c r="F42" s="83"/>
      <c r="G42" s="58" t="s">
        <v>166</v>
      </c>
      <c r="H42" s="58" t="s">
        <v>81</v>
      </c>
      <c r="I42" s="58">
        <f>D39*0.3</f>
        <v>11.28</v>
      </c>
      <c r="J42" s="58">
        <v>102.75</v>
      </c>
      <c r="K42" s="81">
        <f t="shared" si="6"/>
        <v>1159.02</v>
      </c>
    </row>
    <row r="43" spans="1:12" s="71" customFormat="1" ht="27.6">
      <c r="A43" s="82">
        <v>34</v>
      </c>
      <c r="B43" s="31" t="s">
        <v>274</v>
      </c>
      <c r="C43" s="31" t="s">
        <v>86</v>
      </c>
      <c r="D43" s="99">
        <v>4</v>
      </c>
      <c r="E43" s="83">
        <v>23</v>
      </c>
      <c r="F43" s="83">
        <f>D43*E43</f>
        <v>92</v>
      </c>
      <c r="G43" s="59" t="s">
        <v>281</v>
      </c>
      <c r="H43" s="58" t="s">
        <v>80</v>
      </c>
      <c r="I43" s="101">
        <v>3</v>
      </c>
      <c r="J43" s="58">
        <f>106/1.2</f>
        <v>88.333333333333343</v>
      </c>
      <c r="K43" s="81">
        <f t="shared" si="6"/>
        <v>265</v>
      </c>
    </row>
    <row r="44" spans="1:12" s="71" customFormat="1">
      <c r="A44" s="82">
        <v>35</v>
      </c>
      <c r="B44" s="53" t="s">
        <v>268</v>
      </c>
      <c r="C44" s="53" t="s">
        <v>164</v>
      </c>
      <c r="D44" s="102">
        <v>36.200000000000003</v>
      </c>
      <c r="E44" s="83">
        <v>70</v>
      </c>
      <c r="F44" s="83">
        <f>D44*E44</f>
        <v>2534</v>
      </c>
      <c r="G44" s="37" t="s">
        <v>277</v>
      </c>
      <c r="H44" s="58" t="s">
        <v>80</v>
      </c>
      <c r="I44" s="101">
        <v>22</v>
      </c>
      <c r="J44" s="58">
        <v>115</v>
      </c>
      <c r="K44" s="81">
        <f>J44*I44</f>
        <v>2530</v>
      </c>
    </row>
    <row r="45" spans="1:12" s="71" customFormat="1">
      <c r="A45" s="82">
        <v>36</v>
      </c>
      <c r="B45" s="53"/>
      <c r="C45" s="53"/>
      <c r="D45" s="102"/>
      <c r="E45" s="83"/>
      <c r="F45" s="83"/>
      <c r="G45" s="37" t="s">
        <v>278</v>
      </c>
      <c r="H45" s="58" t="s">
        <v>80</v>
      </c>
      <c r="I45" s="101">
        <v>3</v>
      </c>
      <c r="J45" s="58">
        <v>130.9</v>
      </c>
      <c r="K45" s="81">
        <f>J45*I45</f>
        <v>392.70000000000005</v>
      </c>
    </row>
    <row r="46" spans="1:12" s="71" customFormat="1">
      <c r="A46" s="82">
        <v>37</v>
      </c>
      <c r="B46" s="53"/>
      <c r="C46" s="53"/>
      <c r="D46" s="102"/>
      <c r="E46" s="83"/>
      <c r="F46" s="83"/>
      <c r="G46" s="37" t="s">
        <v>279</v>
      </c>
      <c r="H46" s="58" t="s">
        <v>80</v>
      </c>
      <c r="I46" s="101">
        <v>2</v>
      </c>
      <c r="J46" s="58">
        <v>186.2</v>
      </c>
      <c r="K46" s="81">
        <f>J46*I46</f>
        <v>372.4</v>
      </c>
    </row>
    <row r="47" spans="1:12" s="71" customFormat="1">
      <c r="A47" s="82">
        <v>38</v>
      </c>
      <c r="B47" s="53"/>
      <c r="C47" s="53"/>
      <c r="D47" s="102"/>
      <c r="E47" s="83"/>
      <c r="F47" s="83"/>
      <c r="G47" s="37" t="s">
        <v>280</v>
      </c>
      <c r="H47" s="58" t="s">
        <v>80</v>
      </c>
      <c r="I47" s="101">
        <v>50</v>
      </c>
      <c r="J47" s="58">
        <v>12.6</v>
      </c>
      <c r="K47" s="81">
        <f>J47*I47</f>
        <v>630</v>
      </c>
    </row>
    <row r="48" spans="1:12" s="71" customFormat="1" ht="36" customHeight="1">
      <c r="A48" s="82">
        <v>39</v>
      </c>
      <c r="B48" s="53" t="s">
        <v>272</v>
      </c>
      <c r="C48" s="53" t="s">
        <v>86</v>
      </c>
      <c r="D48" s="93">
        <v>9</v>
      </c>
      <c r="E48" s="83">
        <v>176</v>
      </c>
      <c r="F48" s="83">
        <f t="shared" ref="F48" si="7">D48*E48</f>
        <v>1584</v>
      </c>
      <c r="G48" s="37" t="s">
        <v>282</v>
      </c>
      <c r="H48" s="37" t="s">
        <v>164</v>
      </c>
      <c r="I48" s="103">
        <f>D48*2.1</f>
        <v>18.900000000000002</v>
      </c>
      <c r="J48" s="37">
        <v>128.61000000000001</v>
      </c>
      <c r="K48" s="81">
        <f>J48*I48</f>
        <v>2430.7290000000007</v>
      </c>
    </row>
    <row r="49" spans="1:11" s="71" customFormat="1">
      <c r="A49" s="82">
        <v>40</v>
      </c>
      <c r="B49" s="53"/>
      <c r="C49" s="53"/>
      <c r="D49" s="93"/>
      <c r="E49" s="83"/>
      <c r="F49" s="83"/>
      <c r="G49" s="37" t="s">
        <v>228</v>
      </c>
      <c r="H49" s="37" t="s">
        <v>80</v>
      </c>
      <c r="I49" s="103">
        <v>5</v>
      </c>
      <c r="J49" s="37">
        <v>233.34</v>
      </c>
      <c r="K49" s="81">
        <f t="shared" ref="K49:K55" si="8">J49*I49</f>
        <v>1166.7</v>
      </c>
    </row>
    <row r="50" spans="1:11" s="71" customFormat="1">
      <c r="A50" s="82">
        <v>41</v>
      </c>
      <c r="B50" s="53"/>
      <c r="C50" s="53"/>
      <c r="D50" s="93"/>
      <c r="E50" s="83"/>
      <c r="F50" s="83"/>
      <c r="G50" s="37" t="s">
        <v>227</v>
      </c>
      <c r="H50" s="37" t="s">
        <v>80</v>
      </c>
      <c r="I50" s="103">
        <v>5</v>
      </c>
      <c r="J50" s="37">
        <v>156.88</v>
      </c>
      <c r="K50" s="81">
        <f t="shared" si="8"/>
        <v>784.4</v>
      </c>
    </row>
    <row r="51" spans="1:11" s="71" customFormat="1">
      <c r="A51" s="82">
        <v>42</v>
      </c>
      <c r="B51" s="53"/>
      <c r="C51" s="53"/>
      <c r="D51" s="93"/>
      <c r="E51" s="83"/>
      <c r="F51" s="83"/>
      <c r="G51" s="37" t="s">
        <v>190</v>
      </c>
      <c r="H51" s="37" t="s">
        <v>80</v>
      </c>
      <c r="I51" s="103">
        <v>2</v>
      </c>
      <c r="J51" s="37">
        <v>221</v>
      </c>
      <c r="K51" s="81">
        <f t="shared" si="8"/>
        <v>442</v>
      </c>
    </row>
    <row r="52" spans="1:11" s="71" customFormat="1">
      <c r="A52" s="82">
        <v>43</v>
      </c>
      <c r="B52" s="53"/>
      <c r="C52" s="53"/>
      <c r="D52" s="93"/>
      <c r="E52" s="83"/>
      <c r="F52" s="83"/>
      <c r="G52" s="37" t="s">
        <v>189</v>
      </c>
      <c r="H52" s="37" t="s">
        <v>80</v>
      </c>
      <c r="I52" s="103">
        <v>1</v>
      </c>
      <c r="J52" s="37">
        <v>129.27000000000001</v>
      </c>
      <c r="K52" s="81">
        <f t="shared" si="8"/>
        <v>129.27000000000001</v>
      </c>
    </row>
    <row r="53" spans="1:11" s="71" customFormat="1">
      <c r="A53" s="82">
        <v>44</v>
      </c>
      <c r="B53" s="53"/>
      <c r="C53" s="53"/>
      <c r="D53" s="93"/>
      <c r="E53" s="83"/>
      <c r="F53" s="83"/>
      <c r="G53" s="37" t="s">
        <v>167</v>
      </c>
      <c r="H53" s="37" t="s">
        <v>80</v>
      </c>
      <c r="I53" s="103">
        <f>ROUNDUP(D48*3,0)</f>
        <v>27</v>
      </c>
      <c r="J53" s="37">
        <v>0.92</v>
      </c>
      <c r="K53" s="81">
        <f t="shared" si="8"/>
        <v>24.84</v>
      </c>
    </row>
    <row r="54" spans="1:11" s="71" customFormat="1" ht="25.2" customHeight="1">
      <c r="A54" s="82">
        <v>45</v>
      </c>
      <c r="B54" s="53"/>
      <c r="C54" s="53"/>
      <c r="D54" s="93"/>
      <c r="E54" s="83"/>
      <c r="F54" s="83"/>
      <c r="G54" s="60" t="s">
        <v>168</v>
      </c>
      <c r="H54" s="37" t="s">
        <v>81</v>
      </c>
      <c r="I54" s="103">
        <f>D48*0.7</f>
        <v>6.3</v>
      </c>
      <c r="J54" s="37">
        <v>15.13</v>
      </c>
      <c r="K54" s="81">
        <f t="shared" si="8"/>
        <v>95.319000000000003</v>
      </c>
    </row>
    <row r="55" spans="1:11" s="71" customFormat="1">
      <c r="A55" s="82">
        <v>46</v>
      </c>
      <c r="B55" s="53"/>
      <c r="C55" s="53"/>
      <c r="D55" s="93"/>
      <c r="E55" s="83"/>
      <c r="F55" s="83"/>
      <c r="G55" s="37" t="s">
        <v>169</v>
      </c>
      <c r="H55" s="37" t="s">
        <v>80</v>
      </c>
      <c r="I55" s="103">
        <v>1</v>
      </c>
      <c r="J55" s="37">
        <v>20.83</v>
      </c>
      <c r="K55" s="81">
        <f t="shared" si="8"/>
        <v>20.83</v>
      </c>
    </row>
    <row r="56" spans="1:11" s="105" customFormat="1">
      <c r="A56" s="82">
        <v>47</v>
      </c>
      <c r="B56" s="53" t="s">
        <v>273</v>
      </c>
      <c r="C56" s="61" t="s">
        <v>86</v>
      </c>
      <c r="D56" s="104">
        <f>2.8*4</f>
        <v>11.2</v>
      </c>
      <c r="E56" s="99">
        <v>119</v>
      </c>
      <c r="F56" s="99">
        <f t="shared" ref="F56" si="9">D56*E56</f>
        <v>1332.8</v>
      </c>
      <c r="G56" s="37" t="s">
        <v>282</v>
      </c>
      <c r="H56" s="37" t="s">
        <v>164</v>
      </c>
      <c r="I56" s="103">
        <f>D56*1.05</f>
        <v>11.76</v>
      </c>
      <c r="J56" s="37">
        <v>128.61000000000001</v>
      </c>
      <c r="K56" s="81">
        <f t="shared" ref="K56:K62" si="10">J56*I56</f>
        <v>1512.4536000000001</v>
      </c>
    </row>
    <row r="57" spans="1:11" s="105" customFormat="1" ht="15.75" customHeight="1">
      <c r="A57" s="82">
        <v>48</v>
      </c>
      <c r="B57" s="61"/>
      <c r="C57" s="61"/>
      <c r="D57" s="104"/>
      <c r="E57" s="99"/>
      <c r="F57" s="99"/>
      <c r="G57" s="37" t="s">
        <v>228</v>
      </c>
      <c r="H57" s="37" t="s">
        <v>80</v>
      </c>
      <c r="I57" s="103">
        <v>8</v>
      </c>
      <c r="J57" s="37">
        <v>233.34</v>
      </c>
      <c r="K57" s="81">
        <f t="shared" si="10"/>
        <v>1866.72</v>
      </c>
    </row>
    <row r="58" spans="1:11" s="105" customFormat="1" ht="15.75" customHeight="1">
      <c r="A58" s="82">
        <v>49</v>
      </c>
      <c r="B58" s="61"/>
      <c r="C58" s="61"/>
      <c r="D58" s="104"/>
      <c r="E58" s="99"/>
      <c r="F58" s="99"/>
      <c r="G58" s="37" t="s">
        <v>227</v>
      </c>
      <c r="H58" s="37" t="s">
        <v>80</v>
      </c>
      <c r="I58" s="103">
        <v>6</v>
      </c>
      <c r="J58" s="37">
        <v>156.88</v>
      </c>
      <c r="K58" s="81">
        <f t="shared" si="10"/>
        <v>941.28</v>
      </c>
    </row>
    <row r="59" spans="1:11" s="105" customFormat="1">
      <c r="A59" s="82">
        <v>50</v>
      </c>
      <c r="B59" s="61"/>
      <c r="C59" s="61"/>
      <c r="D59" s="104"/>
      <c r="E59" s="99"/>
      <c r="F59" s="99"/>
      <c r="G59" s="37" t="s">
        <v>190</v>
      </c>
      <c r="H59" s="37" t="s">
        <v>80</v>
      </c>
      <c r="I59" s="103">
        <v>1</v>
      </c>
      <c r="J59" s="37">
        <v>221</v>
      </c>
      <c r="K59" s="81">
        <f t="shared" si="10"/>
        <v>221</v>
      </c>
    </row>
    <row r="60" spans="1:11" s="71" customFormat="1">
      <c r="A60" s="82">
        <v>51</v>
      </c>
      <c r="B60" s="53"/>
      <c r="C60" s="53"/>
      <c r="D60" s="93"/>
      <c r="E60" s="83"/>
      <c r="F60" s="83"/>
      <c r="G60" s="37" t="s">
        <v>167</v>
      </c>
      <c r="H60" s="37" t="s">
        <v>80</v>
      </c>
      <c r="I60" s="103">
        <f>ROUNDUP(D56*5,0)</f>
        <v>56</v>
      </c>
      <c r="J60" s="37">
        <v>0.92</v>
      </c>
      <c r="K60" s="81">
        <f>J60*I60</f>
        <v>51.52</v>
      </c>
    </row>
    <row r="61" spans="1:11" s="105" customFormat="1" ht="23.4" customHeight="1">
      <c r="A61" s="82">
        <v>52</v>
      </c>
      <c r="B61" s="61"/>
      <c r="C61" s="61"/>
      <c r="D61" s="104"/>
      <c r="E61" s="99"/>
      <c r="F61" s="99"/>
      <c r="G61" s="62" t="s">
        <v>168</v>
      </c>
      <c r="H61" s="63" t="s">
        <v>81</v>
      </c>
      <c r="I61" s="106">
        <f>D56*0.7</f>
        <v>7.839999999999999</v>
      </c>
      <c r="J61" s="63">
        <v>15.13</v>
      </c>
      <c r="K61" s="81">
        <f t="shared" si="10"/>
        <v>118.61919999999999</v>
      </c>
    </row>
    <row r="62" spans="1:11" s="108" customFormat="1" ht="15.75" customHeight="1">
      <c r="A62" s="82">
        <v>53</v>
      </c>
      <c r="B62" s="61"/>
      <c r="C62" s="61"/>
      <c r="D62" s="107"/>
      <c r="E62" s="99"/>
      <c r="F62" s="99"/>
      <c r="G62" s="63" t="s">
        <v>169</v>
      </c>
      <c r="H62" s="63" t="s">
        <v>80</v>
      </c>
      <c r="I62" s="106">
        <v>1</v>
      </c>
      <c r="J62" s="63">
        <v>20.83</v>
      </c>
      <c r="K62" s="81">
        <f t="shared" si="10"/>
        <v>20.83</v>
      </c>
    </row>
    <row r="63" spans="1:11" s="71" customFormat="1" ht="39" customHeight="1">
      <c r="A63" s="82">
        <v>54</v>
      </c>
      <c r="B63" s="62" t="s">
        <v>241</v>
      </c>
      <c r="C63" s="63" t="s">
        <v>87</v>
      </c>
      <c r="D63" s="51">
        <v>48</v>
      </c>
      <c r="E63" s="83">
        <v>65</v>
      </c>
      <c r="F63" s="83">
        <f t="shared" ref="F63:F94" si="11">D63*E63</f>
        <v>3120</v>
      </c>
      <c r="G63" s="51" t="s">
        <v>146</v>
      </c>
      <c r="H63" s="51" t="s">
        <v>82</v>
      </c>
      <c r="I63" s="51">
        <f>D63*0.1</f>
        <v>4.8000000000000007</v>
      </c>
      <c r="J63" s="58">
        <v>38.58</v>
      </c>
      <c r="K63" s="81">
        <f t="shared" si="6"/>
        <v>185.18400000000003</v>
      </c>
    </row>
    <row r="64" spans="1:11" s="71" customFormat="1" ht="22.8" customHeight="1">
      <c r="A64" s="82">
        <v>55</v>
      </c>
      <c r="B64" s="62"/>
      <c r="C64" s="63"/>
      <c r="D64" s="51"/>
      <c r="E64" s="83"/>
      <c r="F64" s="83"/>
      <c r="G64" s="64" t="s">
        <v>244</v>
      </c>
      <c r="H64" s="64" t="s">
        <v>81</v>
      </c>
      <c r="I64" s="84">
        <f>D63*1.1</f>
        <v>52.800000000000004</v>
      </c>
      <c r="J64" s="58">
        <v>34.17</v>
      </c>
      <c r="K64" s="81">
        <f t="shared" si="6"/>
        <v>1804.1760000000002</v>
      </c>
    </row>
    <row r="65" spans="1:12" s="71" customFormat="1" ht="39" customHeight="1">
      <c r="A65" s="82">
        <v>56</v>
      </c>
      <c r="B65" s="62" t="s">
        <v>242</v>
      </c>
      <c r="C65" s="63" t="s">
        <v>87</v>
      </c>
      <c r="D65" s="51">
        <v>22</v>
      </c>
      <c r="E65" s="83">
        <v>102</v>
      </c>
      <c r="F65" s="83">
        <f t="shared" ref="F65" si="12">D65*E65</f>
        <v>2244</v>
      </c>
      <c r="G65" s="51" t="s">
        <v>146</v>
      </c>
      <c r="H65" s="51" t="s">
        <v>82</v>
      </c>
      <c r="I65" s="51">
        <f>D65*0.1</f>
        <v>2.2000000000000002</v>
      </c>
      <c r="J65" s="58">
        <v>38.58</v>
      </c>
      <c r="K65" s="81">
        <f t="shared" ref="K65" si="13">J65*I65</f>
        <v>84.876000000000005</v>
      </c>
    </row>
    <row r="66" spans="1:12" s="71" customFormat="1" ht="16.8" customHeight="1">
      <c r="A66" s="82">
        <v>57</v>
      </c>
      <c r="B66" s="62"/>
      <c r="C66" s="63"/>
      <c r="D66" s="51"/>
      <c r="E66" s="83"/>
      <c r="F66" s="83"/>
      <c r="G66" s="64" t="s">
        <v>244</v>
      </c>
      <c r="H66" s="64" t="s">
        <v>81</v>
      </c>
      <c r="I66" s="84">
        <f>D65*1*2</f>
        <v>44</v>
      </c>
      <c r="J66" s="58">
        <v>29.29</v>
      </c>
      <c r="K66" s="81">
        <f t="shared" ref="K66" si="14">J66*I66</f>
        <v>1288.76</v>
      </c>
    </row>
    <row r="67" spans="1:12" s="71" customFormat="1" ht="39" customHeight="1">
      <c r="A67" s="82">
        <v>58</v>
      </c>
      <c r="B67" s="62" t="s">
        <v>187</v>
      </c>
      <c r="C67" s="63" t="s">
        <v>88</v>
      </c>
      <c r="D67" s="51">
        <f>4*4</f>
        <v>16</v>
      </c>
      <c r="E67" s="83">
        <v>65</v>
      </c>
      <c r="F67" s="83">
        <f t="shared" si="11"/>
        <v>1040</v>
      </c>
      <c r="G67" s="51" t="s">
        <v>146</v>
      </c>
      <c r="H67" s="51" t="s">
        <v>82</v>
      </c>
      <c r="I67" s="51">
        <f>6*0.1*0.3</f>
        <v>0.18000000000000002</v>
      </c>
      <c r="J67" s="58">
        <v>38.58</v>
      </c>
      <c r="K67" s="81">
        <f t="shared" ref="K67:K68" si="15">J67*I67</f>
        <v>6.9444000000000008</v>
      </c>
    </row>
    <row r="68" spans="1:12" s="71" customFormat="1" ht="24.6" customHeight="1">
      <c r="A68" s="82">
        <v>59</v>
      </c>
      <c r="B68" s="62"/>
      <c r="C68" s="63"/>
      <c r="D68" s="51"/>
      <c r="E68" s="83"/>
      <c r="F68" s="83"/>
      <c r="G68" s="51" t="s">
        <v>245</v>
      </c>
      <c r="H68" s="51" t="s">
        <v>81</v>
      </c>
      <c r="I68" s="51">
        <f>D67*0.7*0.3</f>
        <v>3.36</v>
      </c>
      <c r="J68" s="58">
        <v>29.29</v>
      </c>
      <c r="K68" s="109">
        <f t="shared" si="15"/>
        <v>98.414400000000001</v>
      </c>
    </row>
    <row r="69" spans="1:12" s="71" customFormat="1">
      <c r="A69" s="82">
        <v>60</v>
      </c>
      <c r="B69" s="62" t="s">
        <v>170</v>
      </c>
      <c r="C69" s="63" t="s">
        <v>87</v>
      </c>
      <c r="D69" s="51">
        <v>48</v>
      </c>
      <c r="E69" s="83">
        <v>51</v>
      </c>
      <c r="F69" s="83">
        <f t="shared" ref="F69:F77" si="16">D69*E69</f>
        <v>2448</v>
      </c>
      <c r="G69" s="50" t="s">
        <v>171</v>
      </c>
      <c r="H69" s="51" t="s">
        <v>82</v>
      </c>
      <c r="I69" s="51">
        <f>D69*0.15*2</f>
        <v>14.399999999999999</v>
      </c>
      <c r="J69" s="58">
        <v>300</v>
      </c>
      <c r="K69" s="85">
        <f t="shared" ref="K69:K70" si="17">J69*I69</f>
        <v>4320</v>
      </c>
    </row>
    <row r="70" spans="1:12" s="71" customFormat="1">
      <c r="A70" s="82">
        <v>61</v>
      </c>
      <c r="B70" s="62"/>
      <c r="C70" s="63"/>
      <c r="D70" s="51"/>
      <c r="E70" s="83"/>
      <c r="F70" s="83"/>
      <c r="G70" s="51" t="s">
        <v>147</v>
      </c>
      <c r="H70" s="51" t="s">
        <v>82</v>
      </c>
      <c r="I70" s="51">
        <f>D69*0.1</f>
        <v>4.8000000000000007</v>
      </c>
      <c r="J70" s="58">
        <v>38.58</v>
      </c>
      <c r="K70" s="85">
        <f t="shared" si="17"/>
        <v>185.18400000000003</v>
      </c>
    </row>
    <row r="71" spans="1:12" s="71" customFormat="1">
      <c r="A71" s="82">
        <v>62</v>
      </c>
      <c r="B71" s="62" t="s">
        <v>223</v>
      </c>
      <c r="C71" s="63" t="s">
        <v>88</v>
      </c>
      <c r="D71" s="51">
        <f>3*4</f>
        <v>12</v>
      </c>
      <c r="E71" s="83">
        <v>58</v>
      </c>
      <c r="F71" s="83">
        <f t="shared" si="16"/>
        <v>696</v>
      </c>
      <c r="G71" s="50" t="s">
        <v>171</v>
      </c>
      <c r="H71" s="51" t="s">
        <v>82</v>
      </c>
      <c r="I71" s="89">
        <f>D71*0.15*0.3*2</f>
        <v>1.0799999999999998</v>
      </c>
      <c r="J71" s="86">
        <v>300</v>
      </c>
      <c r="K71" s="81">
        <f t="shared" ref="K71:K84" si="18">J71*I71</f>
        <v>323.99999999999994</v>
      </c>
    </row>
    <row r="72" spans="1:12" s="71" customFormat="1">
      <c r="A72" s="82">
        <v>63</v>
      </c>
      <c r="B72" s="62"/>
      <c r="C72" s="63"/>
      <c r="D72" s="51"/>
      <c r="E72" s="83"/>
      <c r="F72" s="83"/>
      <c r="G72" s="51" t="s">
        <v>147</v>
      </c>
      <c r="H72" s="51" t="s">
        <v>82</v>
      </c>
      <c r="I72" s="89">
        <f>6*0.1</f>
        <v>0.60000000000000009</v>
      </c>
      <c r="J72" s="86">
        <v>38.58</v>
      </c>
      <c r="K72" s="85">
        <f t="shared" ref="K72" si="19">J72*I72</f>
        <v>23.148000000000003</v>
      </c>
    </row>
    <row r="73" spans="1:12" s="71" customFormat="1">
      <c r="A73" s="82">
        <v>64</v>
      </c>
      <c r="B73" s="62" t="s">
        <v>155</v>
      </c>
      <c r="C73" s="63" t="s">
        <v>87</v>
      </c>
      <c r="D73" s="51">
        <v>16</v>
      </c>
      <c r="E73" s="83">
        <v>51</v>
      </c>
      <c r="F73" s="83">
        <f t="shared" si="16"/>
        <v>816</v>
      </c>
      <c r="G73" s="50" t="s">
        <v>145</v>
      </c>
      <c r="H73" s="63" t="s">
        <v>82</v>
      </c>
      <c r="I73" s="89">
        <f>D73*0.15*2</f>
        <v>4.8</v>
      </c>
      <c r="J73" s="86">
        <v>550</v>
      </c>
      <c r="K73" s="85">
        <f t="shared" ref="K73:K76" si="20">J73*I73</f>
        <v>2640</v>
      </c>
    </row>
    <row r="74" spans="1:12" s="71" customFormat="1">
      <c r="A74" s="82">
        <v>65</v>
      </c>
      <c r="B74" s="31"/>
      <c r="C74" s="31"/>
      <c r="D74" s="99"/>
      <c r="E74" s="83"/>
      <c r="F74" s="83"/>
      <c r="G74" s="51" t="s">
        <v>147</v>
      </c>
      <c r="H74" s="51" t="s">
        <v>82</v>
      </c>
      <c r="I74" s="89">
        <f>D73*0.1</f>
        <v>1.6</v>
      </c>
      <c r="J74" s="86">
        <v>38.58</v>
      </c>
      <c r="K74" s="85">
        <f t="shared" si="20"/>
        <v>61.728000000000002</v>
      </c>
    </row>
    <row r="75" spans="1:12" s="71" customFormat="1">
      <c r="A75" s="82">
        <v>66</v>
      </c>
      <c r="B75" s="62" t="s">
        <v>270</v>
      </c>
      <c r="C75" s="63" t="s">
        <v>88</v>
      </c>
      <c r="D75" s="51">
        <v>4</v>
      </c>
      <c r="E75" s="83">
        <v>58</v>
      </c>
      <c r="F75" s="83">
        <f t="shared" ref="F75" si="21">D75*E75</f>
        <v>232</v>
      </c>
      <c r="G75" s="50" t="s">
        <v>171</v>
      </c>
      <c r="H75" s="51" t="s">
        <v>82</v>
      </c>
      <c r="I75" s="89">
        <f>D75*0.15*0.3*2</f>
        <v>0.36</v>
      </c>
      <c r="J75" s="86">
        <v>300</v>
      </c>
      <c r="K75" s="81">
        <f t="shared" si="20"/>
        <v>108</v>
      </c>
      <c r="L75" s="91"/>
    </row>
    <row r="76" spans="1:12" s="71" customFormat="1">
      <c r="A76" s="82">
        <v>67</v>
      </c>
      <c r="B76" s="62"/>
      <c r="C76" s="63"/>
      <c r="D76" s="51"/>
      <c r="E76" s="83"/>
      <c r="F76" s="83"/>
      <c r="G76" s="51" t="s">
        <v>147</v>
      </c>
      <c r="H76" s="51" t="s">
        <v>82</v>
      </c>
      <c r="I76" s="89">
        <f>6*0.1</f>
        <v>0.60000000000000009</v>
      </c>
      <c r="J76" s="86">
        <v>38.58</v>
      </c>
      <c r="K76" s="85">
        <f t="shared" si="20"/>
        <v>23.148000000000003</v>
      </c>
    </row>
    <row r="77" spans="1:12" s="71" customFormat="1">
      <c r="A77" s="82">
        <v>68</v>
      </c>
      <c r="B77" s="31" t="s">
        <v>159</v>
      </c>
      <c r="C77" s="31" t="s">
        <v>88</v>
      </c>
      <c r="D77" s="99">
        <f>11.6+4</f>
        <v>15.6</v>
      </c>
      <c r="E77" s="83">
        <v>29</v>
      </c>
      <c r="F77" s="83">
        <f t="shared" si="16"/>
        <v>452.4</v>
      </c>
      <c r="G77" s="64" t="s">
        <v>172</v>
      </c>
      <c r="H77" s="64" t="s">
        <v>160</v>
      </c>
      <c r="I77" s="109">
        <v>16</v>
      </c>
      <c r="J77" s="109">
        <v>21.33</v>
      </c>
      <c r="K77" s="85">
        <f t="shared" si="18"/>
        <v>341.28</v>
      </c>
    </row>
    <row r="78" spans="1:12" s="71" customFormat="1">
      <c r="A78" s="82">
        <v>69</v>
      </c>
      <c r="B78" s="31"/>
      <c r="C78" s="31"/>
      <c r="D78" s="99"/>
      <c r="E78" s="83"/>
      <c r="F78" s="83"/>
      <c r="G78" s="64" t="s">
        <v>173</v>
      </c>
      <c r="H78" s="64" t="s">
        <v>161</v>
      </c>
      <c r="I78" s="84">
        <v>2</v>
      </c>
      <c r="J78" s="84">
        <v>18.3</v>
      </c>
      <c r="K78" s="85">
        <f t="shared" si="18"/>
        <v>36.6</v>
      </c>
    </row>
    <row r="79" spans="1:12" s="71" customFormat="1">
      <c r="A79" s="82">
        <v>70</v>
      </c>
      <c r="B79" s="31"/>
      <c r="C79" s="31"/>
      <c r="D79" s="99"/>
      <c r="E79" s="83"/>
      <c r="F79" s="83"/>
      <c r="G79" s="64" t="s">
        <v>174</v>
      </c>
      <c r="H79" s="64" t="s">
        <v>161</v>
      </c>
      <c r="I79" s="84">
        <v>2</v>
      </c>
      <c r="J79" s="84">
        <v>18.3</v>
      </c>
      <c r="K79" s="85">
        <f t="shared" si="18"/>
        <v>36.6</v>
      </c>
    </row>
    <row r="80" spans="1:12" s="71" customFormat="1">
      <c r="A80" s="82">
        <v>71</v>
      </c>
      <c r="B80" s="31"/>
      <c r="C80" s="31"/>
      <c r="D80" s="99"/>
      <c r="E80" s="83"/>
      <c r="F80" s="83"/>
      <c r="G80" s="64" t="s">
        <v>175</v>
      </c>
      <c r="H80" s="64" t="s">
        <v>161</v>
      </c>
      <c r="I80" s="84">
        <v>2</v>
      </c>
      <c r="J80" s="84">
        <v>18.3</v>
      </c>
      <c r="K80" s="85">
        <f t="shared" si="18"/>
        <v>36.6</v>
      </c>
    </row>
    <row r="81" spans="1:12" s="71" customFormat="1">
      <c r="A81" s="82">
        <v>72</v>
      </c>
      <c r="B81" s="31"/>
      <c r="C81" s="31"/>
      <c r="D81" s="99"/>
      <c r="E81" s="83"/>
      <c r="F81" s="83"/>
      <c r="G81" s="64" t="s">
        <v>176</v>
      </c>
      <c r="H81" s="64" t="s">
        <v>161</v>
      </c>
      <c r="I81" s="84">
        <v>2</v>
      </c>
      <c r="J81" s="84">
        <v>18.3</v>
      </c>
      <c r="K81" s="85">
        <f t="shared" si="18"/>
        <v>36.6</v>
      </c>
    </row>
    <row r="82" spans="1:12" s="71" customFormat="1">
      <c r="A82" s="82">
        <v>73</v>
      </c>
      <c r="B82" s="31"/>
      <c r="C82" s="31"/>
      <c r="D82" s="99"/>
      <c r="E82" s="83"/>
      <c r="F82" s="83"/>
      <c r="G82" s="64" t="s">
        <v>162</v>
      </c>
      <c r="H82" s="64" t="s">
        <v>163</v>
      </c>
      <c r="I82" s="84">
        <v>1</v>
      </c>
      <c r="J82" s="84">
        <v>29.6</v>
      </c>
      <c r="K82" s="85">
        <f t="shared" si="18"/>
        <v>29.6</v>
      </c>
    </row>
    <row r="83" spans="1:12" s="71" customFormat="1" ht="27.6">
      <c r="A83" s="82">
        <v>74</v>
      </c>
      <c r="B83" s="65" t="s">
        <v>108</v>
      </c>
      <c r="C83" s="98" t="s">
        <v>80</v>
      </c>
      <c r="D83" s="83">
        <v>2</v>
      </c>
      <c r="E83" s="83">
        <v>55</v>
      </c>
      <c r="F83" s="83">
        <f t="shared" si="11"/>
        <v>110</v>
      </c>
      <c r="G83" s="66" t="s">
        <v>110</v>
      </c>
      <c r="H83" s="66" t="s">
        <v>80</v>
      </c>
      <c r="I83" s="110">
        <f>D83</f>
        <v>2</v>
      </c>
      <c r="J83" s="111" t="s">
        <v>109</v>
      </c>
      <c r="K83" s="85"/>
    </row>
    <row r="84" spans="1:12" s="71" customFormat="1">
      <c r="A84" s="82">
        <v>75</v>
      </c>
      <c r="B84" s="67"/>
      <c r="C84" s="67"/>
      <c r="D84" s="84"/>
      <c r="E84" s="83"/>
      <c r="F84" s="83"/>
      <c r="G84" s="50" t="s">
        <v>126</v>
      </c>
      <c r="H84" s="51" t="s">
        <v>80</v>
      </c>
      <c r="I84" s="51">
        <f>D83*2</f>
        <v>4</v>
      </c>
      <c r="J84" s="112">
        <v>10.119999999999999</v>
      </c>
      <c r="K84" s="85">
        <f t="shared" si="18"/>
        <v>40.479999999999997</v>
      </c>
    </row>
    <row r="85" spans="1:12" s="71" customFormat="1" ht="41.4">
      <c r="A85" s="82">
        <v>76</v>
      </c>
      <c r="B85" s="23" t="s">
        <v>91</v>
      </c>
      <c r="C85" s="113"/>
      <c r="D85" s="114"/>
      <c r="E85" s="115"/>
      <c r="F85" s="114">
        <f>SUM(F8:F84)</f>
        <v>34394.799999999996</v>
      </c>
      <c r="G85" s="23" t="s">
        <v>92</v>
      </c>
      <c r="H85" s="116"/>
      <c r="I85" s="117"/>
      <c r="J85" s="118"/>
      <c r="K85" s="119">
        <f>SUM(K8:K84)</f>
        <v>49245.972150000009</v>
      </c>
    </row>
    <row r="86" spans="1:12" s="71" customFormat="1">
      <c r="A86" s="82">
        <v>77</v>
      </c>
      <c r="B86" s="49" t="s">
        <v>90</v>
      </c>
      <c r="C86" s="27"/>
      <c r="D86" s="28"/>
      <c r="E86" s="81"/>
      <c r="F86" s="28"/>
      <c r="G86" s="27"/>
      <c r="H86" s="27"/>
      <c r="I86" s="29"/>
      <c r="J86" s="30"/>
      <c r="K86" s="29"/>
    </row>
    <row r="87" spans="1:12" s="71" customFormat="1">
      <c r="A87" s="82">
        <v>78</v>
      </c>
      <c r="B87" s="62" t="s">
        <v>287</v>
      </c>
      <c r="C87" s="120" t="s">
        <v>288</v>
      </c>
      <c r="D87" s="121">
        <v>1</v>
      </c>
      <c r="E87" s="90">
        <v>50</v>
      </c>
      <c r="F87" s="28">
        <f>D87*E87</f>
        <v>50</v>
      </c>
      <c r="G87" s="27"/>
      <c r="H87" s="27"/>
      <c r="I87" s="29"/>
      <c r="J87" s="30"/>
      <c r="K87" s="29"/>
    </row>
    <row r="88" spans="1:12" s="71" customFormat="1">
      <c r="A88" s="82">
        <v>79</v>
      </c>
      <c r="B88" s="52" t="s">
        <v>177</v>
      </c>
      <c r="C88" s="52" t="s">
        <v>80</v>
      </c>
      <c r="D88" s="83">
        <v>1</v>
      </c>
      <c r="E88" s="83">
        <v>144</v>
      </c>
      <c r="F88" s="83">
        <f>D88*E88</f>
        <v>144</v>
      </c>
      <c r="G88" s="64" t="s">
        <v>162</v>
      </c>
      <c r="H88" s="64" t="s">
        <v>80</v>
      </c>
      <c r="I88" s="84">
        <v>8</v>
      </c>
      <c r="J88" s="84">
        <v>0.28999999999999998</v>
      </c>
      <c r="K88" s="85">
        <f>J88*I88</f>
        <v>2.3199999999999998</v>
      </c>
    </row>
    <row r="89" spans="1:12" s="71" customFormat="1" ht="27.6">
      <c r="A89" s="82">
        <v>80</v>
      </c>
      <c r="B89" s="52" t="s">
        <v>157</v>
      </c>
      <c r="C89" s="52" t="s">
        <v>80</v>
      </c>
      <c r="D89" s="83">
        <v>1</v>
      </c>
      <c r="E89" s="83">
        <v>169</v>
      </c>
      <c r="F89" s="83">
        <f>D89*E89</f>
        <v>169</v>
      </c>
      <c r="G89" s="64" t="s">
        <v>156</v>
      </c>
      <c r="H89" s="64" t="s">
        <v>80</v>
      </c>
      <c r="I89" s="84">
        <f>D89</f>
        <v>1</v>
      </c>
      <c r="J89" s="111" t="s">
        <v>109</v>
      </c>
      <c r="K89" s="85"/>
    </row>
    <row r="90" spans="1:12" s="71" customFormat="1">
      <c r="A90" s="82">
        <v>81</v>
      </c>
      <c r="B90" s="62"/>
      <c r="C90" s="120"/>
      <c r="D90" s="121"/>
      <c r="E90" s="83"/>
      <c r="F90" s="92"/>
      <c r="G90" s="64" t="s">
        <v>158</v>
      </c>
      <c r="H90" s="64" t="s">
        <v>80</v>
      </c>
      <c r="I90" s="84">
        <f>4*D89</f>
        <v>4</v>
      </c>
      <c r="J90" s="112">
        <v>25</v>
      </c>
      <c r="K90" s="85">
        <f>J90*I90</f>
        <v>100</v>
      </c>
    </row>
    <row r="91" spans="1:12" s="71" customFormat="1" ht="27.6">
      <c r="A91" s="82">
        <v>82</v>
      </c>
      <c r="B91" s="62" t="s">
        <v>243</v>
      </c>
      <c r="C91" s="120" t="s">
        <v>161</v>
      </c>
      <c r="D91" s="121">
        <v>1</v>
      </c>
      <c r="E91" s="83">
        <v>1000</v>
      </c>
      <c r="F91" s="90">
        <f t="shared" si="11"/>
        <v>1000</v>
      </c>
      <c r="G91" s="50" t="s">
        <v>263</v>
      </c>
      <c r="H91" s="51" t="s">
        <v>230</v>
      </c>
      <c r="I91" s="51">
        <v>1</v>
      </c>
      <c r="J91" s="122">
        <v>3000</v>
      </c>
      <c r="K91" s="122">
        <f>I91*J91</f>
        <v>3000</v>
      </c>
    </row>
    <row r="92" spans="1:12" s="71" customFormat="1" ht="27.6">
      <c r="A92" s="82">
        <v>83</v>
      </c>
      <c r="B92" s="23" t="s">
        <v>221</v>
      </c>
      <c r="C92" s="113"/>
      <c r="D92" s="114"/>
      <c r="E92" s="115"/>
      <c r="F92" s="114">
        <f>SUM(F87:F91)</f>
        <v>1363</v>
      </c>
      <c r="G92" s="23" t="s">
        <v>222</v>
      </c>
      <c r="H92" s="116"/>
      <c r="I92" s="117"/>
      <c r="J92" s="118"/>
      <c r="K92" s="119">
        <f>SUM(K86:K91)</f>
        <v>3102.32</v>
      </c>
    </row>
    <row r="93" spans="1:12" s="71" customFormat="1">
      <c r="A93" s="82">
        <v>84</v>
      </c>
      <c r="B93" s="49" t="s">
        <v>83</v>
      </c>
      <c r="C93" s="27"/>
      <c r="D93" s="28"/>
      <c r="E93" s="81"/>
      <c r="F93" s="28"/>
      <c r="G93" s="27"/>
      <c r="H93" s="27"/>
      <c r="I93" s="29"/>
      <c r="J93" s="30"/>
      <c r="K93" s="29"/>
    </row>
    <row r="94" spans="1:12" s="71" customFormat="1">
      <c r="A94" s="82">
        <v>85</v>
      </c>
      <c r="B94" s="31" t="s">
        <v>101</v>
      </c>
      <c r="C94" s="31" t="s">
        <v>88</v>
      </c>
      <c r="D94" s="99">
        <v>270</v>
      </c>
      <c r="E94" s="83">
        <v>18</v>
      </c>
      <c r="F94" s="83">
        <f t="shared" si="11"/>
        <v>4860</v>
      </c>
      <c r="G94" s="31" t="s">
        <v>136</v>
      </c>
      <c r="H94" s="52" t="s">
        <v>88</v>
      </c>
      <c r="I94" s="103">
        <v>150</v>
      </c>
      <c r="J94" s="83">
        <v>28.5</v>
      </c>
      <c r="K94" s="123">
        <f t="shared" ref="K94:K103" si="22">J94*I94</f>
        <v>4275</v>
      </c>
      <c r="L94" s="91"/>
    </row>
    <row r="95" spans="1:12" s="71" customFormat="1">
      <c r="A95" s="82">
        <v>86</v>
      </c>
      <c r="B95" s="31"/>
      <c r="C95" s="31"/>
      <c r="D95" s="99"/>
      <c r="E95" s="83"/>
      <c r="F95" s="83"/>
      <c r="G95" s="31" t="s">
        <v>260</v>
      </c>
      <c r="H95" s="52" t="s">
        <v>88</v>
      </c>
      <c r="I95" s="103">
        <v>20</v>
      </c>
      <c r="J95" s="83">
        <v>27.92</v>
      </c>
      <c r="K95" s="123">
        <f t="shared" ref="K95" si="23">J95*I95</f>
        <v>558.40000000000009</v>
      </c>
      <c r="L95" s="91"/>
    </row>
    <row r="96" spans="1:12" s="71" customFormat="1">
      <c r="A96" s="82">
        <v>87</v>
      </c>
      <c r="B96" s="60"/>
      <c r="C96" s="52"/>
      <c r="D96" s="83"/>
      <c r="E96" s="83"/>
      <c r="F96" s="83"/>
      <c r="G96" s="31" t="s">
        <v>185</v>
      </c>
      <c r="H96" s="52" t="s">
        <v>88</v>
      </c>
      <c r="I96" s="103">
        <v>100</v>
      </c>
      <c r="J96" s="83">
        <v>44.25</v>
      </c>
      <c r="K96" s="123">
        <f t="shared" si="22"/>
        <v>4425</v>
      </c>
      <c r="L96" s="91"/>
    </row>
    <row r="97" spans="1:12" s="71" customFormat="1">
      <c r="A97" s="82">
        <v>88</v>
      </c>
      <c r="B97" s="60"/>
      <c r="C97" s="52"/>
      <c r="D97" s="83"/>
      <c r="E97" s="83"/>
      <c r="F97" s="83"/>
      <c r="G97" s="37" t="s">
        <v>178</v>
      </c>
      <c r="H97" s="69" t="s">
        <v>80</v>
      </c>
      <c r="I97" s="103">
        <v>3</v>
      </c>
      <c r="J97" s="83">
        <v>20</v>
      </c>
      <c r="K97" s="123">
        <f t="shared" si="22"/>
        <v>60</v>
      </c>
      <c r="L97" s="91"/>
    </row>
    <row r="98" spans="1:12" s="71" customFormat="1">
      <c r="A98" s="82">
        <v>89</v>
      </c>
      <c r="B98" s="60"/>
      <c r="C98" s="52"/>
      <c r="D98" s="83"/>
      <c r="E98" s="83"/>
      <c r="F98" s="83"/>
      <c r="G98" s="66" t="s">
        <v>261</v>
      </c>
      <c r="H98" s="66" t="s">
        <v>89</v>
      </c>
      <c r="I98" s="103">
        <v>2</v>
      </c>
      <c r="J98" s="83">
        <v>111.67</v>
      </c>
      <c r="K98" s="123">
        <f t="shared" si="22"/>
        <v>223.34</v>
      </c>
      <c r="L98" s="91"/>
    </row>
    <row r="99" spans="1:12" s="71" customFormat="1" ht="27.6">
      <c r="A99" s="82">
        <v>90</v>
      </c>
      <c r="B99" s="60"/>
      <c r="C99" s="52"/>
      <c r="D99" s="83"/>
      <c r="E99" s="83"/>
      <c r="F99" s="83"/>
      <c r="G99" s="66" t="s">
        <v>97</v>
      </c>
      <c r="H99" s="66" t="s">
        <v>89</v>
      </c>
      <c r="I99" s="84">
        <v>1</v>
      </c>
      <c r="J99" s="83">
        <v>91.5</v>
      </c>
      <c r="K99" s="123">
        <f t="shared" si="22"/>
        <v>91.5</v>
      </c>
    </row>
    <row r="100" spans="1:12" s="71" customFormat="1" ht="27.6">
      <c r="A100" s="82">
        <v>91</v>
      </c>
      <c r="B100" s="31" t="s">
        <v>98</v>
      </c>
      <c r="C100" s="52" t="s">
        <v>88</v>
      </c>
      <c r="D100" s="99">
        <v>250</v>
      </c>
      <c r="E100" s="83">
        <v>11</v>
      </c>
      <c r="F100" s="83">
        <f t="shared" ref="F100:F162" si="24">D100*E100</f>
        <v>2750</v>
      </c>
      <c r="G100" s="66" t="s">
        <v>183</v>
      </c>
      <c r="H100" s="52" t="s">
        <v>80</v>
      </c>
      <c r="I100" s="84">
        <v>5</v>
      </c>
      <c r="J100" s="83">
        <v>356.67</v>
      </c>
      <c r="K100" s="123">
        <f t="shared" si="22"/>
        <v>1783.3500000000001</v>
      </c>
    </row>
    <row r="101" spans="1:12" s="71" customFormat="1">
      <c r="A101" s="82">
        <v>92</v>
      </c>
      <c r="B101" s="31"/>
      <c r="C101" s="52"/>
      <c r="D101" s="99"/>
      <c r="E101" s="83"/>
      <c r="F101" s="83"/>
      <c r="G101" s="66" t="s">
        <v>262</v>
      </c>
      <c r="H101" s="66" t="s">
        <v>89</v>
      </c>
      <c r="I101" s="103">
        <v>1</v>
      </c>
      <c r="J101" s="83">
        <v>111.67</v>
      </c>
      <c r="K101" s="123">
        <f t="shared" si="22"/>
        <v>111.67</v>
      </c>
    </row>
    <row r="102" spans="1:12" s="71" customFormat="1" ht="27.6">
      <c r="A102" s="82">
        <v>93</v>
      </c>
      <c r="B102" s="31"/>
      <c r="C102" s="52"/>
      <c r="D102" s="99"/>
      <c r="E102" s="83"/>
      <c r="F102" s="83"/>
      <c r="G102" s="66" t="s">
        <v>97</v>
      </c>
      <c r="H102" s="66" t="s">
        <v>89</v>
      </c>
      <c r="I102" s="84">
        <v>1</v>
      </c>
      <c r="J102" s="83">
        <v>91.5</v>
      </c>
      <c r="K102" s="123">
        <f t="shared" si="22"/>
        <v>91.5</v>
      </c>
    </row>
    <row r="103" spans="1:12" s="71" customFormat="1" ht="27.6">
      <c r="A103" s="82">
        <v>94</v>
      </c>
      <c r="B103" s="31" t="s">
        <v>150</v>
      </c>
      <c r="C103" s="31" t="s">
        <v>88</v>
      </c>
      <c r="D103" s="99">
        <v>23</v>
      </c>
      <c r="E103" s="83">
        <v>14</v>
      </c>
      <c r="F103" s="83">
        <f t="shared" si="24"/>
        <v>322</v>
      </c>
      <c r="G103" s="31" t="s">
        <v>216</v>
      </c>
      <c r="H103" s="52" t="s">
        <v>88</v>
      </c>
      <c r="I103" s="84">
        <f>D103</f>
        <v>23</v>
      </c>
      <c r="J103" s="83">
        <v>30.83</v>
      </c>
      <c r="K103" s="123">
        <f t="shared" si="22"/>
        <v>709.08999999999992</v>
      </c>
    </row>
    <row r="104" spans="1:12" s="71" customFormat="1">
      <c r="A104" s="82">
        <v>95</v>
      </c>
      <c r="B104" s="68" t="s">
        <v>292</v>
      </c>
      <c r="C104" s="68" t="s">
        <v>88</v>
      </c>
      <c r="D104" s="90">
        <v>4</v>
      </c>
      <c r="E104" s="90">
        <v>15</v>
      </c>
      <c r="F104" s="109">
        <v>180</v>
      </c>
      <c r="G104" s="35" t="s">
        <v>293</v>
      </c>
      <c r="H104" s="35" t="s">
        <v>80</v>
      </c>
      <c r="I104" s="123">
        <v>1</v>
      </c>
      <c r="J104" s="90">
        <v>194.17</v>
      </c>
      <c r="K104" s="109">
        <v>570</v>
      </c>
    </row>
    <row r="105" spans="1:12" s="71" customFormat="1">
      <c r="A105" s="82">
        <v>96</v>
      </c>
      <c r="B105" s="27"/>
      <c r="C105" s="27"/>
      <c r="D105" s="124"/>
      <c r="E105" s="90"/>
      <c r="F105" s="90"/>
      <c r="G105" s="35" t="s">
        <v>294</v>
      </c>
      <c r="H105" s="35" t="s">
        <v>80</v>
      </c>
      <c r="I105" s="123">
        <v>1</v>
      </c>
      <c r="J105" s="90">
        <v>97.5</v>
      </c>
      <c r="K105" s="109">
        <v>114</v>
      </c>
    </row>
    <row r="106" spans="1:12" s="71" customFormat="1" ht="27.6">
      <c r="A106" s="82">
        <v>97</v>
      </c>
      <c r="B106" s="53" t="s">
        <v>151</v>
      </c>
      <c r="C106" s="53" t="s">
        <v>80</v>
      </c>
      <c r="D106" s="93">
        <v>2</v>
      </c>
      <c r="E106" s="83">
        <v>85</v>
      </c>
      <c r="F106" s="83">
        <f t="shared" si="24"/>
        <v>170</v>
      </c>
      <c r="G106" s="69" t="s">
        <v>152</v>
      </c>
      <c r="H106" s="52" t="s">
        <v>80</v>
      </c>
      <c r="I106" s="83">
        <f>D106</f>
        <v>2</v>
      </c>
      <c r="J106" s="83" t="s">
        <v>106</v>
      </c>
      <c r="K106" s="125"/>
    </row>
    <row r="107" spans="1:12" s="71" customFormat="1" ht="27.6">
      <c r="A107" s="82">
        <v>98</v>
      </c>
      <c r="B107" s="53" t="s">
        <v>153</v>
      </c>
      <c r="C107" s="53" t="s">
        <v>80</v>
      </c>
      <c r="D107" s="93">
        <v>1</v>
      </c>
      <c r="E107" s="83">
        <v>85</v>
      </c>
      <c r="F107" s="83">
        <f t="shared" si="24"/>
        <v>85</v>
      </c>
      <c r="G107" s="69" t="s">
        <v>154</v>
      </c>
      <c r="H107" s="52" t="s">
        <v>80</v>
      </c>
      <c r="I107" s="83">
        <v>1</v>
      </c>
      <c r="J107" s="83" t="s">
        <v>106</v>
      </c>
      <c r="K107" s="125"/>
    </row>
    <row r="108" spans="1:12" s="71" customFormat="1" ht="27.6">
      <c r="A108" s="82">
        <v>99</v>
      </c>
      <c r="B108" s="53" t="s">
        <v>184</v>
      </c>
      <c r="C108" s="53" t="s">
        <v>80</v>
      </c>
      <c r="D108" s="93">
        <v>2</v>
      </c>
      <c r="E108" s="83">
        <v>301</v>
      </c>
      <c r="F108" s="83">
        <f t="shared" si="24"/>
        <v>602</v>
      </c>
      <c r="G108" s="69" t="s">
        <v>295</v>
      </c>
      <c r="H108" s="52" t="s">
        <v>80</v>
      </c>
      <c r="I108" s="83">
        <v>2</v>
      </c>
      <c r="J108" s="83" t="s">
        <v>106</v>
      </c>
      <c r="K108" s="125"/>
    </row>
    <row r="109" spans="1:12" s="71" customFormat="1" ht="27.6">
      <c r="A109" s="82">
        <v>100</v>
      </c>
      <c r="B109" s="31" t="s">
        <v>289</v>
      </c>
      <c r="C109" s="52" t="s">
        <v>80</v>
      </c>
      <c r="D109" s="99">
        <v>2</v>
      </c>
      <c r="E109" s="83">
        <v>765</v>
      </c>
      <c r="F109" s="83">
        <f t="shared" si="24"/>
        <v>1530</v>
      </c>
      <c r="G109" s="31" t="s">
        <v>215</v>
      </c>
      <c r="H109" s="52" t="s">
        <v>80</v>
      </c>
      <c r="I109" s="83">
        <v>2</v>
      </c>
      <c r="J109" s="83" t="s">
        <v>106</v>
      </c>
      <c r="K109" s="125"/>
    </row>
    <row r="110" spans="1:12" s="71" customFormat="1" ht="27.6">
      <c r="A110" s="82">
        <v>101</v>
      </c>
      <c r="B110" s="31"/>
      <c r="C110" s="52"/>
      <c r="D110" s="99"/>
      <c r="E110" s="83"/>
      <c r="F110" s="83"/>
      <c r="G110" s="31" t="s">
        <v>180</v>
      </c>
      <c r="H110" s="52" t="s">
        <v>80</v>
      </c>
      <c r="I110" s="83">
        <v>4</v>
      </c>
      <c r="J110" s="83" t="s">
        <v>106</v>
      </c>
      <c r="K110" s="84"/>
    </row>
    <row r="111" spans="1:12" s="71" customFormat="1" ht="27.6">
      <c r="A111" s="82">
        <v>102</v>
      </c>
      <c r="B111" s="31"/>
      <c r="C111" s="52"/>
      <c r="D111" s="99"/>
      <c r="E111" s="83"/>
      <c r="F111" s="83"/>
      <c r="G111" s="31" t="s">
        <v>180</v>
      </c>
      <c r="H111" s="52" t="s">
        <v>80</v>
      </c>
      <c r="I111" s="83">
        <v>6</v>
      </c>
      <c r="J111" s="83" t="s">
        <v>106</v>
      </c>
      <c r="K111" s="84"/>
    </row>
    <row r="112" spans="1:12" s="71" customFormat="1" ht="41.4">
      <c r="A112" s="82">
        <v>103</v>
      </c>
      <c r="B112" s="31" t="s">
        <v>247</v>
      </c>
      <c r="C112" s="31" t="s">
        <v>80</v>
      </c>
      <c r="D112" s="99">
        <v>1</v>
      </c>
      <c r="E112" s="83">
        <v>106</v>
      </c>
      <c r="F112" s="83">
        <f t="shared" si="24"/>
        <v>106</v>
      </c>
      <c r="G112" s="66"/>
      <c r="H112" s="66"/>
      <c r="I112" s="125"/>
      <c r="J112" s="83"/>
      <c r="K112" s="109"/>
    </row>
    <row r="113" spans="1:13" s="108" customFormat="1" ht="41.4">
      <c r="A113" s="82">
        <v>104</v>
      </c>
      <c r="B113" s="31" t="s">
        <v>248</v>
      </c>
      <c r="C113" s="31" t="s">
        <v>80</v>
      </c>
      <c r="D113" s="99">
        <v>3</v>
      </c>
      <c r="E113" s="99">
        <v>106</v>
      </c>
      <c r="F113" s="99">
        <f t="shared" si="24"/>
        <v>318</v>
      </c>
      <c r="G113" s="66" t="s">
        <v>303</v>
      </c>
      <c r="H113" s="66" t="s">
        <v>80</v>
      </c>
      <c r="I113" s="125">
        <f>D113</f>
        <v>3</v>
      </c>
      <c r="J113" s="99">
        <v>294.17</v>
      </c>
      <c r="K113" s="123">
        <f t="shared" ref="K113:K114" si="25">J113*I113</f>
        <v>882.51</v>
      </c>
    </row>
    <row r="114" spans="1:13" s="108" customFormat="1">
      <c r="A114" s="82">
        <v>105</v>
      </c>
      <c r="B114" s="31"/>
      <c r="C114" s="31"/>
      <c r="D114" s="99"/>
      <c r="E114" s="99"/>
      <c r="F114" s="99"/>
      <c r="G114" s="66" t="s">
        <v>249</v>
      </c>
      <c r="H114" s="66" t="s">
        <v>80</v>
      </c>
      <c r="I114" s="125">
        <f>D113</f>
        <v>3</v>
      </c>
      <c r="J114" s="99">
        <v>1359</v>
      </c>
      <c r="K114" s="123">
        <f t="shared" si="25"/>
        <v>4077</v>
      </c>
    </row>
    <row r="115" spans="1:13" s="71" customFormat="1">
      <c r="A115" s="82">
        <v>106</v>
      </c>
      <c r="B115" s="31" t="s">
        <v>99</v>
      </c>
      <c r="C115" s="31" t="s">
        <v>80</v>
      </c>
      <c r="D115" s="99">
        <v>11</v>
      </c>
      <c r="E115" s="83">
        <v>85</v>
      </c>
      <c r="F115" s="83">
        <f t="shared" si="24"/>
        <v>935</v>
      </c>
      <c r="G115" s="60" t="s">
        <v>149</v>
      </c>
      <c r="H115" s="37" t="s">
        <v>80</v>
      </c>
      <c r="I115" s="125">
        <f>D115</f>
        <v>11</v>
      </c>
      <c r="J115" s="83">
        <v>19.170000000000002</v>
      </c>
      <c r="K115" s="126">
        <f>J115*I115</f>
        <v>210.87</v>
      </c>
    </row>
    <row r="116" spans="1:13" s="71" customFormat="1" ht="27.6">
      <c r="A116" s="82">
        <v>107</v>
      </c>
      <c r="B116" s="31"/>
      <c r="C116" s="31"/>
      <c r="D116" s="99"/>
      <c r="E116" s="83"/>
      <c r="F116" s="83"/>
      <c r="G116" s="69" t="s">
        <v>218</v>
      </c>
      <c r="H116" s="69" t="s">
        <v>80</v>
      </c>
      <c r="I116" s="127">
        <v>33</v>
      </c>
      <c r="J116" s="83">
        <v>12.17</v>
      </c>
      <c r="K116" s="126">
        <f t="shared" ref="K116:K129" si="26">J116*I116</f>
        <v>401.61</v>
      </c>
    </row>
    <row r="117" spans="1:13" s="71" customFormat="1" ht="27.6">
      <c r="A117" s="82">
        <v>108</v>
      </c>
      <c r="B117" s="31" t="s">
        <v>100</v>
      </c>
      <c r="C117" s="31" t="s">
        <v>80</v>
      </c>
      <c r="D117" s="99">
        <v>13</v>
      </c>
      <c r="E117" s="83">
        <v>68</v>
      </c>
      <c r="F117" s="83">
        <f t="shared" si="24"/>
        <v>884</v>
      </c>
      <c r="G117" s="60" t="s">
        <v>179</v>
      </c>
      <c r="H117" s="52" t="s">
        <v>80</v>
      </c>
      <c r="I117" s="83">
        <f>D117+D118</f>
        <v>22</v>
      </c>
      <c r="J117" s="83">
        <v>99.5</v>
      </c>
      <c r="K117" s="126">
        <f t="shared" si="26"/>
        <v>2189</v>
      </c>
    </row>
    <row r="118" spans="1:13" s="71" customFormat="1">
      <c r="A118" s="82">
        <v>109</v>
      </c>
      <c r="B118" s="31" t="s">
        <v>188</v>
      </c>
      <c r="C118" s="31" t="s">
        <v>80</v>
      </c>
      <c r="D118" s="99">
        <v>9</v>
      </c>
      <c r="E118" s="83">
        <v>50</v>
      </c>
      <c r="F118" s="83">
        <f t="shared" si="24"/>
        <v>450</v>
      </c>
      <c r="G118" s="71" t="s">
        <v>148</v>
      </c>
      <c r="H118" s="52" t="s">
        <v>80</v>
      </c>
      <c r="I118" s="83">
        <f>D117</f>
        <v>13</v>
      </c>
      <c r="J118" s="83">
        <v>4.17</v>
      </c>
      <c r="K118" s="126">
        <f t="shared" si="26"/>
        <v>54.21</v>
      </c>
    </row>
    <row r="119" spans="1:13" s="71" customFormat="1" ht="27.6">
      <c r="A119" s="82">
        <v>110</v>
      </c>
      <c r="B119" s="31"/>
      <c r="C119" s="31"/>
      <c r="D119" s="99"/>
      <c r="E119" s="83"/>
      <c r="F119" s="83"/>
      <c r="G119" s="70" t="s">
        <v>137</v>
      </c>
      <c r="H119" s="70" t="s">
        <v>80</v>
      </c>
      <c r="I119" s="128">
        <f>D118</f>
        <v>9</v>
      </c>
      <c r="J119" s="83">
        <v>101.67</v>
      </c>
      <c r="K119" s="126">
        <f t="shared" si="26"/>
        <v>915.03</v>
      </c>
    </row>
    <row r="120" spans="1:13" s="71" customFormat="1">
      <c r="A120" s="82">
        <v>111</v>
      </c>
      <c r="B120" s="31"/>
      <c r="C120" s="31"/>
      <c r="D120" s="99"/>
      <c r="E120" s="83"/>
      <c r="F120" s="83"/>
      <c r="G120" s="52" t="s">
        <v>102</v>
      </c>
      <c r="H120" s="52" t="s">
        <v>80</v>
      </c>
      <c r="I120" s="83">
        <v>7</v>
      </c>
      <c r="J120" s="112">
        <v>48.75</v>
      </c>
      <c r="K120" s="126">
        <f t="shared" si="26"/>
        <v>341.25</v>
      </c>
    </row>
    <row r="121" spans="1:13" s="71" customFormat="1" ht="27.6">
      <c r="A121" s="82">
        <v>112</v>
      </c>
      <c r="B121" s="31" t="s">
        <v>107</v>
      </c>
      <c r="C121" s="31" t="s">
        <v>80</v>
      </c>
      <c r="D121" s="99">
        <v>3</v>
      </c>
      <c r="E121" s="83">
        <v>68</v>
      </c>
      <c r="F121" s="83">
        <f t="shared" si="24"/>
        <v>204</v>
      </c>
      <c r="G121" s="52" t="s">
        <v>181</v>
      </c>
      <c r="H121" s="52" t="s">
        <v>80</v>
      </c>
      <c r="I121" s="83">
        <v>1</v>
      </c>
      <c r="J121" s="83">
        <v>84.42</v>
      </c>
      <c r="K121" s="126">
        <f t="shared" si="26"/>
        <v>84.42</v>
      </c>
    </row>
    <row r="122" spans="1:13" s="71" customFormat="1" ht="27.6">
      <c r="A122" s="82">
        <v>113</v>
      </c>
      <c r="B122" s="31"/>
      <c r="C122" s="31"/>
      <c r="D122" s="99"/>
      <c r="E122" s="83"/>
      <c r="F122" s="83"/>
      <c r="G122" s="66" t="s">
        <v>302</v>
      </c>
      <c r="H122" s="52" t="s">
        <v>80</v>
      </c>
      <c r="I122" s="83">
        <v>2</v>
      </c>
      <c r="J122" s="83">
        <v>101.67</v>
      </c>
      <c r="K122" s="126">
        <f t="shared" si="26"/>
        <v>203.34</v>
      </c>
    </row>
    <row r="123" spans="1:13" s="71" customFormat="1">
      <c r="A123" s="82">
        <v>114</v>
      </c>
      <c r="B123" s="31"/>
      <c r="C123" s="31"/>
      <c r="D123" s="99"/>
      <c r="E123" s="83"/>
      <c r="F123" s="83"/>
      <c r="G123" s="66" t="s">
        <v>148</v>
      </c>
      <c r="H123" s="52" t="s">
        <v>80</v>
      </c>
      <c r="I123" s="83">
        <f>D121</f>
        <v>3</v>
      </c>
      <c r="J123" s="83">
        <v>4.17</v>
      </c>
      <c r="K123" s="126">
        <f t="shared" si="26"/>
        <v>12.51</v>
      </c>
      <c r="L123" s="91"/>
      <c r="M123" s="91"/>
    </row>
    <row r="124" spans="1:13" s="71" customFormat="1">
      <c r="A124" s="82">
        <v>115</v>
      </c>
      <c r="B124" s="31"/>
      <c r="C124" s="31"/>
      <c r="D124" s="99"/>
      <c r="E124" s="83"/>
      <c r="F124" s="83"/>
      <c r="G124" s="66" t="s">
        <v>102</v>
      </c>
      <c r="H124" s="52" t="s">
        <v>80</v>
      </c>
      <c r="I124" s="83">
        <v>2</v>
      </c>
      <c r="J124" s="112">
        <v>48.75</v>
      </c>
      <c r="K124" s="126">
        <f t="shared" ref="K124" si="27">J124*I124</f>
        <v>97.5</v>
      </c>
      <c r="L124" s="91"/>
      <c r="M124" s="91"/>
    </row>
    <row r="125" spans="1:13" s="91" customFormat="1">
      <c r="A125" s="82">
        <v>116</v>
      </c>
      <c r="B125" s="31" t="s">
        <v>209</v>
      </c>
      <c r="C125" s="31" t="s">
        <v>88</v>
      </c>
      <c r="D125" s="99">
        <v>13</v>
      </c>
      <c r="E125" s="84">
        <v>67</v>
      </c>
      <c r="F125" s="125">
        <f>D125*E125</f>
        <v>871</v>
      </c>
      <c r="G125" s="66" t="s">
        <v>219</v>
      </c>
      <c r="H125" s="66" t="s">
        <v>80</v>
      </c>
      <c r="I125" s="125">
        <v>3</v>
      </c>
      <c r="J125" s="83">
        <v>166.67</v>
      </c>
      <c r="K125" s="126">
        <f t="shared" si="26"/>
        <v>500.01</v>
      </c>
    </row>
    <row r="126" spans="1:13" s="91" customFormat="1">
      <c r="A126" s="82">
        <v>117</v>
      </c>
      <c r="B126" s="31"/>
      <c r="C126" s="31"/>
      <c r="D126" s="99"/>
      <c r="E126" s="84"/>
      <c r="F126" s="125"/>
      <c r="G126" s="66" t="s">
        <v>220</v>
      </c>
      <c r="H126" s="66" t="s">
        <v>80</v>
      </c>
      <c r="I126" s="125">
        <v>6</v>
      </c>
      <c r="J126" s="83">
        <v>324.17</v>
      </c>
      <c r="K126" s="126">
        <f t="shared" si="26"/>
        <v>1945.02</v>
      </c>
    </row>
    <row r="127" spans="1:13" s="91" customFormat="1">
      <c r="A127" s="82">
        <v>118</v>
      </c>
      <c r="B127" s="31"/>
      <c r="C127" s="31"/>
      <c r="D127" s="99"/>
      <c r="E127" s="84"/>
      <c r="F127" s="125"/>
      <c r="G127" s="66" t="s">
        <v>211</v>
      </c>
      <c r="H127" s="37" t="s">
        <v>80</v>
      </c>
      <c r="I127" s="125">
        <v>2</v>
      </c>
      <c r="J127" s="83">
        <v>45.83</v>
      </c>
      <c r="K127" s="126">
        <f t="shared" si="26"/>
        <v>91.66</v>
      </c>
    </row>
    <row r="128" spans="1:13" s="91" customFormat="1">
      <c r="A128" s="82">
        <v>119</v>
      </c>
      <c r="B128" s="31"/>
      <c r="C128" s="31"/>
      <c r="D128" s="99"/>
      <c r="E128" s="84"/>
      <c r="F128" s="125"/>
      <c r="G128" s="66" t="s">
        <v>210</v>
      </c>
      <c r="H128" s="37" t="s">
        <v>212</v>
      </c>
      <c r="I128" s="125">
        <v>22</v>
      </c>
      <c r="J128" s="83">
        <v>136.66999999999999</v>
      </c>
      <c r="K128" s="126">
        <f t="shared" si="26"/>
        <v>3006.74</v>
      </c>
    </row>
    <row r="129" spans="1:13">
      <c r="A129" s="82">
        <v>120</v>
      </c>
      <c r="B129" s="31" t="s">
        <v>290</v>
      </c>
      <c r="C129" s="31" t="s">
        <v>80</v>
      </c>
      <c r="D129" s="99">
        <v>26</v>
      </c>
      <c r="E129" s="84">
        <v>65</v>
      </c>
      <c r="F129" s="125">
        <f>D129*E129</f>
        <v>1690</v>
      </c>
      <c r="G129" s="66" t="s">
        <v>213</v>
      </c>
      <c r="H129" s="66" t="s">
        <v>80</v>
      </c>
      <c r="I129" s="125">
        <v>26</v>
      </c>
      <c r="J129" s="83">
        <v>763.33</v>
      </c>
      <c r="K129" s="126">
        <f t="shared" si="26"/>
        <v>19846.580000000002</v>
      </c>
    </row>
    <row r="130" spans="1:13" s="34" customFormat="1" ht="29.4" customHeight="1">
      <c r="A130" s="82">
        <v>121</v>
      </c>
      <c r="B130" s="52" t="s">
        <v>182</v>
      </c>
      <c r="C130" s="51" t="s">
        <v>80</v>
      </c>
      <c r="D130" s="51">
        <f>47+8</f>
        <v>55</v>
      </c>
      <c r="E130" s="83">
        <v>119</v>
      </c>
      <c r="F130" s="83">
        <f t="shared" si="24"/>
        <v>6545</v>
      </c>
      <c r="G130" s="66" t="s">
        <v>207</v>
      </c>
      <c r="H130" s="52" t="s">
        <v>80</v>
      </c>
      <c r="I130" s="127">
        <v>8</v>
      </c>
      <c r="J130" s="129">
        <v>252.5</v>
      </c>
      <c r="K130" s="123">
        <f t="shared" ref="K130" si="28">J130*I130</f>
        <v>2020</v>
      </c>
      <c r="L130" s="91"/>
      <c r="M130" s="91"/>
    </row>
    <row r="131" spans="1:13" s="34" customFormat="1" ht="29.4" customHeight="1">
      <c r="A131" s="82">
        <v>122</v>
      </c>
      <c r="B131" s="52"/>
      <c r="C131" s="51"/>
      <c r="D131" s="51"/>
      <c r="E131" s="83"/>
      <c r="F131" s="83"/>
      <c r="G131" s="66" t="s">
        <v>208</v>
      </c>
      <c r="H131" s="52" t="s">
        <v>80</v>
      </c>
      <c r="I131" s="83">
        <v>47</v>
      </c>
      <c r="J131" s="112">
        <v>440.83</v>
      </c>
      <c r="K131" s="123">
        <f t="shared" ref="K131" si="29">J131*I131</f>
        <v>20719.009999999998</v>
      </c>
      <c r="L131" s="91"/>
      <c r="M131" s="91"/>
    </row>
    <row r="132" spans="1:13" s="34" customFormat="1" ht="29.4" customHeight="1">
      <c r="A132" s="82">
        <v>123</v>
      </c>
      <c r="B132" s="52"/>
      <c r="C132" s="51"/>
      <c r="D132" s="51"/>
      <c r="E132" s="83"/>
      <c r="F132" s="83"/>
      <c r="G132" s="35" t="s">
        <v>218</v>
      </c>
      <c r="H132" s="210" t="s">
        <v>80</v>
      </c>
      <c r="I132" s="126">
        <f>D130+7+D133+D137</f>
        <v>66</v>
      </c>
      <c r="J132" s="90">
        <v>12.17</v>
      </c>
      <c r="K132" s="126">
        <f t="shared" ref="K132" si="30">I132*J132</f>
        <v>803.22</v>
      </c>
      <c r="L132" s="91"/>
      <c r="M132" s="91"/>
    </row>
    <row r="133" spans="1:13" s="71" customFormat="1" ht="27.6">
      <c r="A133" s="82">
        <v>124</v>
      </c>
      <c r="B133" s="31" t="s">
        <v>250</v>
      </c>
      <c r="C133" s="31" t="s">
        <v>80</v>
      </c>
      <c r="D133" s="99">
        <v>2</v>
      </c>
      <c r="E133" s="83">
        <v>150</v>
      </c>
      <c r="F133" s="83">
        <f t="shared" ref="F133" si="31">D133*E133</f>
        <v>300</v>
      </c>
      <c r="G133" s="66" t="s">
        <v>251</v>
      </c>
      <c r="H133" s="52" t="s">
        <v>80</v>
      </c>
      <c r="I133" s="83">
        <v>2</v>
      </c>
      <c r="J133" s="83" t="s">
        <v>106</v>
      </c>
      <c r="K133" s="126"/>
      <c r="L133" s="91"/>
    </row>
    <row r="134" spans="1:13" s="71" customFormat="1">
      <c r="A134" s="82">
        <v>125</v>
      </c>
      <c r="B134" s="31"/>
      <c r="C134" s="31"/>
      <c r="D134" s="99"/>
      <c r="E134" s="83"/>
      <c r="F134" s="83"/>
      <c r="G134" s="66" t="s">
        <v>252</v>
      </c>
      <c r="H134" s="31" t="s">
        <v>80</v>
      </c>
      <c r="I134" s="99">
        <v>4</v>
      </c>
      <c r="J134" s="99">
        <v>19.079999999999998</v>
      </c>
      <c r="K134" s="123">
        <f t="shared" ref="K134:K141" si="32">J134*I134</f>
        <v>76.319999999999993</v>
      </c>
      <c r="L134" s="91"/>
    </row>
    <row r="135" spans="1:13" s="71" customFormat="1">
      <c r="A135" s="82">
        <v>126</v>
      </c>
      <c r="B135" s="31"/>
      <c r="C135" s="31"/>
      <c r="D135" s="99"/>
      <c r="E135" s="83"/>
      <c r="F135" s="83"/>
      <c r="G135" s="66" t="s">
        <v>253</v>
      </c>
      <c r="H135" s="31" t="s">
        <v>80</v>
      </c>
      <c r="I135" s="99">
        <v>4</v>
      </c>
      <c r="J135" s="99">
        <v>38.17</v>
      </c>
      <c r="K135" s="123">
        <f t="shared" si="32"/>
        <v>152.68</v>
      </c>
      <c r="L135" s="91"/>
    </row>
    <row r="136" spans="1:13" s="71" customFormat="1">
      <c r="A136" s="82">
        <v>127</v>
      </c>
      <c r="B136" s="27"/>
      <c r="C136" s="27"/>
      <c r="D136" s="124"/>
      <c r="E136" s="90"/>
      <c r="F136" s="90"/>
      <c r="G136" s="62" t="s">
        <v>254</v>
      </c>
      <c r="H136" s="31" t="s">
        <v>80</v>
      </c>
      <c r="I136" s="99">
        <v>74</v>
      </c>
      <c r="J136" s="124">
        <v>6.08</v>
      </c>
      <c r="K136" s="123">
        <f t="shared" si="32"/>
        <v>449.92</v>
      </c>
      <c r="L136" s="91"/>
    </row>
    <row r="137" spans="1:13" s="71" customFormat="1" ht="27.6">
      <c r="A137" s="82">
        <v>128</v>
      </c>
      <c r="B137" s="31" t="s">
        <v>255</v>
      </c>
      <c r="C137" s="31" t="s">
        <v>80</v>
      </c>
      <c r="D137" s="99">
        <v>2</v>
      </c>
      <c r="E137" s="83">
        <v>158</v>
      </c>
      <c r="F137" s="83">
        <f t="shared" ref="F137" si="33">D137*E137</f>
        <v>316</v>
      </c>
      <c r="G137" s="60" t="s">
        <v>256</v>
      </c>
      <c r="H137" s="52" t="s">
        <v>80</v>
      </c>
      <c r="I137" s="83">
        <v>2</v>
      </c>
      <c r="J137" s="83">
        <v>3600</v>
      </c>
      <c r="K137" s="123">
        <f t="shared" si="32"/>
        <v>7200</v>
      </c>
      <c r="L137" s="91"/>
    </row>
    <row r="138" spans="1:13" s="71" customFormat="1">
      <c r="A138" s="82">
        <v>129</v>
      </c>
      <c r="B138" s="31" t="s">
        <v>306</v>
      </c>
      <c r="C138" s="31" t="s">
        <v>257</v>
      </c>
      <c r="D138" s="99">
        <v>14</v>
      </c>
      <c r="E138" s="83">
        <v>14</v>
      </c>
      <c r="F138" s="83">
        <v>252</v>
      </c>
      <c r="G138" s="60" t="s">
        <v>258</v>
      </c>
      <c r="H138" s="52" t="s">
        <v>88</v>
      </c>
      <c r="I138" s="83">
        <v>15</v>
      </c>
      <c r="J138" s="83">
        <v>12.5</v>
      </c>
      <c r="K138" s="123">
        <f t="shared" si="32"/>
        <v>187.5</v>
      </c>
      <c r="L138" s="91"/>
    </row>
    <row r="139" spans="1:13" s="71" customFormat="1">
      <c r="A139" s="82">
        <v>130</v>
      </c>
      <c r="B139" s="31"/>
      <c r="C139" s="31"/>
      <c r="D139" s="99"/>
      <c r="E139" s="83"/>
      <c r="F139" s="83"/>
      <c r="G139" s="60" t="s">
        <v>259</v>
      </c>
      <c r="H139" s="52" t="s">
        <v>80</v>
      </c>
      <c r="I139" s="83">
        <v>1</v>
      </c>
      <c r="J139" s="83">
        <v>33</v>
      </c>
      <c r="K139" s="123">
        <f t="shared" si="32"/>
        <v>33</v>
      </c>
      <c r="L139" s="91"/>
    </row>
    <row r="140" spans="1:13" s="34" customFormat="1" ht="29.4" customHeight="1">
      <c r="A140" s="82">
        <v>131</v>
      </c>
      <c r="B140" s="52" t="s">
        <v>285</v>
      </c>
      <c r="C140" s="51" t="s">
        <v>80</v>
      </c>
      <c r="D140" s="51">
        <v>1</v>
      </c>
      <c r="E140" s="90">
        <v>170</v>
      </c>
      <c r="F140" s="90">
        <f>D140*E140</f>
        <v>170</v>
      </c>
      <c r="G140" s="69" t="s">
        <v>284</v>
      </c>
      <c r="H140" s="69" t="s">
        <v>80</v>
      </c>
      <c r="I140" s="127">
        <v>1</v>
      </c>
      <c r="J140" s="83" t="s">
        <v>106</v>
      </c>
      <c r="K140" s="127"/>
      <c r="L140" s="91"/>
      <c r="M140" s="91"/>
    </row>
    <row r="141" spans="1:13" s="34" customFormat="1" ht="29.4" customHeight="1">
      <c r="A141" s="82">
        <v>132</v>
      </c>
      <c r="B141" s="52"/>
      <c r="C141" s="51"/>
      <c r="D141" s="51"/>
      <c r="E141" s="83"/>
      <c r="F141" s="83"/>
      <c r="G141" s="69" t="s">
        <v>286</v>
      </c>
      <c r="H141" s="69" t="s">
        <v>80</v>
      </c>
      <c r="I141" s="127">
        <v>1</v>
      </c>
      <c r="J141" s="74">
        <v>136.66999999999999</v>
      </c>
      <c r="K141" s="123">
        <f t="shared" si="32"/>
        <v>136.66999999999999</v>
      </c>
      <c r="L141" s="91"/>
      <c r="M141" s="91"/>
    </row>
    <row r="142" spans="1:13" ht="27.6">
      <c r="A142" s="82">
        <v>133</v>
      </c>
      <c r="B142" s="31" t="s">
        <v>105</v>
      </c>
      <c r="C142" s="31" t="s">
        <v>103</v>
      </c>
      <c r="D142" s="99">
        <v>1</v>
      </c>
      <c r="E142" s="83">
        <v>1275</v>
      </c>
      <c r="F142" s="90">
        <f t="shared" si="24"/>
        <v>1275</v>
      </c>
      <c r="G142" s="130"/>
      <c r="H142" s="68"/>
      <c r="I142" s="90"/>
      <c r="J142" s="122"/>
      <c r="K142" s="123"/>
    </row>
    <row r="143" spans="1:13" s="71" customFormat="1">
      <c r="A143" s="82">
        <v>134</v>
      </c>
      <c r="B143" s="31" t="s">
        <v>104</v>
      </c>
      <c r="C143" s="31" t="s">
        <v>80</v>
      </c>
      <c r="D143" s="99">
        <v>1</v>
      </c>
      <c r="E143" s="83">
        <v>3000</v>
      </c>
      <c r="F143" s="90">
        <f t="shared" si="24"/>
        <v>3000</v>
      </c>
      <c r="G143" s="68"/>
      <c r="H143" s="68"/>
      <c r="I143" s="90"/>
      <c r="J143" s="122"/>
      <c r="K143" s="122"/>
    </row>
    <row r="144" spans="1:13" s="71" customFormat="1" ht="27.6">
      <c r="A144" s="82">
        <v>135</v>
      </c>
      <c r="B144" s="72" t="s">
        <v>93</v>
      </c>
      <c r="C144" s="72"/>
      <c r="D144" s="72"/>
      <c r="E144" s="72"/>
      <c r="F144" s="131">
        <f>SUM(F94:F143)</f>
        <v>27815</v>
      </c>
      <c r="G144" s="72" t="s">
        <v>94</v>
      </c>
      <c r="H144" s="72"/>
      <c r="I144" s="72"/>
      <c r="J144" s="72"/>
      <c r="K144" s="131">
        <f>SUM(K94:K143)</f>
        <v>79650.429999999993</v>
      </c>
    </row>
    <row r="145" spans="1:11" s="71" customFormat="1">
      <c r="A145" s="82">
        <v>136</v>
      </c>
      <c r="B145" s="73" t="s">
        <v>84</v>
      </c>
      <c r="C145" s="31"/>
      <c r="D145" s="92"/>
      <c r="E145" s="132"/>
      <c r="F145" s="73"/>
      <c r="G145" s="31"/>
      <c r="H145" s="31"/>
      <c r="I145" s="32"/>
      <c r="J145" s="30"/>
      <c r="K145" s="29"/>
    </row>
    <row r="146" spans="1:11" s="71" customFormat="1" ht="27.6">
      <c r="A146" s="82">
        <v>137</v>
      </c>
      <c r="B146" s="74" t="s">
        <v>111</v>
      </c>
      <c r="C146" s="133" t="s">
        <v>80</v>
      </c>
      <c r="D146" s="99">
        <v>1</v>
      </c>
      <c r="E146" s="83">
        <v>204</v>
      </c>
      <c r="F146" s="83">
        <f t="shared" si="24"/>
        <v>204</v>
      </c>
      <c r="G146" s="66" t="s">
        <v>118</v>
      </c>
      <c r="H146" s="66" t="s">
        <v>80</v>
      </c>
      <c r="I146" s="99">
        <v>1</v>
      </c>
      <c r="J146" s="90" t="s">
        <v>109</v>
      </c>
      <c r="K146" s="122"/>
    </row>
    <row r="147" spans="1:11" s="71" customFormat="1" ht="27.6">
      <c r="A147" s="82">
        <v>138</v>
      </c>
      <c r="B147" s="74"/>
      <c r="C147" s="133"/>
      <c r="D147" s="99"/>
      <c r="E147" s="83"/>
      <c r="F147" s="83"/>
      <c r="G147" s="66" t="s">
        <v>117</v>
      </c>
      <c r="H147" s="66" t="s">
        <v>80</v>
      </c>
      <c r="I147" s="99">
        <v>1</v>
      </c>
      <c r="J147" s="90" t="s">
        <v>109</v>
      </c>
      <c r="K147" s="122"/>
    </row>
    <row r="148" spans="1:11" s="71" customFormat="1" ht="27.6">
      <c r="A148" s="82">
        <v>139</v>
      </c>
      <c r="B148" s="74" t="s">
        <v>112</v>
      </c>
      <c r="C148" s="133" t="s">
        <v>80</v>
      </c>
      <c r="D148" s="99">
        <v>1</v>
      </c>
      <c r="E148" s="83">
        <v>51</v>
      </c>
      <c r="F148" s="83">
        <f t="shared" si="24"/>
        <v>51</v>
      </c>
      <c r="G148" s="66" t="s">
        <v>119</v>
      </c>
      <c r="H148" s="66" t="s">
        <v>80</v>
      </c>
      <c r="I148" s="99">
        <v>1</v>
      </c>
      <c r="J148" s="90" t="s">
        <v>109</v>
      </c>
      <c r="K148" s="122"/>
    </row>
    <row r="149" spans="1:11" s="71" customFormat="1" ht="27.6">
      <c r="A149" s="82">
        <v>140</v>
      </c>
      <c r="B149" s="74" t="s">
        <v>113</v>
      </c>
      <c r="C149" s="133" t="s">
        <v>88</v>
      </c>
      <c r="D149" s="99">
        <v>50</v>
      </c>
      <c r="E149" s="83">
        <v>15</v>
      </c>
      <c r="F149" s="83">
        <f t="shared" si="24"/>
        <v>750</v>
      </c>
      <c r="G149" s="66" t="s">
        <v>124</v>
      </c>
      <c r="H149" s="66" t="s">
        <v>88</v>
      </c>
      <c r="I149" s="125">
        <f>D149*1.1</f>
        <v>55.000000000000007</v>
      </c>
      <c r="J149" s="90">
        <v>18.329999999999998</v>
      </c>
      <c r="K149" s="123">
        <f>J149*I149</f>
        <v>1008.1500000000001</v>
      </c>
    </row>
    <row r="150" spans="1:11">
      <c r="A150" s="82">
        <v>141</v>
      </c>
      <c r="B150" s="74" t="s">
        <v>114</v>
      </c>
      <c r="C150" s="133" t="s">
        <v>80</v>
      </c>
      <c r="D150" s="99">
        <v>18</v>
      </c>
      <c r="E150" s="83">
        <v>20</v>
      </c>
      <c r="F150" s="83">
        <f t="shared" si="24"/>
        <v>360</v>
      </c>
      <c r="G150" s="66" t="s">
        <v>116</v>
      </c>
      <c r="H150" s="66" t="s">
        <v>80</v>
      </c>
      <c r="I150" s="125">
        <f>D150</f>
        <v>18</v>
      </c>
      <c r="J150" s="83">
        <v>8.17</v>
      </c>
      <c r="K150" s="125">
        <f t="shared" ref="K150:K152" si="34">J150*I150</f>
        <v>147.06</v>
      </c>
    </row>
    <row r="151" spans="1:11" ht="27.6">
      <c r="A151" s="82">
        <v>142</v>
      </c>
      <c r="B151" s="75" t="s">
        <v>115</v>
      </c>
      <c r="C151" s="134" t="s">
        <v>80</v>
      </c>
      <c r="D151" s="127">
        <v>4</v>
      </c>
      <c r="E151" s="83">
        <v>52</v>
      </c>
      <c r="F151" s="83">
        <f t="shared" si="24"/>
        <v>208</v>
      </c>
      <c r="G151" s="70" t="s">
        <v>125</v>
      </c>
      <c r="H151" s="70" t="s">
        <v>80</v>
      </c>
      <c r="I151" s="128">
        <f>D151</f>
        <v>4</v>
      </c>
      <c r="J151" s="90">
        <v>332.6</v>
      </c>
      <c r="K151" s="123">
        <f t="shared" si="34"/>
        <v>1330.4</v>
      </c>
    </row>
    <row r="152" spans="1:11" s="71" customFormat="1" ht="27.6">
      <c r="A152" s="82">
        <v>143</v>
      </c>
      <c r="B152" s="75"/>
      <c r="C152" s="134"/>
      <c r="D152" s="127"/>
      <c r="E152" s="83"/>
      <c r="F152" s="83"/>
      <c r="G152" s="70" t="s">
        <v>137</v>
      </c>
      <c r="H152" s="70" t="s">
        <v>80</v>
      </c>
      <c r="I152" s="128">
        <f>D151</f>
        <v>4</v>
      </c>
      <c r="J152" s="90">
        <v>101.67</v>
      </c>
      <c r="K152" s="123">
        <f t="shared" si="34"/>
        <v>406.68</v>
      </c>
    </row>
    <row r="153" spans="1:11" s="71" customFormat="1" ht="27.6">
      <c r="A153" s="82">
        <v>144</v>
      </c>
      <c r="B153" s="23" t="s">
        <v>95</v>
      </c>
      <c r="C153" s="113"/>
      <c r="D153" s="114"/>
      <c r="E153" s="115"/>
      <c r="F153" s="131">
        <f>SUM(F146:F152)</f>
        <v>1573</v>
      </c>
      <c r="G153" s="23" t="s">
        <v>96</v>
      </c>
      <c r="H153" s="116"/>
      <c r="I153" s="117"/>
      <c r="J153" s="118"/>
      <c r="K153" s="131">
        <f>SUM(K146:K152)</f>
        <v>2892.29</v>
      </c>
    </row>
    <row r="154" spans="1:11" s="71" customFormat="1">
      <c r="A154" s="82">
        <v>145</v>
      </c>
      <c r="B154" s="49" t="s">
        <v>85</v>
      </c>
      <c r="C154" s="27"/>
      <c r="D154" s="28"/>
      <c r="E154" s="81"/>
      <c r="F154" s="28"/>
      <c r="G154" s="35"/>
      <c r="H154" s="35"/>
      <c r="I154" s="29"/>
      <c r="J154" s="30"/>
      <c r="K154" s="29"/>
    </row>
    <row r="155" spans="1:11" s="71" customFormat="1" ht="41.4">
      <c r="A155" s="82">
        <v>146</v>
      </c>
      <c r="B155" s="62" t="s">
        <v>291</v>
      </c>
      <c r="C155" s="31" t="s">
        <v>87</v>
      </c>
      <c r="D155" s="135">
        <v>37</v>
      </c>
      <c r="E155" s="83">
        <v>37</v>
      </c>
      <c r="F155" s="83">
        <f t="shared" si="24"/>
        <v>1369</v>
      </c>
      <c r="G155" s="66"/>
      <c r="H155" s="66"/>
      <c r="I155" s="125"/>
      <c r="J155" s="109"/>
      <c r="K155" s="123"/>
    </row>
    <row r="156" spans="1:11" s="71" customFormat="1" ht="27.6">
      <c r="A156" s="82">
        <v>147</v>
      </c>
      <c r="B156" s="62" t="s">
        <v>186</v>
      </c>
      <c r="C156" s="31" t="s">
        <v>86</v>
      </c>
      <c r="D156" s="135">
        <f>((0.9+2.1+0.92)*3.7)+(2*2.7)</f>
        <v>19.904</v>
      </c>
      <c r="E156" s="83">
        <v>22</v>
      </c>
      <c r="F156" s="83">
        <f t="shared" si="24"/>
        <v>437.88799999999998</v>
      </c>
      <c r="G156" s="66" t="s">
        <v>301</v>
      </c>
      <c r="H156" s="66" t="s">
        <v>164</v>
      </c>
      <c r="I156" s="125">
        <v>22</v>
      </c>
      <c r="J156" s="109">
        <v>7.19</v>
      </c>
      <c r="K156" s="123">
        <f>I156*J156</f>
        <v>158.18</v>
      </c>
    </row>
    <row r="157" spans="1:11" s="71" customFormat="1">
      <c r="A157" s="82">
        <v>148</v>
      </c>
      <c r="B157" s="62" t="s">
        <v>298</v>
      </c>
      <c r="C157" s="31" t="s">
        <v>80</v>
      </c>
      <c r="D157" s="135">
        <v>1</v>
      </c>
      <c r="E157" s="90">
        <v>400</v>
      </c>
      <c r="F157" s="83">
        <f t="shared" si="24"/>
        <v>400</v>
      </c>
      <c r="G157" s="66"/>
      <c r="H157" s="66"/>
      <c r="I157" s="125"/>
      <c r="J157" s="84"/>
      <c r="K157" s="125"/>
    </row>
    <row r="158" spans="1:11" s="71" customFormat="1">
      <c r="A158" s="82">
        <v>149</v>
      </c>
      <c r="B158" s="62" t="s">
        <v>299</v>
      </c>
      <c r="C158" s="31" t="s">
        <v>80</v>
      </c>
      <c r="D158" s="135">
        <v>2</v>
      </c>
      <c r="E158" s="90">
        <v>400</v>
      </c>
      <c r="F158" s="83">
        <f t="shared" si="24"/>
        <v>800</v>
      </c>
      <c r="G158" s="66"/>
      <c r="H158" s="66"/>
      <c r="I158" s="125"/>
      <c r="J158" s="84"/>
      <c r="K158" s="125"/>
    </row>
    <row r="159" spans="1:11" s="71" customFormat="1">
      <c r="A159" s="82">
        <v>150</v>
      </c>
      <c r="B159" s="62" t="s">
        <v>300</v>
      </c>
      <c r="C159" s="31" t="s">
        <v>80</v>
      </c>
      <c r="D159" s="135">
        <v>1</v>
      </c>
      <c r="E159" s="90">
        <v>160</v>
      </c>
      <c r="F159" s="83">
        <f t="shared" si="24"/>
        <v>160</v>
      </c>
      <c r="G159" s="66"/>
      <c r="H159" s="66"/>
      <c r="I159" s="125"/>
      <c r="J159" s="84"/>
      <c r="K159" s="125"/>
    </row>
    <row r="160" spans="1:11" s="71" customFormat="1">
      <c r="A160" s="82">
        <v>151</v>
      </c>
      <c r="B160" s="62" t="s">
        <v>120</v>
      </c>
      <c r="C160" s="31" t="s">
        <v>122</v>
      </c>
      <c r="D160" s="135">
        <v>2</v>
      </c>
      <c r="E160" s="90">
        <v>246</v>
      </c>
      <c r="F160" s="83">
        <f t="shared" si="24"/>
        <v>492</v>
      </c>
      <c r="G160" s="66" t="s">
        <v>283</v>
      </c>
      <c r="H160" s="66" t="s">
        <v>80</v>
      </c>
      <c r="I160" s="125">
        <v>120</v>
      </c>
      <c r="J160" s="84">
        <v>8</v>
      </c>
      <c r="K160" s="125">
        <f>I160*J160</f>
        <v>960</v>
      </c>
    </row>
    <row r="161" spans="1:13" s="71" customFormat="1">
      <c r="A161" s="82">
        <v>152</v>
      </c>
      <c r="B161" s="62" t="s">
        <v>123</v>
      </c>
      <c r="C161" s="31" t="s">
        <v>121</v>
      </c>
      <c r="D161" s="99">
        <v>2</v>
      </c>
      <c r="E161" s="83">
        <v>935</v>
      </c>
      <c r="F161" s="83">
        <f t="shared" si="24"/>
        <v>1870</v>
      </c>
      <c r="G161" s="66" t="s">
        <v>192</v>
      </c>
      <c r="H161" s="66"/>
      <c r="I161" s="32"/>
      <c r="J161" s="84"/>
      <c r="K161" s="125"/>
    </row>
    <row r="162" spans="1:13" s="71" customFormat="1" ht="27.6">
      <c r="A162" s="82">
        <v>153</v>
      </c>
      <c r="B162" s="31" t="s">
        <v>246</v>
      </c>
      <c r="C162" s="136" t="s">
        <v>206</v>
      </c>
      <c r="D162" s="84">
        <v>1</v>
      </c>
      <c r="E162" s="90">
        <v>2500</v>
      </c>
      <c r="F162" s="83">
        <f t="shared" si="24"/>
        <v>2500</v>
      </c>
      <c r="G162" s="35"/>
      <c r="H162" s="35"/>
      <c r="I162" s="29"/>
      <c r="J162" s="109"/>
      <c r="K162" s="123"/>
    </row>
    <row r="163" spans="1:13" ht="27.6">
      <c r="A163" s="82"/>
      <c r="B163" s="23" t="s">
        <v>131</v>
      </c>
      <c r="C163" s="113"/>
      <c r="D163" s="114"/>
      <c r="E163" s="137"/>
      <c r="F163" s="114">
        <f>SUM(F155:F162)</f>
        <v>8028.8879999999999</v>
      </c>
      <c r="G163" s="36" t="s">
        <v>142</v>
      </c>
      <c r="H163" s="116"/>
      <c r="I163" s="117"/>
      <c r="J163" s="138"/>
      <c r="K163" s="131">
        <f>SUM(K155:K162)</f>
        <v>1118.18</v>
      </c>
    </row>
    <row r="164" spans="1:13">
      <c r="A164" s="82"/>
      <c r="B164" s="37"/>
      <c r="C164" s="139"/>
      <c r="D164" s="38"/>
      <c r="E164" s="139"/>
      <c r="F164" s="43"/>
      <c r="G164" s="39" t="s">
        <v>138</v>
      </c>
      <c r="H164" s="39"/>
      <c r="I164" s="140"/>
      <c r="J164" s="140"/>
      <c r="K164" s="141">
        <f>K163+K153+K144+K92+K85</f>
        <v>136009.19215000002</v>
      </c>
    </row>
    <row r="165" spans="1:13">
      <c r="A165" s="82"/>
      <c r="B165" s="39" t="s">
        <v>139</v>
      </c>
      <c r="C165" s="39"/>
      <c r="D165" s="40"/>
      <c r="E165" s="40"/>
      <c r="F165" s="142">
        <f>F163+F153+F144+F92+F85</f>
        <v>73174.687999999995</v>
      </c>
      <c r="G165" s="41" t="s">
        <v>140</v>
      </c>
      <c r="H165" s="143">
        <v>0.03</v>
      </c>
      <c r="I165" s="140"/>
      <c r="J165" s="140"/>
      <c r="K165" s="141">
        <f>K164*H165</f>
        <v>4080.2757645000002</v>
      </c>
    </row>
    <row r="166" spans="1:13">
      <c r="A166" s="42"/>
      <c r="B166" s="41"/>
      <c r="C166" s="144"/>
      <c r="D166" s="43"/>
      <c r="E166" s="43"/>
      <c r="F166" s="142"/>
      <c r="G166" s="44" t="s">
        <v>130</v>
      </c>
      <c r="H166" s="39"/>
      <c r="I166" s="140"/>
      <c r="J166" s="140"/>
      <c r="K166" s="141">
        <f>K164+K165</f>
        <v>140089.46791450001</v>
      </c>
      <c r="M166" s="145"/>
    </row>
    <row r="167" spans="1:13">
      <c r="A167" s="42"/>
      <c r="B167" s="44" t="s">
        <v>129</v>
      </c>
      <c r="C167" s="45"/>
      <c r="D167" s="40"/>
      <c r="E167" s="40"/>
      <c r="F167" s="142">
        <f>F165</f>
        <v>73174.687999999995</v>
      </c>
      <c r="G167" s="44" t="s">
        <v>143</v>
      </c>
      <c r="H167" s="45"/>
      <c r="I167" s="140"/>
      <c r="J167" s="140"/>
      <c r="K167" s="141">
        <f>F167+K166</f>
        <v>213264.15591450001</v>
      </c>
      <c r="M167" s="145"/>
    </row>
    <row r="168" spans="1:13">
      <c r="A168" s="42"/>
      <c r="B168" s="45"/>
      <c r="C168" s="45"/>
      <c r="D168" s="45"/>
      <c r="E168" s="45"/>
      <c r="F168" s="45"/>
      <c r="G168" s="44" t="s">
        <v>141</v>
      </c>
      <c r="H168" s="45"/>
      <c r="I168" s="140"/>
      <c r="J168" s="140"/>
      <c r="K168" s="141">
        <f>K167*0.2</f>
        <v>42652.831182900001</v>
      </c>
    </row>
    <row r="169" spans="1:13">
      <c r="A169" s="42"/>
      <c r="B169" s="45"/>
      <c r="C169" s="45"/>
      <c r="D169" s="45"/>
      <c r="E169" s="45"/>
      <c r="F169" s="45"/>
      <c r="G169" s="44" t="s">
        <v>144</v>
      </c>
      <c r="H169" s="45"/>
      <c r="I169" s="140"/>
      <c r="J169" s="140"/>
      <c r="K169" s="141">
        <f>K168+K167</f>
        <v>255916.98709740001</v>
      </c>
    </row>
    <row r="171" spans="1:13">
      <c r="A171" s="146"/>
      <c r="B171" s="76" t="s">
        <v>224</v>
      </c>
      <c r="C171" s="147"/>
      <c r="D171" s="146"/>
      <c r="E171" s="146"/>
      <c r="F171" s="146"/>
      <c r="G171" s="148"/>
      <c r="H171" s="22"/>
      <c r="I171" s="149"/>
      <c r="J171" s="149"/>
      <c r="K171" s="149"/>
    </row>
    <row r="172" spans="1:13">
      <c r="A172" s="146"/>
      <c r="B172" s="150"/>
      <c r="C172" s="147"/>
      <c r="D172" s="146"/>
      <c r="E172" s="146"/>
      <c r="F172" s="146"/>
      <c r="G172" s="148"/>
      <c r="H172" s="22"/>
      <c r="I172" s="22"/>
      <c r="J172" s="22"/>
      <c r="K172" s="151"/>
    </row>
    <row r="173" spans="1:13">
      <c r="A173" s="46"/>
      <c r="B173" s="76" t="s">
        <v>225</v>
      </c>
      <c r="C173" s="152"/>
      <c r="D173" s="47"/>
      <c r="E173" s="148"/>
      <c r="F173" s="47"/>
      <c r="G173" s="148"/>
    </row>
    <row r="174" spans="1:13">
      <c r="B174" s="77" t="s">
        <v>226</v>
      </c>
      <c r="G174" s="153"/>
    </row>
    <row r="175" spans="1:13">
      <c r="B175" s="148"/>
    </row>
    <row r="176" spans="1:13">
      <c r="B176" s="148"/>
      <c r="G176" s="148"/>
    </row>
    <row r="177" spans="2:7">
      <c r="B177" s="154"/>
      <c r="G177" s="148"/>
    </row>
    <row r="178" spans="2:7">
      <c r="B178" s="154"/>
      <c r="G178" s="154"/>
    </row>
    <row r="179" spans="2:7">
      <c r="B179" s="154"/>
      <c r="G179" s="154"/>
    </row>
  </sheetData>
  <protectedRanges>
    <protectedRange sqref="J48 J56" name="Range1_3_3_1_2"/>
    <protectedRange sqref="J49 J57" name="Range1_4_1_1_1_2_1_2"/>
  </protectedRanges>
  <autoFilter ref="A7:I169"/>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2023-10-09T09:36:20Z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