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\Desktop\"/>
    </mc:Choice>
  </mc:AlternateContent>
  <xr:revisionPtr revIDLastSave="0" documentId="13_ncr:1_{56B82C8A-2073-4322-B674-B3EC3E1B7B27}" xr6:coauthVersionLast="36" xr6:coauthVersionMax="47" xr10:uidLastSave="{00000000-0000-0000-0000-000000000000}"/>
  <bookViews>
    <workbookView xWindow="0" yWindow="0" windowWidth="17256" windowHeight="6096" xr2:uid="{00000000-000D-0000-FFFF-FFFF00000000}"/>
  </bookViews>
  <sheets>
    <sheet name="кошторис" sheetId="1" r:id="rId1"/>
  </sheets>
  <definedNames>
    <definedName name="_xlnm._FilterDatabase" localSheetId="0" hidden="1">кошторис!$B$12:$K$71</definedName>
    <definedName name="_xlnm.Print_Area" localSheetId="0">кошторис!$A$1:$K$86</definedName>
  </definedNames>
  <calcPr calcId="191029"/>
  <fileRecoveryPr autoRecover="0"/>
</workbook>
</file>

<file path=xl/calcChain.xml><?xml version="1.0" encoding="utf-8"?>
<calcChain xmlns="http://schemas.openxmlformats.org/spreadsheetml/2006/main">
  <c r="K30" i="1" l="1"/>
  <c r="K48" i="1"/>
  <c r="I48" i="1"/>
  <c r="I30" i="1"/>
  <c r="F62" i="1"/>
  <c r="F61" i="1"/>
  <c r="K64" i="1"/>
  <c r="I63" i="1"/>
  <c r="K63" i="1" s="1"/>
  <c r="I60" i="1"/>
  <c r="K60" i="1" s="1"/>
  <c r="F66" i="1"/>
  <c r="F63" i="1"/>
  <c r="F60" i="1"/>
  <c r="I49" i="1"/>
  <c r="K38" i="1"/>
  <c r="K36" i="1"/>
  <c r="K29" i="1"/>
  <c r="K28" i="1"/>
  <c r="K66" i="1" l="1"/>
  <c r="D42" i="1"/>
  <c r="D43" i="1" s="1"/>
  <c r="D34" i="1"/>
  <c r="D37" i="1" s="1"/>
  <c r="D33" i="1"/>
  <c r="I32" i="1"/>
  <c r="K32" i="1" s="1"/>
  <c r="F32" i="1"/>
  <c r="D25" i="1"/>
  <c r="D24" i="1"/>
  <c r="I24" i="1" s="1"/>
  <c r="K24" i="1" s="1"/>
  <c r="D23" i="1"/>
  <c r="I22" i="1"/>
  <c r="K22" i="1" s="1"/>
  <c r="F22" i="1"/>
  <c r="D19" i="1"/>
  <c r="D17" i="1"/>
  <c r="D16" i="1"/>
  <c r="I16" i="1" s="1"/>
  <c r="K16" i="1" s="1"/>
  <c r="D15" i="1"/>
  <c r="F37" i="1" l="1"/>
  <c r="I37" i="1"/>
  <c r="K37" i="1" s="1"/>
  <c r="I33" i="1"/>
  <c r="K33" i="1" s="1"/>
  <c r="F33" i="1"/>
  <c r="I23" i="1"/>
  <c r="K23" i="1" s="1"/>
  <c r="F23" i="1"/>
  <c r="F25" i="1"/>
  <c r="I27" i="1"/>
  <c r="K27" i="1" s="1"/>
  <c r="I26" i="1"/>
  <c r="K26" i="1" s="1"/>
  <c r="I25" i="1"/>
  <c r="K25" i="1" s="1"/>
  <c r="F15" i="1"/>
  <c r="I15" i="1"/>
  <c r="K15" i="1" s="1"/>
  <c r="F34" i="1"/>
  <c r="I34" i="1"/>
  <c r="K34" i="1" s="1"/>
  <c r="D30" i="1"/>
  <c r="F30" i="1" s="1"/>
  <c r="F24" i="1"/>
  <c r="D35" i="1"/>
  <c r="F16" i="1"/>
  <c r="F35" i="1" l="1"/>
  <c r="I35" i="1"/>
  <c r="K35" i="1" s="1"/>
  <c r="I19" i="1"/>
  <c r="F42" i="1" l="1"/>
  <c r="I42" i="1" l="1"/>
  <c r="K42" i="1" s="1"/>
  <c r="K19" i="1" l="1"/>
  <c r="K18" i="1"/>
  <c r="I17" i="1" l="1"/>
  <c r="K17" i="1" s="1"/>
  <c r="F17" i="1"/>
  <c r="F69" i="1" l="1"/>
  <c r="I14" i="1" l="1"/>
  <c r="K14" i="1" s="1"/>
  <c r="F14" i="1"/>
  <c r="D55" i="1" l="1"/>
  <c r="I44" i="1" l="1"/>
  <c r="I50" i="1" l="1"/>
  <c r="K53" i="1"/>
  <c r="K20" i="1" l="1"/>
  <c r="J51" i="1" l="1"/>
  <c r="J50" i="1"/>
  <c r="J49" i="1"/>
  <c r="D54" i="1" l="1"/>
  <c r="K69" i="1" l="1"/>
  <c r="K71" i="1" s="1"/>
  <c r="K47" i="1"/>
  <c r="K54" i="1"/>
  <c r="K56" i="1"/>
  <c r="F68" i="1"/>
  <c r="F49" i="1"/>
  <c r="F71" i="1" l="1"/>
  <c r="F54" i="1"/>
  <c r="K49" i="1"/>
  <c r="I52" i="1"/>
  <c r="K52" i="1" s="1"/>
  <c r="I51" i="1"/>
  <c r="K51" i="1" s="1"/>
  <c r="K50" i="1"/>
  <c r="I45" i="1" l="1"/>
  <c r="F55" i="1" l="1"/>
  <c r="F43" i="1"/>
  <c r="K44" i="1"/>
  <c r="K45" i="1"/>
  <c r="K46" i="1"/>
  <c r="I43" i="1"/>
  <c r="K43" i="1" s="1"/>
  <c r="F58" i="1" l="1"/>
  <c r="F72" i="1" s="1"/>
  <c r="I55" i="1" l="1"/>
  <c r="K55" i="1" l="1"/>
  <c r="K58" i="1" s="1"/>
  <c r="K40" i="1" l="1"/>
  <c r="F19" i="1"/>
  <c r="F40" i="1" s="1"/>
  <c r="K72" i="1" l="1"/>
  <c r="F74" i="1"/>
  <c r="F75" i="1" s="1"/>
  <c r="K74" i="1" l="1"/>
  <c r="K73" i="1"/>
  <c r="K75" i="1" l="1"/>
  <c r="K77" i="1" s="1"/>
  <c r="K78" i="1" l="1"/>
</calcChain>
</file>

<file path=xl/sharedStrings.xml><?xml version="1.0" encoding="utf-8"?>
<sst xmlns="http://schemas.openxmlformats.org/spreadsheetml/2006/main" count="173" uniqueCount="79">
  <si>
    <t>м2</t>
  </si>
  <si>
    <t>шт</t>
  </si>
  <si>
    <t>маш</t>
  </si>
  <si>
    <t>мп</t>
  </si>
  <si>
    <t>уп</t>
  </si>
  <si>
    <t>л</t>
  </si>
  <si>
    <t>кг</t>
  </si>
  <si>
    <t xml:space="preserve">К-ть  </t>
  </si>
  <si>
    <t>Ціна, грн</t>
  </si>
  <si>
    <t>Вартість, грн</t>
  </si>
  <si>
    <t xml:space="preserve">ПЕРЕЛІК РОБІТ </t>
  </si>
  <si>
    <t>ПЕРЕЛІК  МАТЕРІАЛІВ</t>
  </si>
  <si>
    <t xml:space="preserve">К-ть    </t>
  </si>
  <si>
    <t xml:space="preserve">Вантажно-розвантажувальні роботи </t>
  </si>
  <si>
    <t xml:space="preserve">Вивезення будівельного сміття </t>
  </si>
  <si>
    <t xml:space="preserve">Мішки для сміття </t>
  </si>
  <si>
    <t>Сума по роботам</t>
  </si>
  <si>
    <t>Всього по роботам</t>
  </si>
  <si>
    <t xml:space="preserve">Накладні та адміністративні витрати </t>
  </si>
  <si>
    <t xml:space="preserve">Витратні матеріали </t>
  </si>
  <si>
    <t>Сума по матеріалам</t>
  </si>
  <si>
    <t xml:space="preserve">Транспортні витрати </t>
  </si>
  <si>
    <t xml:space="preserve">Всього по роботам, грн з ПДВ </t>
  </si>
  <si>
    <t>Всього по матеріалам</t>
  </si>
  <si>
    <t xml:space="preserve">Всього по матеріалам, грн з ПДВ </t>
  </si>
  <si>
    <t>Скотч малярний 50 жовтий</t>
  </si>
  <si>
    <t>Підлоги</t>
  </si>
  <si>
    <t>Плівка</t>
  </si>
  <si>
    <t>Грунтівка  СТ-17</t>
  </si>
  <si>
    <t>Інші роботи</t>
  </si>
  <si>
    <t>Од. вим.</t>
  </si>
  <si>
    <t xml:space="preserve"> в т.ч. ПДВ 20 %</t>
  </si>
  <si>
    <t xml:space="preserve">Грунтування стяжки </t>
  </si>
  <si>
    <t>Грунтівка  Thomsit R 777</t>
  </si>
  <si>
    <t>Стіни</t>
  </si>
  <si>
    <t xml:space="preserve">Захист підлог з плівки </t>
  </si>
  <si>
    <t>люд/зм</t>
  </si>
  <si>
    <t>Клей для плитки Ceresit СМ 117 25 кг</t>
  </si>
  <si>
    <t>Еластичнй кольоровий шов СЕ 40 аguastatic/2кг</t>
  </si>
  <si>
    <t>Хрестики для плитки 2 мм</t>
  </si>
  <si>
    <t>Герметизація примикань до плинтусів</t>
  </si>
  <si>
    <t>Клей монтаж.акрил. Cerezit CB 100</t>
  </si>
  <si>
    <t>Круг алмазний вiдрiзний 1A1R 125x1,2/1,0x8x22,23 Decor Slim</t>
  </si>
  <si>
    <t>НПП ОСНОВА Клин 9*70мм (100шт/пачк) Система вирівнювання плитки Mini.</t>
  </si>
  <si>
    <t>Клейка стрічка прозора 48 мм 200 м 40 мкм</t>
  </si>
  <si>
    <t>Грунтування стель</t>
  </si>
  <si>
    <t xml:space="preserve">   Кошторис   </t>
  </si>
  <si>
    <t>Еластичний кольоровий шов СЕ 40 аguastatic/2кг</t>
  </si>
  <si>
    <r>
      <t>Всього по кошторису,</t>
    </r>
    <r>
      <rPr>
        <i/>
        <sz val="18"/>
        <rFont val="Times New Roman"/>
        <family val="1"/>
        <charset val="204"/>
      </rPr>
      <t xml:space="preserve"> </t>
    </r>
    <r>
      <rPr>
        <b/>
        <i/>
        <sz val="18"/>
        <rFont val="Times New Roman"/>
        <family val="1"/>
        <charset val="204"/>
      </rPr>
      <t xml:space="preserve">грн. </t>
    </r>
  </si>
  <si>
    <t xml:space="preserve">Згідно </t>
  </si>
  <si>
    <t>Клей Bostik Wall Super 5 л</t>
  </si>
  <si>
    <t>Облаштування плінтуса з керамічної плитки з нарізанням плитки на станку</t>
  </si>
  <si>
    <t>Грунтування ( приміщення 3,4,6,9)</t>
  </si>
  <si>
    <t>Затирка швів (приміщення 3,4,6,9)</t>
  </si>
  <si>
    <t>Облицювання плиткою (приміщення 3,4,6,9)</t>
  </si>
  <si>
    <t>Цементно-піщана штукатурка (приміщення 3,4,6,9)</t>
  </si>
  <si>
    <t xml:space="preserve">Грунтування відкосів </t>
  </si>
  <si>
    <t>Гіпсова штуктурка</t>
  </si>
  <si>
    <t xml:space="preserve">Зміцнюючі шпалери </t>
  </si>
  <si>
    <t>Фарбування за 2 рази</t>
  </si>
  <si>
    <t xml:space="preserve">Встановлення покриття підлог з плитки  </t>
  </si>
  <si>
    <t xml:space="preserve">Плитка для підлоги  </t>
  </si>
  <si>
    <t xml:space="preserve">Плитка для підлоги </t>
  </si>
  <si>
    <t xml:space="preserve">Фарба </t>
  </si>
  <si>
    <t>Затирка для швов</t>
  </si>
  <si>
    <t>Полимин ШЦ-2, штукатурка цементная стартовая, 25 кг</t>
  </si>
  <si>
    <t xml:space="preserve">Шпалери </t>
  </si>
  <si>
    <t>Штукатурка Knauf НР Старт 30 кг</t>
  </si>
  <si>
    <t>Грунтування стін (приміщення 1,2,5,7,8,10)</t>
  </si>
  <si>
    <t>Гіпсова штукатурка (приміщення 1,2,5,7,8,10)</t>
  </si>
  <si>
    <t>Влаштування покриття шпалерів (приміщення 1,2,5,7,8,10)</t>
  </si>
  <si>
    <t>Фарбування стін  (приміщення 1,2,5,7,8,10)</t>
  </si>
  <si>
    <t>Фарба</t>
  </si>
  <si>
    <t>Стелі</t>
  </si>
  <si>
    <t>Зароблення швів між плитами</t>
  </si>
  <si>
    <t xml:space="preserve">Зароблення швів між стами та перекриттям </t>
  </si>
  <si>
    <t>Потрібно диитися детальніше</t>
  </si>
  <si>
    <t>за адресою:Київська обл, Броварський район, с.Погреби</t>
  </si>
  <si>
    <t>на виконання ремонтно-будівельних робіт на складі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</si>
</sst>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_р_._-;\-* #,##0.00_р_._-;_-* &quot;-&quot;??_р_._-;_-@_-"/>
    <numFmt numFmtId="166" formatCode="_-* #,##0.00\ _₽_-;\-* #,##0.00\ _₽_-;_-* \-??\ _₽_-;_-@_-"/>
  </numFmts>
  <fonts count="4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9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i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color indexed="18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8"/>
      <color indexed="9"/>
      <name val="Times New Roman"/>
      <family val="1"/>
      <charset val="204"/>
    </font>
    <font>
      <b/>
      <i/>
      <u/>
      <sz val="18"/>
      <color indexed="18"/>
      <name val="Times New Roman"/>
      <family val="1"/>
      <charset val="204"/>
    </font>
    <font>
      <i/>
      <u/>
      <sz val="1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44"/>
      </patternFill>
    </fill>
    <fill>
      <patternFill patternType="solid">
        <fgColor indexed="9"/>
        <bgColor indexed="44"/>
      </patternFill>
    </fill>
    <fill>
      <patternFill patternType="solid">
        <fgColor indexed="27"/>
        <bgColor indexed="62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44"/>
      </patternFill>
    </fill>
    <fill>
      <patternFill patternType="solid">
        <fgColor theme="0"/>
        <bgColor indexed="44"/>
      </patternFill>
    </fill>
    <fill>
      <patternFill patternType="solid">
        <fgColor theme="8" tint="0.79998168889431442"/>
        <bgColor indexed="62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2"/>
      </bottom>
      <diagonal/>
    </border>
    <border>
      <left/>
      <right/>
      <top style="medium">
        <color indexed="64"/>
      </top>
      <bottom style="thin">
        <color indexed="62"/>
      </bottom>
      <diagonal/>
    </border>
    <border>
      <left/>
      <right style="thin">
        <color indexed="62"/>
      </right>
      <top style="medium">
        <color indexed="64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56"/>
      </right>
      <top style="medium">
        <color indexed="64"/>
      </top>
      <bottom style="medium">
        <color indexed="64"/>
      </bottom>
      <diagonal/>
    </border>
    <border>
      <left/>
      <right style="thin">
        <color indexed="6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2"/>
      </right>
      <top style="medium">
        <color indexed="64"/>
      </top>
      <bottom style="medium">
        <color indexed="62"/>
      </bottom>
      <diagonal/>
    </border>
    <border>
      <left style="thin">
        <color indexed="62"/>
      </left>
      <right style="thin">
        <color indexed="62"/>
      </right>
      <top style="medium">
        <color indexed="64"/>
      </top>
      <bottom style="medium">
        <color indexed="62"/>
      </bottom>
      <diagonal/>
    </border>
    <border>
      <left/>
      <right style="thin">
        <color indexed="62"/>
      </right>
      <top style="medium">
        <color indexed="64"/>
      </top>
      <bottom style="medium">
        <color indexed="62"/>
      </bottom>
      <diagonal/>
    </border>
    <border>
      <left style="dotted">
        <color indexed="62"/>
      </left>
      <right style="dotted">
        <color indexed="62"/>
      </right>
      <top/>
      <bottom style="dotted">
        <color indexed="62"/>
      </bottom>
      <diagonal/>
    </border>
    <border>
      <left style="dotted">
        <color indexed="62"/>
      </left>
      <right style="medium">
        <color indexed="64"/>
      </right>
      <top/>
      <bottom style="dotted">
        <color indexed="62"/>
      </bottom>
      <diagonal/>
    </border>
    <border>
      <left style="medium">
        <color indexed="64"/>
      </left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 style="medium">
        <color indexed="64"/>
      </right>
      <top style="medium">
        <color indexed="62"/>
      </top>
      <bottom style="medium">
        <color indexed="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2"/>
      </left>
      <right style="dotted">
        <color indexed="62"/>
      </right>
      <top style="thin">
        <color indexed="64"/>
      </top>
      <bottom style="thin">
        <color indexed="64"/>
      </bottom>
      <diagonal/>
    </border>
    <border>
      <left style="dotted">
        <color indexed="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medium">
        <color indexed="64"/>
      </right>
      <top style="medium">
        <color indexed="64"/>
      </top>
      <bottom style="medium">
        <color indexed="6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2"/>
      </bottom>
      <diagonal/>
    </border>
    <border>
      <left style="medium">
        <color indexed="64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medium">
        <color indexed="64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2"/>
      </top>
      <bottom style="thin">
        <color indexed="62"/>
      </bottom>
      <diagonal/>
    </border>
    <border>
      <left style="medium">
        <color indexed="64"/>
      </left>
      <right/>
      <top/>
      <bottom style="thin">
        <color indexed="62"/>
      </bottom>
      <diagonal/>
    </border>
    <border>
      <left style="thin">
        <color indexed="62"/>
      </left>
      <right style="medium">
        <color indexed="64"/>
      </right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medium">
        <color indexed="64"/>
      </right>
      <top style="thin">
        <color indexed="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2"/>
      </right>
      <top/>
      <bottom style="medium">
        <color indexed="64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/>
      <diagonal/>
    </border>
    <border>
      <left style="medium">
        <color indexed="64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 style="medium">
        <color indexed="64"/>
      </right>
      <top/>
      <bottom style="medium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2"/>
      </right>
      <top style="thin">
        <color indexed="64"/>
      </top>
      <bottom/>
      <diagonal/>
    </border>
    <border>
      <left style="dotted">
        <color indexed="62"/>
      </left>
      <right style="dotted">
        <color indexed="62"/>
      </right>
      <top style="thin">
        <color indexed="64"/>
      </top>
      <bottom/>
      <diagonal/>
    </border>
    <border>
      <left style="dotted">
        <color indexed="6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2"/>
      </bottom>
      <diagonal/>
    </border>
    <border>
      <left/>
      <right/>
      <top style="medium">
        <color indexed="64"/>
      </top>
      <bottom style="medium">
        <color indexed="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2"/>
      </right>
      <top style="medium">
        <color indexed="64"/>
      </top>
      <bottom style="medium">
        <color indexed="64"/>
      </bottom>
      <diagonal/>
    </border>
    <border>
      <left style="dotted">
        <color indexed="62"/>
      </left>
      <right style="dotted">
        <color indexed="62"/>
      </right>
      <top style="medium">
        <color indexed="64"/>
      </top>
      <bottom style="medium">
        <color indexed="64"/>
      </bottom>
      <diagonal/>
    </border>
    <border>
      <left style="dotted">
        <color indexed="62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6" fillId="0" borderId="0"/>
    <xf numFmtId="0" fontId="1" fillId="0" borderId="0"/>
    <xf numFmtId="0" fontId="2" fillId="0" borderId="0"/>
    <xf numFmtId="0" fontId="9" fillId="0" borderId="0"/>
    <xf numFmtId="0" fontId="7" fillId="0" borderId="0">
      <alignment horizontal="right" vertical="top"/>
    </xf>
    <xf numFmtId="0" fontId="7" fillId="0" borderId="0">
      <alignment horizontal="left" vertical="top"/>
    </xf>
    <xf numFmtId="0" fontId="7" fillId="0" borderId="0">
      <alignment horizontal="center" vertical="top"/>
    </xf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5" fillId="0" borderId="0"/>
    <xf numFmtId="0" fontId="4" fillId="0" borderId="0" applyBorder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2" fillId="0" borderId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7" fillId="0" borderId="0">
      <alignment horizontal="left"/>
    </xf>
    <xf numFmtId="0" fontId="30" fillId="0" borderId="0"/>
    <xf numFmtId="166" fontId="30" fillId="0" borderId="0" applyBorder="0" applyProtection="0"/>
    <xf numFmtId="0" fontId="31" fillId="0" borderId="0">
      <alignment vertical="center"/>
    </xf>
    <xf numFmtId="165" fontId="19" fillId="0" borderId="0" applyFont="0" applyFill="0" applyBorder="0" applyAlignment="0" applyProtection="0"/>
  </cellStyleXfs>
  <cellXfs count="223">
    <xf numFmtId="0" fontId="0" fillId="0" borderId="0" xfId="0"/>
    <xf numFmtId="0" fontId="17" fillId="0" borderId="0" xfId="0" applyFont="1"/>
    <xf numFmtId="14" fontId="17" fillId="0" borderId="0" xfId="0" applyNumberFormat="1" applyFont="1"/>
    <xf numFmtId="0" fontId="17" fillId="0" borderId="0" xfId="0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2" fontId="14" fillId="0" borderId="0" xfId="12" applyNumberFormat="1" applyFont="1" applyAlignment="1">
      <alignment horizontal="center" vertical="center"/>
    </xf>
    <xf numFmtId="2" fontId="14" fillId="0" borderId="0" xfId="12" applyNumberFormat="1" applyFont="1" applyAlignment="1">
      <alignment horizontal="right" vertical="center"/>
    </xf>
    <xf numFmtId="2" fontId="17" fillId="0" borderId="0" xfId="0" applyNumberFormat="1" applyFont="1"/>
    <xf numFmtId="0" fontId="20" fillId="0" borderId="0" xfId="0" applyFont="1"/>
    <xf numFmtId="2" fontId="20" fillId="0" borderId="0" xfId="0" applyNumberFormat="1" applyFont="1"/>
    <xf numFmtId="2" fontId="21" fillId="0" borderId="0" xfId="12" applyNumberFormat="1" applyFont="1" applyBorder="1" applyAlignment="1">
      <alignment horizontal="center" vertical="center"/>
    </xf>
    <xf numFmtId="2" fontId="20" fillId="6" borderId="0" xfId="0" applyNumberFormat="1" applyFont="1" applyFill="1"/>
    <xf numFmtId="2" fontId="17" fillId="6" borderId="0" xfId="0" applyNumberFormat="1" applyFont="1" applyFill="1"/>
    <xf numFmtId="2" fontId="21" fillId="0" borderId="1" xfId="15" applyNumberFormat="1" applyFont="1" applyBorder="1" applyAlignment="1">
      <alignment wrapText="1"/>
    </xf>
    <xf numFmtId="2" fontId="21" fillId="0" borderId="0" xfId="12" applyNumberFormat="1" applyFont="1" applyBorder="1" applyAlignment="1">
      <alignment horizontal="right" vertical="center" wrapText="1"/>
    </xf>
    <xf numFmtId="2" fontId="18" fillId="0" borderId="0" xfId="0" applyNumberFormat="1" applyFont="1"/>
    <xf numFmtId="2" fontId="12" fillId="0" borderId="0" xfId="0" applyNumberFormat="1" applyFont="1"/>
    <xf numFmtId="2" fontId="13" fillId="0" borderId="0" xfId="0" applyNumberFormat="1" applyFont="1"/>
    <xf numFmtId="2" fontId="10" fillId="0" borderId="0" xfId="11" applyNumberFormat="1" applyFont="1"/>
    <xf numFmtId="2" fontId="10" fillId="0" borderId="0" xfId="11" applyNumberFormat="1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2" fontId="15" fillId="2" borderId="0" xfId="0" applyNumberFormat="1" applyFont="1" applyFill="1" applyAlignment="1">
      <alignment horizontal="center" vertical="center"/>
    </xf>
    <xf numFmtId="0" fontId="22" fillId="0" borderId="0" xfId="9" applyFont="1" applyAlignment="1">
      <alignment horizontal="center" vertical="center" wrapText="1"/>
    </xf>
    <xf numFmtId="0" fontId="21" fillId="0" borderId="0" xfId="9" applyFont="1" applyAlignment="1">
      <alignment horizontal="center" vertical="center"/>
    </xf>
    <xf numFmtId="2" fontId="21" fillId="0" borderId="14" xfId="13" applyNumberFormat="1" applyFont="1" applyBorder="1" applyAlignment="1">
      <alignment horizontal="right" vertical="center"/>
    </xf>
    <xf numFmtId="2" fontId="21" fillId="0" borderId="15" xfId="18" applyNumberFormat="1" applyFont="1" applyFill="1" applyBorder="1" applyAlignment="1" applyProtection="1">
      <alignment horizontal="right" vertical="center"/>
    </xf>
    <xf numFmtId="2" fontId="17" fillId="0" borderId="0" xfId="0" applyNumberFormat="1" applyFont="1" applyAlignment="1">
      <alignment horizontal="right" vertical="center"/>
    </xf>
    <xf numFmtId="2" fontId="17" fillId="0" borderId="0" xfId="18" applyNumberFormat="1" applyFont="1" applyAlignment="1">
      <alignment horizontal="right" vertical="center"/>
    </xf>
    <xf numFmtId="2" fontId="14" fillId="0" borderId="0" xfId="18" applyNumberFormat="1" applyFont="1" applyAlignment="1">
      <alignment horizontal="right" vertical="center"/>
    </xf>
    <xf numFmtId="165" fontId="17" fillId="0" borderId="0" xfId="18" applyFont="1" applyAlignment="1">
      <alignment horizontal="right" vertical="center"/>
    </xf>
    <xf numFmtId="0" fontId="21" fillId="0" borderId="0" xfId="9" applyFont="1" applyAlignment="1">
      <alignment horizontal="right" vertical="center"/>
    </xf>
    <xf numFmtId="0" fontId="23" fillId="0" borderId="0" xfId="4" applyFont="1" applyAlignment="1">
      <alignment horizontal="right" vertical="center" wrapText="1"/>
    </xf>
    <xf numFmtId="0" fontId="22" fillId="0" borderId="0" xfId="9" applyFont="1" applyAlignment="1">
      <alignment horizontal="right" vertical="center" wrapText="1"/>
    </xf>
    <xf numFmtId="2" fontId="20" fillId="0" borderId="0" xfId="0" applyNumberFormat="1" applyFont="1" applyAlignment="1">
      <alignment horizontal="right" vertical="center"/>
    </xf>
    <xf numFmtId="2" fontId="21" fillId="0" borderId="0" xfId="13" applyNumberFormat="1" applyFont="1" applyBorder="1" applyAlignment="1">
      <alignment horizontal="right" vertical="center"/>
    </xf>
    <xf numFmtId="2" fontId="15" fillId="2" borderId="0" xfId="0" applyNumberFormat="1" applyFont="1" applyFill="1" applyAlignment="1">
      <alignment horizontal="right" vertical="center"/>
    </xf>
    <xf numFmtId="4" fontId="18" fillId="0" borderId="0" xfId="0" applyNumberFormat="1" applyFont="1"/>
    <xf numFmtId="0" fontId="21" fillId="0" borderId="0" xfId="9" applyFont="1" applyAlignment="1">
      <alignment horizontal="left" vertical="top" wrapText="1"/>
    </xf>
    <xf numFmtId="0" fontId="22" fillId="0" borderId="0" xfId="9" applyFont="1" applyAlignment="1">
      <alignment horizontal="left" vertical="top" wrapText="1"/>
    </xf>
    <xf numFmtId="0" fontId="23" fillId="0" borderId="0" xfId="4" applyFont="1" applyAlignment="1">
      <alignment horizontal="center" vertical="center" wrapText="1"/>
    </xf>
    <xf numFmtId="0" fontId="23" fillId="0" borderId="0" xfId="4" applyFont="1" applyAlignment="1">
      <alignment horizontal="center" wrapText="1"/>
    </xf>
    <xf numFmtId="2" fontId="17" fillId="0" borderId="0" xfId="0" applyNumberFormat="1" applyFont="1" applyAlignment="1">
      <alignment vertical="top"/>
    </xf>
    <xf numFmtId="2" fontId="22" fillId="0" borderId="49" xfId="15" applyNumberFormat="1" applyFont="1" applyBorder="1" applyAlignment="1">
      <alignment vertical="center" wrapText="1"/>
    </xf>
    <xf numFmtId="2" fontId="22" fillId="0" borderId="50" xfId="15" applyNumberFormat="1" applyFont="1" applyBorder="1" applyAlignment="1">
      <alignment horizontal="center" vertical="center"/>
    </xf>
    <xf numFmtId="2" fontId="22" fillId="0" borderId="50" xfId="12" applyNumberFormat="1" applyFont="1" applyBorder="1" applyAlignment="1">
      <alignment horizontal="center" vertical="center"/>
    </xf>
    <xf numFmtId="2" fontId="22" fillId="0" borderId="50" xfId="12" applyNumberFormat="1" applyFont="1" applyBorder="1" applyAlignment="1">
      <alignment horizontal="right" vertical="center"/>
    </xf>
    <xf numFmtId="2" fontId="22" fillId="0" borderId="50" xfId="18" applyNumberFormat="1" applyFont="1" applyBorder="1" applyAlignment="1">
      <alignment horizontal="right" vertical="center"/>
    </xf>
    <xf numFmtId="2" fontId="22" fillId="0" borderId="50" xfId="12" applyNumberFormat="1" applyFont="1" applyBorder="1" applyAlignment="1">
      <alignment vertical="center"/>
    </xf>
    <xf numFmtId="2" fontId="22" fillId="0" borderId="51" xfId="13" applyNumberFormat="1" applyFont="1" applyBorder="1" applyAlignment="1">
      <alignment horizontal="right" vertical="center"/>
    </xf>
    <xf numFmtId="4" fontId="21" fillId="6" borderId="16" xfId="18" applyNumberFormat="1" applyFont="1" applyFill="1" applyBorder="1" applyAlignment="1">
      <alignment horizontal="right" vertical="center"/>
    </xf>
    <xf numFmtId="4" fontId="25" fillId="8" borderId="17" xfId="18" applyNumberFormat="1" applyFont="1" applyFill="1" applyBorder="1" applyAlignment="1">
      <alignment horizontal="right" vertical="center"/>
    </xf>
    <xf numFmtId="2" fontId="32" fillId="0" borderId="0" xfId="0" applyNumberFormat="1" applyFont="1"/>
    <xf numFmtId="2" fontId="33" fillId="9" borderId="9" xfId="0" applyNumberFormat="1" applyFont="1" applyFill="1" applyBorder="1"/>
    <xf numFmtId="2" fontId="35" fillId="7" borderId="10" xfId="0" applyNumberFormat="1" applyFont="1" applyFill="1" applyBorder="1" applyAlignment="1">
      <alignment horizontal="center" vertical="center"/>
    </xf>
    <xf numFmtId="2" fontId="35" fillId="7" borderId="10" xfId="0" applyNumberFormat="1" applyFont="1" applyFill="1" applyBorder="1" applyAlignment="1">
      <alignment horizontal="right" vertical="center"/>
    </xf>
    <xf numFmtId="2" fontId="35" fillId="7" borderId="10" xfId="18" applyNumberFormat="1" applyFont="1" applyFill="1" applyBorder="1" applyAlignment="1">
      <alignment horizontal="right" vertical="center"/>
    </xf>
    <xf numFmtId="2" fontId="35" fillId="7" borderId="10" xfId="0" applyNumberFormat="1" applyFont="1" applyFill="1" applyBorder="1"/>
    <xf numFmtId="2" fontId="35" fillId="7" borderId="26" xfId="0" applyNumberFormat="1" applyFont="1" applyFill="1" applyBorder="1" applyAlignment="1">
      <alignment horizontal="right" vertical="center"/>
    </xf>
    <xf numFmtId="4" fontId="35" fillId="8" borderId="13" xfId="18" applyNumberFormat="1" applyFont="1" applyFill="1" applyBorder="1" applyAlignment="1">
      <alignment horizontal="right" vertical="center"/>
    </xf>
    <xf numFmtId="4" fontId="32" fillId="0" borderId="0" xfId="0" applyNumberFormat="1" applyFont="1"/>
    <xf numFmtId="2" fontId="28" fillId="5" borderId="18" xfId="0" applyNumberFormat="1" applyFont="1" applyFill="1" applyBorder="1" applyAlignment="1">
      <alignment horizontal="center" vertical="center" wrapText="1"/>
    </xf>
    <xf numFmtId="2" fontId="28" fillId="5" borderId="19" xfId="0" applyNumberFormat="1" applyFont="1" applyFill="1" applyBorder="1" applyAlignment="1">
      <alignment horizontal="center" vertical="center" wrapText="1"/>
    </xf>
    <xf numFmtId="2" fontId="28" fillId="5" borderId="20" xfId="0" applyNumberFormat="1" applyFont="1" applyFill="1" applyBorder="1" applyAlignment="1">
      <alignment horizontal="center" vertical="center" wrapText="1"/>
    </xf>
    <xf numFmtId="2" fontId="29" fillId="0" borderId="39" xfId="0" applyNumberFormat="1" applyFont="1" applyBorder="1" applyAlignment="1">
      <alignment horizontal="center" vertical="center"/>
    </xf>
    <xf numFmtId="2" fontId="29" fillId="0" borderId="39" xfId="0" applyNumberFormat="1" applyFont="1" applyBorder="1" applyAlignment="1">
      <alignment horizontal="right"/>
    </xf>
    <xf numFmtId="2" fontId="29" fillId="0" borderId="39" xfId="18" applyNumberFormat="1" applyFont="1" applyFill="1" applyBorder="1" applyAlignment="1">
      <alignment horizontal="right" vertical="center"/>
    </xf>
    <xf numFmtId="2" fontId="29" fillId="0" borderId="39" xfId="0" applyNumberFormat="1" applyFont="1" applyBorder="1" applyAlignment="1">
      <alignment horizontal="right" vertical="center"/>
    </xf>
    <xf numFmtId="2" fontId="29" fillId="6" borderId="39" xfId="0" applyNumberFormat="1" applyFont="1" applyFill="1" applyBorder="1" applyAlignment="1">
      <alignment horizontal="center" vertical="center"/>
    </xf>
    <xf numFmtId="2" fontId="29" fillId="6" borderId="39" xfId="18" applyNumberFormat="1" applyFont="1" applyFill="1" applyBorder="1" applyAlignment="1">
      <alignment horizontal="right" vertical="center"/>
    </xf>
    <xf numFmtId="2" fontId="29" fillId="6" borderId="39" xfId="0" applyNumberFormat="1" applyFont="1" applyFill="1" applyBorder="1" applyAlignment="1">
      <alignment horizontal="right" vertical="center"/>
    </xf>
    <xf numFmtId="2" fontId="29" fillId="6" borderId="38" xfId="0" applyNumberFormat="1" applyFont="1" applyFill="1" applyBorder="1" applyAlignment="1">
      <alignment wrapText="1"/>
    </xf>
    <xf numFmtId="2" fontId="29" fillId="6" borderId="39" xfId="0" applyNumberFormat="1" applyFont="1" applyFill="1" applyBorder="1" applyAlignment="1">
      <alignment horizontal="center" vertical="center" shrinkToFit="1"/>
    </xf>
    <xf numFmtId="2" fontId="40" fillId="3" borderId="30" xfId="0" applyNumberFormat="1" applyFont="1" applyFill="1" applyBorder="1"/>
    <xf numFmtId="2" fontId="40" fillId="3" borderId="36" xfId="0" applyNumberFormat="1" applyFont="1" applyFill="1" applyBorder="1" applyAlignment="1">
      <alignment horizontal="center" vertical="center"/>
    </xf>
    <xf numFmtId="2" fontId="40" fillId="3" borderId="37" xfId="0" applyNumberFormat="1" applyFont="1" applyFill="1" applyBorder="1" applyAlignment="1">
      <alignment horizontal="right" vertical="center"/>
    </xf>
    <xf numFmtId="2" fontId="40" fillId="3" borderId="36" xfId="0" applyNumberFormat="1" applyFont="1" applyFill="1" applyBorder="1"/>
    <xf numFmtId="2" fontId="29" fillId="0" borderId="38" xfId="0" applyNumberFormat="1" applyFont="1" applyBorder="1" applyAlignment="1">
      <alignment wrapText="1"/>
    </xf>
    <xf numFmtId="2" fontId="29" fillId="0" borderId="39" xfId="0" applyNumberFormat="1" applyFont="1" applyBorder="1" applyAlignment="1">
      <alignment horizontal="center" vertical="center" shrinkToFit="1"/>
    </xf>
    <xf numFmtId="2" fontId="29" fillId="0" borderId="39" xfId="0" applyNumberFormat="1" applyFont="1" applyBorder="1" applyAlignment="1">
      <alignment wrapText="1"/>
    </xf>
    <xf numFmtId="2" fontId="39" fillId="0" borderId="39" xfId="0" applyNumberFormat="1" applyFont="1" applyBorder="1" applyAlignment="1">
      <alignment horizontal="center" vertical="center"/>
    </xf>
    <xf numFmtId="2" fontId="39" fillId="0" borderId="39" xfId="0" applyNumberFormat="1" applyFont="1" applyBorder="1" applyAlignment="1">
      <alignment horizontal="right" vertical="center"/>
    </xf>
    <xf numFmtId="2" fontId="42" fillId="6" borderId="39" xfId="0" applyNumberFormat="1" applyFont="1" applyFill="1" applyBorder="1" applyAlignment="1">
      <alignment wrapText="1"/>
    </xf>
    <xf numFmtId="2" fontId="39" fillId="0" borderId="44" xfId="0" applyNumberFormat="1" applyFont="1" applyBorder="1" applyAlignment="1">
      <alignment wrapText="1"/>
    </xf>
    <xf numFmtId="2" fontId="29" fillId="0" borderId="41" xfId="9" applyNumberFormat="1" applyFont="1" applyBorder="1" applyAlignment="1">
      <alignment horizontal="center" vertical="center" shrinkToFit="1"/>
    </xf>
    <xf numFmtId="2" fontId="41" fillId="0" borderId="31" xfId="9" applyNumberFormat="1" applyFont="1" applyBorder="1" applyAlignment="1">
      <alignment horizontal="center" vertical="center"/>
    </xf>
    <xf numFmtId="2" fontId="41" fillId="0" borderId="39" xfId="9" applyNumberFormat="1" applyFont="1" applyBorder="1" applyAlignment="1">
      <alignment horizontal="right" vertical="center"/>
    </xf>
    <xf numFmtId="2" fontId="39" fillId="0" borderId="39" xfId="18" applyNumberFormat="1" applyFont="1" applyFill="1" applyBorder="1" applyAlignment="1">
      <alignment horizontal="right" vertical="center"/>
    </xf>
    <xf numFmtId="2" fontId="39" fillId="0" borderId="39" xfId="0" applyNumberFormat="1" applyFont="1" applyBorder="1" applyAlignment="1">
      <alignment wrapText="1"/>
    </xf>
    <xf numFmtId="2" fontId="40" fillId="3" borderId="1" xfId="0" applyNumberFormat="1" applyFont="1" applyFill="1" applyBorder="1"/>
    <xf numFmtId="2" fontId="40" fillId="3" borderId="2" xfId="0" applyNumberFormat="1" applyFont="1" applyFill="1" applyBorder="1" applyAlignment="1">
      <alignment horizontal="right" vertical="center"/>
    </xf>
    <xf numFmtId="2" fontId="40" fillId="3" borderId="21" xfId="18" applyNumberFormat="1" applyFont="1" applyFill="1" applyBorder="1" applyAlignment="1">
      <alignment horizontal="right" vertical="center"/>
    </xf>
    <xf numFmtId="4" fontId="40" fillId="3" borderId="22" xfId="18" applyNumberFormat="1" applyFont="1" applyFill="1" applyBorder="1" applyAlignment="1">
      <alignment horizontal="right" vertical="center"/>
    </xf>
    <xf numFmtId="2" fontId="43" fillId="7" borderId="4" xfId="0" applyNumberFormat="1" applyFont="1" applyFill="1" applyBorder="1"/>
    <xf numFmtId="2" fontId="43" fillId="7" borderId="5" xfId="0" applyNumberFormat="1" applyFont="1" applyFill="1" applyBorder="1" applyAlignment="1">
      <alignment horizontal="center" vertical="center"/>
    </xf>
    <xf numFmtId="2" fontId="43" fillId="7" borderId="6" xfId="0" applyNumberFormat="1" applyFont="1" applyFill="1" applyBorder="1" applyAlignment="1">
      <alignment horizontal="right" vertical="center"/>
    </xf>
    <xf numFmtId="4" fontId="43" fillId="7" borderId="6" xfId="18" applyNumberFormat="1" applyFont="1" applyFill="1" applyBorder="1" applyAlignment="1">
      <alignment horizontal="right" vertical="center"/>
    </xf>
    <xf numFmtId="2" fontId="43" fillId="7" borderId="5" xfId="0" applyNumberFormat="1" applyFont="1" applyFill="1" applyBorder="1"/>
    <xf numFmtId="4" fontId="43" fillId="7" borderId="32" xfId="18" applyNumberFormat="1" applyFont="1" applyFill="1" applyBorder="1" applyAlignment="1">
      <alignment horizontal="right" vertical="center"/>
    </xf>
    <xf numFmtId="2" fontId="43" fillId="4" borderId="45" xfId="0" applyNumberFormat="1" applyFont="1" applyFill="1" applyBorder="1"/>
    <xf numFmtId="2" fontId="43" fillId="4" borderId="7" xfId="0" applyNumberFormat="1" applyFont="1" applyFill="1" applyBorder="1" applyAlignment="1">
      <alignment horizontal="center" vertical="center"/>
    </xf>
    <xf numFmtId="2" fontId="43" fillId="4" borderId="8" xfId="0" applyNumberFormat="1" applyFont="1" applyFill="1" applyBorder="1" applyAlignment="1">
      <alignment horizontal="right" vertical="center"/>
    </xf>
    <xf numFmtId="4" fontId="43" fillId="4" borderId="3" xfId="18" applyNumberFormat="1" applyFont="1" applyFill="1" applyBorder="1" applyAlignment="1">
      <alignment horizontal="right" vertical="center"/>
    </xf>
    <xf numFmtId="2" fontId="43" fillId="4" borderId="7" xfId="0" applyNumberFormat="1" applyFont="1" applyFill="1" applyBorder="1"/>
    <xf numFmtId="2" fontId="43" fillId="4" borderId="31" xfId="0" applyNumberFormat="1" applyFont="1" applyFill="1" applyBorder="1" applyAlignment="1">
      <alignment horizontal="center" vertical="center"/>
    </xf>
    <xf numFmtId="9" fontId="28" fillId="0" borderId="31" xfId="13" applyFont="1" applyFill="1" applyBorder="1" applyAlignment="1">
      <alignment horizontal="right" vertical="center"/>
    </xf>
    <xf numFmtId="4" fontId="43" fillId="8" borderId="46" xfId="18" applyNumberFormat="1" applyFont="1" applyFill="1" applyBorder="1" applyAlignment="1">
      <alignment horizontal="right" vertical="center"/>
    </xf>
    <xf numFmtId="2" fontId="28" fillId="0" borderId="33" xfId="15" applyNumberFormat="1" applyFont="1" applyBorder="1" applyAlignment="1">
      <alignment vertical="center" wrapText="1"/>
    </xf>
    <xf numFmtId="2" fontId="28" fillId="0" borderId="34" xfId="15" applyNumberFormat="1" applyFont="1" applyBorder="1" applyAlignment="1">
      <alignment horizontal="center" vertical="center"/>
    </xf>
    <xf numFmtId="2" fontId="28" fillId="0" borderId="35" xfId="12" applyNumberFormat="1" applyFont="1" applyBorder="1" applyAlignment="1">
      <alignment horizontal="center" vertical="center"/>
    </xf>
    <xf numFmtId="9" fontId="28" fillId="0" borderId="35" xfId="13" applyFont="1" applyBorder="1" applyAlignment="1">
      <alignment horizontal="right" vertical="center"/>
    </xf>
    <xf numFmtId="4" fontId="28" fillId="0" borderId="47" xfId="18" applyNumberFormat="1" applyFont="1" applyFill="1" applyBorder="1" applyAlignment="1" applyProtection="1">
      <alignment horizontal="right" vertical="center"/>
    </xf>
    <xf numFmtId="2" fontId="28" fillId="0" borderId="34" xfId="15" applyNumberFormat="1" applyFont="1" applyBorder="1" applyAlignment="1">
      <alignment wrapText="1"/>
    </xf>
    <xf numFmtId="9" fontId="28" fillId="0" borderId="35" xfId="13" applyFont="1" applyFill="1" applyBorder="1" applyAlignment="1">
      <alignment horizontal="right" vertical="center"/>
    </xf>
    <xf numFmtId="4" fontId="28" fillId="6" borderId="48" xfId="18" applyNumberFormat="1" applyFont="1" applyFill="1" applyBorder="1" applyAlignment="1" applyProtection="1">
      <alignment horizontal="right" vertical="center"/>
    </xf>
    <xf numFmtId="2" fontId="43" fillId="7" borderId="9" xfId="0" applyNumberFormat="1" applyFont="1" applyFill="1" applyBorder="1"/>
    <xf numFmtId="2" fontId="43" fillId="7" borderId="10" xfId="0" applyNumberFormat="1" applyFont="1" applyFill="1" applyBorder="1" applyAlignment="1">
      <alignment horizontal="center" vertical="center"/>
    </xf>
    <xf numFmtId="2" fontId="43" fillId="7" borderId="10" xfId="0" applyNumberFormat="1" applyFont="1" applyFill="1" applyBorder="1" applyAlignment="1">
      <alignment horizontal="right" vertical="center"/>
    </xf>
    <xf numFmtId="4" fontId="43" fillId="7" borderId="11" xfId="18" applyNumberFormat="1" applyFont="1" applyFill="1" applyBorder="1" applyAlignment="1">
      <alignment horizontal="right" vertical="center"/>
    </xf>
    <xf numFmtId="2" fontId="43" fillId="7" borderId="10" xfId="0" applyNumberFormat="1" applyFont="1" applyFill="1" applyBorder="1"/>
    <xf numFmtId="2" fontId="43" fillId="7" borderId="12" xfId="0" applyNumberFormat="1" applyFont="1" applyFill="1" applyBorder="1" applyAlignment="1">
      <alignment horizontal="right" vertical="center"/>
    </xf>
    <xf numFmtId="4" fontId="43" fillId="8" borderId="13" xfId="18" applyNumberFormat="1" applyFont="1" applyFill="1" applyBorder="1" applyAlignment="1">
      <alignment horizontal="right" vertical="center"/>
    </xf>
    <xf numFmtId="0" fontId="36" fillId="0" borderId="0" xfId="9" applyFont="1"/>
    <xf numFmtId="0" fontId="37" fillId="0" borderId="0" xfId="11" applyFont="1" applyAlignment="1">
      <alignment horizontal="center" vertical="center"/>
    </xf>
    <xf numFmtId="2" fontId="37" fillId="0" borderId="0" xfId="12" applyNumberFormat="1" applyFont="1" applyAlignment="1">
      <alignment horizontal="center" vertical="center"/>
    </xf>
    <xf numFmtId="2" fontId="37" fillId="0" borderId="0" xfId="12" applyNumberFormat="1" applyFont="1" applyAlignment="1">
      <alignment horizontal="right" vertical="center"/>
    </xf>
    <xf numFmtId="164" fontId="37" fillId="0" borderId="0" xfId="19" applyFont="1" applyAlignment="1">
      <alignment vertical="center"/>
    </xf>
    <xf numFmtId="0" fontId="37" fillId="0" borderId="0" xfId="12" applyFont="1" applyAlignment="1">
      <alignment horizontal="center" vertical="center"/>
    </xf>
    <xf numFmtId="2" fontId="44" fillId="0" borderId="0" xfId="0" applyNumberFormat="1" applyFont="1" applyAlignment="1">
      <alignment horizontal="center" vertical="center"/>
    </xf>
    <xf numFmtId="2" fontId="44" fillId="0" borderId="0" xfId="0" applyNumberFormat="1" applyFont="1" applyAlignment="1">
      <alignment vertical="center"/>
    </xf>
    <xf numFmtId="4" fontId="44" fillId="0" borderId="0" xfId="19" applyNumberFormat="1" applyFont="1" applyBorder="1" applyAlignment="1">
      <alignment vertical="center"/>
    </xf>
    <xf numFmtId="0" fontId="37" fillId="0" borderId="0" xfId="11" applyFont="1"/>
    <xf numFmtId="0" fontId="37" fillId="0" borderId="0" xfId="12" applyFont="1" applyAlignment="1">
      <alignment horizontal="right"/>
    </xf>
    <xf numFmtId="2" fontId="44" fillId="2" borderId="0" xfId="0" applyNumberFormat="1" applyFont="1" applyFill="1" applyAlignment="1">
      <alignment horizontal="center" vertical="center"/>
    </xf>
    <xf numFmtId="2" fontId="44" fillId="2" borderId="0" xfId="0" applyNumberFormat="1" applyFont="1" applyFill="1" applyAlignment="1">
      <alignment vertical="center"/>
    </xf>
    <xf numFmtId="4" fontId="44" fillId="2" borderId="0" xfId="19" applyNumberFormat="1" applyFont="1" applyFill="1" applyBorder="1" applyAlignment="1">
      <alignment vertical="center"/>
    </xf>
    <xf numFmtId="164" fontId="37" fillId="0" borderId="0" xfId="19" applyFont="1" applyAlignment="1">
      <alignment vertical="top"/>
    </xf>
    <xf numFmtId="2" fontId="29" fillId="0" borderId="41" xfId="0" applyNumberFormat="1" applyFont="1" applyBorder="1" applyAlignment="1">
      <alignment horizontal="center" vertical="center" shrinkToFit="1"/>
    </xf>
    <xf numFmtId="2" fontId="29" fillId="0" borderId="41" xfId="0" applyNumberFormat="1" applyFont="1" applyBorder="1" applyAlignment="1">
      <alignment horizontal="center" vertical="center"/>
    </xf>
    <xf numFmtId="2" fontId="40" fillId="3" borderId="0" xfId="0" applyNumberFormat="1" applyFont="1" applyFill="1" applyAlignment="1">
      <alignment horizontal="center" vertical="center"/>
    </xf>
    <xf numFmtId="2" fontId="40" fillId="3" borderId="0" xfId="0" applyNumberFormat="1" applyFont="1" applyFill="1"/>
    <xf numFmtId="2" fontId="21" fillId="0" borderId="0" xfId="15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4" fontId="21" fillId="0" borderId="0" xfId="9" applyNumberFormat="1" applyFont="1" applyAlignment="1">
      <alignment horizontal="right" vertical="top" wrapText="1"/>
    </xf>
    <xf numFmtId="4" fontId="26" fillId="0" borderId="0" xfId="9" applyNumberFormat="1" applyFont="1" applyAlignment="1">
      <alignment horizontal="right" vertical="center" wrapText="1"/>
    </xf>
    <xf numFmtId="4" fontId="23" fillId="0" borderId="0" xfId="4" applyNumberFormat="1" applyFont="1" applyAlignment="1">
      <alignment horizontal="right" vertical="center" wrapText="1"/>
    </xf>
    <xf numFmtId="4" fontId="24" fillId="0" borderId="0" xfId="18" applyNumberFormat="1" applyFont="1" applyAlignment="1">
      <alignment horizontal="right" vertical="center"/>
    </xf>
    <xf numFmtId="4" fontId="28" fillId="5" borderId="29" xfId="0" applyNumberFormat="1" applyFont="1" applyFill="1" applyBorder="1" applyAlignment="1">
      <alignment horizontal="center" vertical="center" wrapText="1"/>
    </xf>
    <xf numFmtId="4" fontId="40" fillId="3" borderId="28" xfId="18" applyNumberFormat="1" applyFont="1" applyFill="1" applyBorder="1" applyAlignment="1">
      <alignment horizontal="right" vertical="center"/>
    </xf>
    <xf numFmtId="4" fontId="39" fillId="0" borderId="40" xfId="0" applyNumberFormat="1" applyFont="1" applyBorder="1" applyAlignment="1">
      <alignment horizontal="right" vertical="center"/>
    </xf>
    <xf numFmtId="4" fontId="39" fillId="0" borderId="46" xfId="0" applyNumberFormat="1" applyFont="1" applyBorder="1" applyAlignment="1">
      <alignment horizontal="right" vertical="center"/>
    </xf>
    <xf numFmtId="4" fontId="29" fillId="6" borderId="46" xfId="18" applyNumberFormat="1" applyFont="1" applyFill="1" applyBorder="1" applyAlignment="1">
      <alignment horizontal="right" vertical="center"/>
    </xf>
    <xf numFmtId="4" fontId="39" fillId="0" borderId="40" xfId="18" applyNumberFormat="1" applyFont="1" applyFill="1" applyBorder="1" applyAlignment="1">
      <alignment horizontal="right" vertical="center"/>
    </xf>
    <xf numFmtId="4" fontId="17" fillId="0" borderId="0" xfId="18" applyNumberFormat="1" applyFont="1" applyAlignment="1">
      <alignment horizontal="right" vertical="center"/>
    </xf>
    <xf numFmtId="4" fontId="11" fillId="2" borderId="0" xfId="18" applyNumberFormat="1" applyFont="1" applyFill="1" applyBorder="1" applyAlignment="1">
      <alignment horizontal="right" vertical="center"/>
    </xf>
    <xf numFmtId="0" fontId="36" fillId="0" borderId="0" xfId="9" applyFont="1" applyAlignment="1">
      <alignment horizontal="left" vertical="top" wrapText="1"/>
    </xf>
    <xf numFmtId="0" fontId="37" fillId="0" borderId="0" xfId="9" applyFont="1" applyAlignment="1">
      <alignment horizontal="left" vertical="top" wrapText="1"/>
    </xf>
    <xf numFmtId="0" fontId="32" fillId="0" borderId="0" xfId="0" applyFont="1"/>
    <xf numFmtId="2" fontId="29" fillId="0" borderId="41" xfId="18" applyNumberFormat="1" applyFont="1" applyFill="1" applyBorder="1" applyAlignment="1">
      <alignment horizontal="right" vertical="center"/>
    </xf>
    <xf numFmtId="4" fontId="40" fillId="3" borderId="27" xfId="18" applyNumberFormat="1" applyFont="1" applyFill="1" applyBorder="1" applyAlignment="1">
      <alignment horizontal="right" vertical="center"/>
    </xf>
    <xf numFmtId="2" fontId="17" fillId="0" borderId="1" xfId="0" applyNumberFormat="1" applyFont="1" applyBorder="1"/>
    <xf numFmtId="0" fontId="45" fillId="0" borderId="0" xfId="4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0" fontId="38" fillId="0" borderId="0" xfId="4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4" applyFont="1" applyAlignment="1">
      <alignment horizontal="center" wrapText="1"/>
    </xf>
    <xf numFmtId="0" fontId="36" fillId="0" borderId="0" xfId="11" applyFont="1" applyAlignment="1">
      <alignment horizontal="left"/>
    </xf>
    <xf numFmtId="164" fontId="36" fillId="0" borderId="0" xfId="19" applyFont="1" applyAlignment="1">
      <alignment horizontal="left" vertical="center" wrapText="1"/>
    </xf>
    <xf numFmtId="2" fontId="28" fillId="0" borderId="23" xfId="0" applyNumberFormat="1" applyFont="1" applyBorder="1" applyAlignment="1">
      <alignment horizontal="center" vertical="center"/>
    </xf>
    <xf numFmtId="2" fontId="28" fillId="0" borderId="24" xfId="0" applyNumberFormat="1" applyFont="1" applyBorder="1" applyAlignment="1">
      <alignment horizontal="center" vertical="center"/>
    </xf>
    <xf numFmtId="2" fontId="28" fillId="0" borderId="25" xfId="0" applyNumberFormat="1" applyFont="1" applyBorder="1" applyAlignment="1">
      <alignment horizontal="center" vertical="center"/>
    </xf>
    <xf numFmtId="2" fontId="28" fillId="0" borderId="53" xfId="0" applyNumberFormat="1" applyFont="1" applyBorder="1" applyAlignment="1">
      <alignment horizontal="center" vertical="center"/>
    </xf>
    <xf numFmtId="2" fontId="28" fillId="0" borderId="54" xfId="0" applyNumberFormat="1" applyFont="1" applyBorder="1" applyAlignment="1">
      <alignment horizontal="center" vertical="center"/>
    </xf>
    <xf numFmtId="2" fontId="28" fillId="0" borderId="55" xfId="0" applyNumberFormat="1" applyFont="1" applyBorder="1" applyAlignment="1">
      <alignment horizontal="center" vertical="center"/>
    </xf>
    <xf numFmtId="2" fontId="29" fillId="0" borderId="38" xfId="0" applyNumberFormat="1" applyFont="1" applyFill="1" applyBorder="1" applyAlignment="1">
      <alignment wrapText="1"/>
    </xf>
    <xf numFmtId="2" fontId="29" fillId="0" borderId="39" xfId="0" applyNumberFormat="1" applyFont="1" applyFill="1" applyBorder="1" applyAlignment="1">
      <alignment horizontal="center" vertical="center" shrinkToFit="1"/>
    </xf>
    <xf numFmtId="4" fontId="29" fillId="0" borderId="52" xfId="21" applyNumberFormat="1" applyFont="1" applyFill="1" applyBorder="1" applyAlignment="1" applyProtection="1">
      <alignment horizontal="center" vertical="center" wrapText="1"/>
      <protection locked="0"/>
    </xf>
    <xf numFmtId="2" fontId="29" fillId="0" borderId="39" xfId="0" applyNumberFormat="1" applyFont="1" applyFill="1" applyBorder="1" applyAlignment="1">
      <alignment horizontal="right" vertical="center"/>
    </xf>
    <xf numFmtId="2" fontId="29" fillId="0" borderId="39" xfId="0" applyNumberFormat="1" applyFont="1" applyFill="1" applyBorder="1" applyAlignment="1">
      <alignment wrapText="1"/>
    </xf>
    <xf numFmtId="2" fontId="29" fillId="0" borderId="39" xfId="0" applyNumberFormat="1" applyFont="1" applyFill="1" applyBorder="1" applyAlignment="1">
      <alignment horizontal="center" vertical="center"/>
    </xf>
    <xf numFmtId="4" fontId="29" fillId="0" borderId="40" xfId="0" applyNumberFormat="1" applyFont="1" applyFill="1" applyBorder="1" applyAlignment="1">
      <alignment horizontal="right" vertical="center"/>
    </xf>
    <xf numFmtId="2" fontId="29" fillId="0" borderId="47" xfId="0" applyNumberFormat="1" applyFont="1" applyFill="1" applyBorder="1" applyAlignment="1">
      <alignment horizontal="right" vertical="center"/>
    </xf>
    <xf numFmtId="2" fontId="29" fillId="0" borderId="47" xfId="0" applyNumberFormat="1" applyFont="1" applyFill="1" applyBorder="1" applyAlignment="1">
      <alignment horizontal="center" vertical="center"/>
    </xf>
    <xf numFmtId="2" fontId="29" fillId="0" borderId="39" xfId="0" applyNumberFormat="1" applyFont="1" applyFill="1" applyBorder="1" applyAlignment="1">
      <alignment horizontal="left" wrapText="1"/>
    </xf>
    <xf numFmtId="2" fontId="17" fillId="0" borderId="0" xfId="0" applyNumberFormat="1" applyFont="1" applyFill="1"/>
    <xf numFmtId="4" fontId="39" fillId="0" borderId="40" xfId="0" applyNumberFormat="1" applyFont="1" applyFill="1" applyBorder="1" applyAlignment="1">
      <alignment horizontal="right" vertical="center"/>
    </xf>
    <xf numFmtId="2" fontId="29" fillId="0" borderId="38" xfId="0" applyNumberFormat="1" applyFont="1" applyFill="1" applyBorder="1" applyAlignment="1">
      <alignment horizontal="left" wrapText="1"/>
    </xf>
    <xf numFmtId="2" fontId="29" fillId="0" borderId="38" xfId="0" applyNumberFormat="1" applyFont="1" applyFill="1" applyBorder="1" applyAlignment="1">
      <alignment horizontal="left" vertical="center" wrapText="1"/>
    </xf>
    <xf numFmtId="2" fontId="29" fillId="0" borderId="39" xfId="0" applyNumberFormat="1" applyFont="1" applyFill="1" applyBorder="1" applyAlignment="1">
      <alignment horizontal="left" vertical="center" wrapText="1"/>
    </xf>
    <xf numFmtId="2" fontId="28" fillId="0" borderId="38" xfId="0" applyNumberFormat="1" applyFont="1" applyFill="1" applyBorder="1" applyAlignment="1">
      <alignment wrapText="1"/>
    </xf>
    <xf numFmtId="2" fontId="28" fillId="0" borderId="39" xfId="0" applyNumberFormat="1" applyFont="1" applyFill="1" applyBorder="1" applyAlignment="1">
      <alignment horizontal="center" vertical="center" shrinkToFit="1"/>
    </xf>
    <xf numFmtId="2" fontId="28" fillId="0" borderId="39" xfId="0" applyNumberFormat="1" applyFont="1" applyFill="1" applyBorder="1" applyAlignment="1">
      <alignment horizontal="center" vertical="center"/>
    </xf>
    <xf numFmtId="2" fontId="28" fillId="0" borderId="39" xfId="0" applyNumberFormat="1" applyFont="1" applyFill="1" applyBorder="1" applyAlignment="1">
      <alignment horizontal="right" vertical="center"/>
    </xf>
    <xf numFmtId="2" fontId="28" fillId="0" borderId="39" xfId="18" applyNumberFormat="1" applyFont="1" applyFill="1" applyBorder="1" applyAlignment="1">
      <alignment horizontal="right" vertical="center"/>
    </xf>
    <xf numFmtId="2" fontId="40" fillId="3" borderId="56" xfId="0" applyNumberFormat="1" applyFont="1" applyFill="1" applyBorder="1"/>
    <xf numFmtId="2" fontId="40" fillId="3" borderId="57" xfId="0" applyNumberFormat="1" applyFont="1" applyFill="1" applyBorder="1" applyAlignment="1">
      <alignment horizontal="center" vertical="center"/>
    </xf>
    <xf numFmtId="2" fontId="40" fillId="3" borderId="58" xfId="0" applyNumberFormat="1" applyFont="1" applyFill="1" applyBorder="1" applyAlignment="1">
      <alignment horizontal="right" vertical="center"/>
    </xf>
    <xf numFmtId="4" fontId="40" fillId="3" borderId="59" xfId="18" applyNumberFormat="1" applyFont="1" applyFill="1" applyBorder="1" applyAlignment="1">
      <alignment horizontal="right" vertical="center"/>
    </xf>
    <xf numFmtId="2" fontId="40" fillId="3" borderId="57" xfId="0" applyNumberFormat="1" applyFont="1" applyFill="1" applyBorder="1"/>
    <xf numFmtId="4" fontId="40" fillId="3" borderId="60" xfId="18" applyNumberFormat="1" applyFont="1" applyFill="1" applyBorder="1" applyAlignment="1">
      <alignment horizontal="right" vertical="center"/>
    </xf>
    <xf numFmtId="2" fontId="29" fillId="0" borderId="41" xfId="0" applyNumberFormat="1" applyFont="1" applyBorder="1" applyAlignment="1">
      <alignment horizontal="right"/>
    </xf>
    <xf numFmtId="2" fontId="28" fillId="0" borderId="61" xfId="0" applyNumberFormat="1" applyFont="1" applyBorder="1" applyAlignment="1">
      <alignment horizontal="center" vertical="center"/>
    </xf>
    <xf numFmtId="2" fontId="28" fillId="0" borderId="62" xfId="0" applyNumberFormat="1" applyFont="1" applyBorder="1" applyAlignment="1">
      <alignment horizontal="center" vertical="center"/>
    </xf>
    <xf numFmtId="2" fontId="28" fillId="0" borderId="63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wrapText="1"/>
    </xf>
    <xf numFmtId="2" fontId="29" fillId="0" borderId="64" xfId="0" applyNumberFormat="1" applyFont="1" applyBorder="1" applyAlignment="1">
      <alignment wrapText="1"/>
    </xf>
    <xf numFmtId="2" fontId="29" fillId="0" borderId="65" xfId="0" applyNumberFormat="1" applyFont="1" applyBorder="1" applyAlignment="1">
      <alignment horizontal="center" vertical="center" shrinkToFit="1"/>
    </xf>
    <xf numFmtId="2" fontId="29" fillId="0" borderId="65" xfId="0" applyNumberFormat="1" applyFont="1" applyBorder="1" applyAlignment="1">
      <alignment horizontal="center" vertical="center"/>
    </xf>
    <xf numFmtId="2" fontId="29" fillId="0" borderId="65" xfId="0" applyNumberFormat="1" applyFont="1" applyBorder="1" applyAlignment="1">
      <alignment horizontal="right"/>
    </xf>
    <xf numFmtId="2" fontId="29" fillId="0" borderId="65" xfId="18" applyNumberFormat="1" applyFont="1" applyFill="1" applyBorder="1" applyAlignment="1">
      <alignment horizontal="right" vertical="center"/>
    </xf>
    <xf numFmtId="2" fontId="29" fillId="0" borderId="65" xfId="0" applyNumberFormat="1" applyFont="1" applyBorder="1" applyAlignment="1">
      <alignment wrapText="1"/>
    </xf>
    <xf numFmtId="2" fontId="29" fillId="0" borderId="65" xfId="0" applyNumberFormat="1" applyFont="1" applyBorder="1" applyAlignment="1">
      <alignment horizontal="right" vertical="center"/>
    </xf>
    <xf numFmtId="4" fontId="39" fillId="0" borderId="66" xfId="0" applyNumberFormat="1" applyFont="1" applyBorder="1" applyAlignment="1">
      <alignment horizontal="right" vertical="center"/>
    </xf>
    <xf numFmtId="2" fontId="40" fillId="3" borderId="9" xfId="0" applyNumberFormat="1" applyFont="1" applyFill="1" applyBorder="1"/>
    <xf numFmtId="2" fontId="40" fillId="3" borderId="10" xfId="0" applyNumberFormat="1" applyFont="1" applyFill="1" applyBorder="1" applyAlignment="1">
      <alignment horizontal="center" vertical="center"/>
    </xf>
    <xf numFmtId="2" fontId="40" fillId="3" borderId="67" xfId="0" applyNumberFormat="1" applyFont="1" applyFill="1" applyBorder="1" applyAlignment="1">
      <alignment horizontal="right" vertical="center"/>
    </xf>
    <xf numFmtId="2" fontId="40" fillId="3" borderId="68" xfId="18" applyNumberFormat="1" applyFont="1" applyFill="1" applyBorder="1" applyAlignment="1">
      <alignment horizontal="right" vertical="center"/>
    </xf>
    <xf numFmtId="2" fontId="40" fillId="3" borderId="10" xfId="0" applyNumberFormat="1" applyFont="1" applyFill="1" applyBorder="1"/>
    <xf numFmtId="4" fontId="40" fillId="3" borderId="69" xfId="18" applyNumberFormat="1" applyFont="1" applyFill="1" applyBorder="1" applyAlignment="1">
      <alignment horizontal="right" vertical="center"/>
    </xf>
    <xf numFmtId="2" fontId="29" fillId="10" borderId="41" xfId="0" applyNumberFormat="1" applyFont="1" applyFill="1" applyBorder="1" applyAlignment="1">
      <alignment wrapText="1"/>
    </xf>
    <xf numFmtId="2" fontId="29" fillId="10" borderId="41" xfId="0" applyNumberFormat="1" applyFont="1" applyFill="1" applyBorder="1" applyAlignment="1">
      <alignment horizontal="center" vertical="center"/>
    </xf>
    <xf numFmtId="2" fontId="29" fillId="10" borderId="41" xfId="0" applyNumberFormat="1" applyFont="1" applyFill="1" applyBorder="1" applyAlignment="1">
      <alignment horizontal="right" vertical="center"/>
    </xf>
    <xf numFmtId="4" fontId="39" fillId="10" borderId="42" xfId="0" applyNumberFormat="1" applyFont="1" applyFill="1" applyBorder="1" applyAlignment="1">
      <alignment horizontal="right" vertical="center"/>
    </xf>
  </cellXfs>
  <cellStyles count="25">
    <cellStyle name="Excel Built-in Normal" xfId="1" xr:uid="{00000000-0005-0000-0000-000000000000}"/>
    <cellStyle name="Excel Built-in Normal 2" xfId="2" xr:uid="{00000000-0005-0000-0000-000001000000}"/>
    <cellStyle name="Iau?iue" xfId="3" xr:uid="{00000000-0005-0000-0000-000002000000}"/>
    <cellStyle name="Normal_Золотая смета" xfId="4" xr:uid="{00000000-0005-0000-0000-000003000000}"/>
    <cellStyle name="S6" xfId="5" xr:uid="{00000000-0005-0000-0000-000004000000}"/>
    <cellStyle name="S7" xfId="6" xr:uid="{00000000-0005-0000-0000-000005000000}"/>
    <cellStyle name="S9" xfId="7" xr:uid="{00000000-0005-0000-0000-000006000000}"/>
    <cellStyle name="Гиперссылка 2" xfId="8" xr:uid="{00000000-0005-0000-0000-000007000000}"/>
    <cellStyle name="Звичайний 2" xfId="20" xr:uid="{00000000-0005-0000-0000-000008000000}"/>
    <cellStyle name="Обычный" xfId="0" builtinId="0"/>
    <cellStyle name="Обычный 2" xfId="9" xr:uid="{00000000-0005-0000-0000-00000A000000}"/>
    <cellStyle name="Обычный 2 2" xfId="10" xr:uid="{00000000-0005-0000-0000-00000B000000}"/>
    <cellStyle name="Обычный 2 3" xfId="23" xr:uid="{00000000-0005-0000-0000-00000C000000}"/>
    <cellStyle name="Обычный 3" xfId="11" xr:uid="{00000000-0005-0000-0000-00000D000000}"/>
    <cellStyle name="Обычный 4" xfId="17" xr:uid="{00000000-0005-0000-0000-00000E000000}"/>
    <cellStyle name="Обычный 5" xfId="21" xr:uid="{00000000-0005-0000-0000-00000F000000}"/>
    <cellStyle name="Обычный_СМЕТА  заготовка " xfId="12" xr:uid="{00000000-0005-0000-0000-000010000000}"/>
    <cellStyle name="Процентный" xfId="13" builtinId="5"/>
    <cellStyle name="Процентный 2" xfId="14" xr:uid="{00000000-0005-0000-0000-000012000000}"/>
    <cellStyle name="Стиль 1" xfId="15" xr:uid="{00000000-0005-0000-0000-000013000000}"/>
    <cellStyle name="Финансовый" xfId="18" builtinId="3"/>
    <cellStyle name="Финансовый 2" xfId="16" xr:uid="{00000000-0005-0000-0000-000015000000}"/>
    <cellStyle name="Финансовый 3" xfId="19" xr:uid="{00000000-0005-0000-0000-000016000000}"/>
    <cellStyle name="Финансовый 3 2" xfId="24" xr:uid="{00000000-0005-0000-0000-000017000000}"/>
    <cellStyle name="Финансовый 4" xfId="22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0"/>
  <sheetViews>
    <sheetView showGridLines="0" tabSelected="1" zoomScale="40" zoomScaleNormal="40" zoomScaleSheetLayoutView="50" workbookViewId="0">
      <selection activeCell="K31" sqref="K31"/>
    </sheetView>
  </sheetViews>
  <sheetFormatPr defaultColWidth="9.109375" defaultRowHeight="13.8" x14ac:dyDescent="0.25"/>
  <cols>
    <col min="1" max="1" width="3.109375" style="1" customWidth="1"/>
    <col min="2" max="2" width="116" style="1" customWidth="1"/>
    <col min="3" max="3" width="15.6640625" style="3" customWidth="1"/>
    <col min="4" max="4" width="17.109375" style="4" customWidth="1"/>
    <col min="5" max="5" width="19.6640625" style="26" customWidth="1"/>
    <col min="6" max="6" width="23.6640625" style="29" customWidth="1"/>
    <col min="7" max="7" width="111.109375" style="1" customWidth="1"/>
    <col min="8" max="8" width="15.6640625" style="3" customWidth="1"/>
    <col min="9" max="9" width="17.88671875" style="4" customWidth="1"/>
    <col min="10" max="10" width="20.5546875" style="26" customWidth="1"/>
    <col min="11" max="11" width="27.6640625" style="152" customWidth="1"/>
    <col min="12" max="12" width="19.33203125" style="1" bestFit="1" customWidth="1"/>
    <col min="13" max="13" width="15.44140625" style="1" bestFit="1" customWidth="1"/>
    <col min="14" max="16384" width="9.109375" style="1"/>
  </cols>
  <sheetData>
    <row r="1" spans="1:11" ht="0.6" customHeight="1" x14ac:dyDescent="0.35">
      <c r="A1" s="8"/>
      <c r="B1" s="154"/>
      <c r="C1" s="154"/>
      <c r="D1" s="154"/>
      <c r="E1" s="154"/>
      <c r="F1" s="154"/>
      <c r="G1" s="155"/>
      <c r="H1" s="155"/>
      <c r="I1" s="155"/>
      <c r="J1" s="155"/>
      <c r="K1" s="142"/>
    </row>
    <row r="2" spans="1:11" ht="18" hidden="1" customHeight="1" x14ac:dyDescent="0.35">
      <c r="A2" s="8"/>
      <c r="B2" s="37"/>
      <c r="C2" s="23"/>
      <c r="D2" s="23"/>
      <c r="E2" s="30"/>
      <c r="F2" s="30"/>
      <c r="G2" s="38"/>
      <c r="H2" s="22"/>
      <c r="I2" s="22"/>
      <c r="J2" s="32"/>
      <c r="K2" s="143"/>
    </row>
    <row r="3" spans="1:11" ht="18" hidden="1" customHeight="1" x14ac:dyDescent="0.35">
      <c r="A3" s="8"/>
      <c r="B3" s="37"/>
      <c r="C3" s="23"/>
      <c r="D3" s="23"/>
      <c r="E3" s="30"/>
      <c r="F3" s="30"/>
      <c r="G3" s="38"/>
      <c r="H3" s="22"/>
      <c r="I3" s="22"/>
      <c r="J3" s="32"/>
      <c r="K3" s="143"/>
    </row>
    <row r="4" spans="1:11" s="156" customFormat="1" ht="22.8" x14ac:dyDescent="0.4">
      <c r="B4" s="160" t="s">
        <v>46</v>
      </c>
      <c r="C4" s="161"/>
      <c r="D4" s="161"/>
      <c r="E4" s="161"/>
      <c r="F4" s="161"/>
      <c r="G4" s="161"/>
      <c r="H4" s="161"/>
      <c r="I4" s="161"/>
      <c r="J4" s="161"/>
      <c r="K4" s="161"/>
    </row>
    <row r="5" spans="1:11" ht="22.8" x14ac:dyDescent="0.35">
      <c r="A5" s="8"/>
      <c r="B5" s="163" t="s">
        <v>78</v>
      </c>
      <c r="C5" s="164"/>
      <c r="D5" s="164"/>
      <c r="E5" s="164"/>
      <c r="F5" s="164"/>
      <c r="G5" s="164"/>
      <c r="H5" s="164"/>
      <c r="I5" s="164"/>
      <c r="J5" s="164"/>
      <c r="K5" s="164"/>
    </row>
    <row r="6" spans="1:11" ht="22.2" x14ac:dyDescent="0.35">
      <c r="A6" s="8"/>
      <c r="B6" s="165" t="s">
        <v>77</v>
      </c>
      <c r="C6" s="165"/>
      <c r="D6" s="165"/>
      <c r="E6" s="165"/>
      <c r="F6" s="165"/>
      <c r="G6" s="165"/>
      <c r="H6" s="165"/>
      <c r="I6" s="165"/>
      <c r="J6" s="165"/>
      <c r="K6" s="165"/>
    </row>
    <row r="7" spans="1:11" ht="21" customHeight="1" x14ac:dyDescent="0.35">
      <c r="A7" s="8"/>
      <c r="B7" s="40"/>
      <c r="C7" s="39"/>
      <c r="D7" s="39"/>
      <c r="E7" s="31"/>
      <c r="F7" s="31"/>
      <c r="G7" s="40"/>
      <c r="H7" s="39"/>
      <c r="I7" s="39"/>
      <c r="J7" s="31"/>
      <c r="K7" s="144"/>
    </row>
    <row r="8" spans="1:11" ht="21" customHeight="1" x14ac:dyDescent="0.35">
      <c r="A8" s="8"/>
      <c r="B8" s="40"/>
      <c r="C8" s="39"/>
      <c r="D8" s="39"/>
      <c r="E8" s="31"/>
      <c r="F8" s="31"/>
      <c r="G8" s="40"/>
      <c r="H8" s="39"/>
      <c r="I8" s="39"/>
      <c r="J8" s="31"/>
      <c r="K8" s="144"/>
    </row>
    <row r="9" spans="1:11" ht="21" customHeight="1" x14ac:dyDescent="0.35">
      <c r="A9" s="8"/>
      <c r="B9" s="40"/>
      <c r="C9" s="39"/>
      <c r="D9" s="39"/>
      <c r="E9" s="31"/>
      <c r="F9" s="31"/>
      <c r="G9" s="40"/>
      <c r="H9" s="39"/>
      <c r="I9" s="39"/>
      <c r="J9" s="31"/>
      <c r="K9" s="144"/>
    </row>
    <row r="10" spans="1:11" ht="21" customHeight="1" x14ac:dyDescent="0.35">
      <c r="A10" s="8"/>
      <c r="B10" s="40"/>
      <c r="C10" s="39"/>
      <c r="D10" s="39"/>
      <c r="E10" s="31"/>
      <c r="F10" s="31"/>
      <c r="G10" s="40"/>
      <c r="H10" s="39"/>
      <c r="I10" s="39"/>
      <c r="J10" s="31"/>
      <c r="K10" s="144"/>
    </row>
    <row r="11" spans="1:11" ht="21.75" customHeight="1" thickBot="1" x14ac:dyDescent="0.4">
      <c r="A11" s="8"/>
      <c r="B11" s="162" t="s">
        <v>49</v>
      </c>
      <c r="C11" s="162"/>
      <c r="D11" s="162"/>
      <c r="E11" s="162"/>
      <c r="F11" s="162"/>
      <c r="G11" s="162"/>
      <c r="H11" s="162"/>
      <c r="I11" s="20"/>
      <c r="J11" s="33"/>
      <c r="K11" s="145"/>
    </row>
    <row r="12" spans="1:11" s="7" customFormat="1" ht="31.5" customHeight="1" thickBot="1" x14ac:dyDescent="0.4">
      <c r="A12" s="9"/>
      <c r="B12" s="60" t="s">
        <v>10</v>
      </c>
      <c r="C12" s="61" t="s">
        <v>30</v>
      </c>
      <c r="D12" s="61" t="s">
        <v>7</v>
      </c>
      <c r="E12" s="61" t="s">
        <v>8</v>
      </c>
      <c r="F12" s="61" t="s">
        <v>9</v>
      </c>
      <c r="G12" s="62" t="s">
        <v>11</v>
      </c>
      <c r="H12" s="61" t="s">
        <v>30</v>
      </c>
      <c r="I12" s="61" t="s">
        <v>12</v>
      </c>
      <c r="J12" s="61" t="s">
        <v>8</v>
      </c>
      <c r="K12" s="146" t="s">
        <v>9</v>
      </c>
    </row>
    <row r="13" spans="1:11" s="12" customFormat="1" ht="21" thickBot="1" x14ac:dyDescent="0.4">
      <c r="A13" s="11"/>
      <c r="B13" s="168" t="s">
        <v>34</v>
      </c>
      <c r="C13" s="169"/>
      <c r="D13" s="169"/>
      <c r="E13" s="169"/>
      <c r="F13" s="169"/>
      <c r="G13" s="169"/>
      <c r="H13" s="169"/>
      <c r="I13" s="169"/>
      <c r="J13" s="169"/>
      <c r="K13" s="170"/>
    </row>
    <row r="14" spans="1:11" s="7" customFormat="1" ht="21" x14ac:dyDescent="0.4">
      <c r="A14" s="9"/>
      <c r="B14" s="174" t="s">
        <v>68</v>
      </c>
      <c r="C14" s="175" t="s">
        <v>0</v>
      </c>
      <c r="D14" s="176">
        <v>439.85</v>
      </c>
      <c r="E14" s="177">
        <v>20</v>
      </c>
      <c r="F14" s="65">
        <f>D14*E14</f>
        <v>8797</v>
      </c>
      <c r="G14" s="178" t="s">
        <v>28</v>
      </c>
      <c r="H14" s="179" t="s">
        <v>5</v>
      </c>
      <c r="I14" s="179">
        <f>D14*0.15*2</f>
        <v>131.95500000000001</v>
      </c>
      <c r="J14" s="177">
        <v>40.299999999999997</v>
      </c>
      <c r="K14" s="180">
        <f t="shared" ref="K14" si="0">I14*J14</f>
        <v>5317.7865000000002</v>
      </c>
    </row>
    <row r="15" spans="1:11" s="7" customFormat="1" ht="21" x14ac:dyDescent="0.4">
      <c r="A15" s="9"/>
      <c r="B15" s="174" t="s">
        <v>69</v>
      </c>
      <c r="C15" s="175" t="s">
        <v>0</v>
      </c>
      <c r="D15" s="176">
        <f>D14</f>
        <v>439.85</v>
      </c>
      <c r="E15" s="177">
        <v>185</v>
      </c>
      <c r="F15" s="65">
        <f>D15*E15</f>
        <v>81372.25</v>
      </c>
      <c r="G15" s="178" t="s">
        <v>67</v>
      </c>
      <c r="H15" s="179" t="s">
        <v>6</v>
      </c>
      <c r="I15" s="179">
        <f>D15*8</f>
        <v>3518.8</v>
      </c>
      <c r="J15" s="181">
        <v>12</v>
      </c>
      <c r="K15" s="180">
        <f>I15*J15</f>
        <v>42225.600000000006</v>
      </c>
    </row>
    <row r="16" spans="1:11" s="7" customFormat="1" ht="21" x14ac:dyDescent="0.4">
      <c r="A16" s="9"/>
      <c r="B16" s="174" t="s">
        <v>68</v>
      </c>
      <c r="C16" s="175" t="s">
        <v>0</v>
      </c>
      <c r="D16" s="176">
        <f>D14</f>
        <v>439.85</v>
      </c>
      <c r="E16" s="177">
        <v>20</v>
      </c>
      <c r="F16" s="65">
        <f>D16*E16</f>
        <v>8797</v>
      </c>
      <c r="G16" s="178" t="s">
        <v>28</v>
      </c>
      <c r="H16" s="179" t="s">
        <v>5</v>
      </c>
      <c r="I16" s="179">
        <f>D16*0.15*2</f>
        <v>131.95500000000001</v>
      </c>
      <c r="J16" s="177">
        <v>40.299999999999997</v>
      </c>
      <c r="K16" s="180">
        <f t="shared" ref="K16" si="1">I16*J16</f>
        <v>5317.7865000000002</v>
      </c>
    </row>
    <row r="17" spans="1:12" s="7" customFormat="1" ht="21" x14ac:dyDescent="0.4">
      <c r="A17" s="9"/>
      <c r="B17" s="174" t="s">
        <v>70</v>
      </c>
      <c r="C17" s="175" t="s">
        <v>0</v>
      </c>
      <c r="D17" s="176">
        <f>D14</f>
        <v>439.85</v>
      </c>
      <c r="E17" s="177">
        <v>91.8</v>
      </c>
      <c r="F17" s="65">
        <f>D17*E17</f>
        <v>40378.230000000003</v>
      </c>
      <c r="G17" s="178" t="s">
        <v>66</v>
      </c>
      <c r="H17" s="179" t="s">
        <v>0</v>
      </c>
      <c r="I17" s="179">
        <f>D17*1.1</f>
        <v>483.83500000000004</v>
      </c>
      <c r="J17" s="181">
        <v>0</v>
      </c>
      <c r="K17" s="180">
        <f t="shared" ref="K17" si="2">I17*J17</f>
        <v>0</v>
      </c>
    </row>
    <row r="18" spans="1:12" s="7" customFormat="1" ht="21" x14ac:dyDescent="0.4">
      <c r="A18" s="9"/>
      <c r="B18" s="174"/>
      <c r="C18" s="175"/>
      <c r="D18" s="179"/>
      <c r="E18" s="177"/>
      <c r="F18" s="65"/>
      <c r="G18" s="178" t="s">
        <v>50</v>
      </c>
      <c r="H18" s="179" t="s">
        <v>1</v>
      </c>
      <c r="I18" s="182">
        <v>25</v>
      </c>
      <c r="J18" s="181">
        <v>648</v>
      </c>
      <c r="K18" s="180">
        <f>I18*J18</f>
        <v>16200</v>
      </c>
    </row>
    <row r="19" spans="1:12" s="7" customFormat="1" ht="21" x14ac:dyDescent="0.4">
      <c r="A19" s="9"/>
      <c r="B19" s="174" t="s">
        <v>71</v>
      </c>
      <c r="C19" s="175" t="s">
        <v>0</v>
      </c>
      <c r="D19" s="179">
        <f>D14</f>
        <v>439.85</v>
      </c>
      <c r="E19" s="177">
        <v>73.44</v>
      </c>
      <c r="F19" s="65">
        <f>D19*E19</f>
        <v>32302.583999999999</v>
      </c>
      <c r="G19" s="178" t="s">
        <v>63</v>
      </c>
      <c r="H19" s="179" t="s">
        <v>5</v>
      </c>
      <c r="I19" s="179">
        <f>D19*0.3</f>
        <v>131.95500000000001</v>
      </c>
      <c r="J19" s="181">
        <v>0</v>
      </c>
      <c r="K19" s="180">
        <f t="shared" ref="K19" si="3">I19*J19</f>
        <v>0</v>
      </c>
      <c r="L19" s="159"/>
    </row>
    <row r="20" spans="1:12" s="7" customFormat="1" ht="21" x14ac:dyDescent="0.4">
      <c r="A20" s="9"/>
      <c r="B20" s="174"/>
      <c r="C20" s="175"/>
      <c r="D20" s="179"/>
      <c r="E20" s="177"/>
      <c r="F20" s="65"/>
      <c r="G20" s="178" t="s">
        <v>25</v>
      </c>
      <c r="H20" s="179" t="s">
        <v>1</v>
      </c>
      <c r="I20" s="182">
        <v>15</v>
      </c>
      <c r="J20" s="181">
        <v>84.38</v>
      </c>
      <c r="K20" s="180">
        <f t="shared" ref="K20:K23" si="4">I20*J20</f>
        <v>1265.6999999999998</v>
      </c>
      <c r="L20" s="159"/>
    </row>
    <row r="21" spans="1:12" s="7" customFormat="1" ht="21" x14ac:dyDescent="0.4">
      <c r="A21" s="9"/>
      <c r="B21" s="174"/>
      <c r="C21" s="175"/>
      <c r="D21" s="179"/>
      <c r="E21" s="177"/>
      <c r="F21" s="65"/>
      <c r="G21" s="178"/>
      <c r="H21" s="179"/>
      <c r="I21" s="182"/>
      <c r="J21" s="181"/>
      <c r="K21" s="180"/>
      <c r="L21" s="159"/>
    </row>
    <row r="22" spans="1:12" s="7" customFormat="1" ht="21" x14ac:dyDescent="0.4">
      <c r="A22" s="9"/>
      <c r="B22" s="174" t="s">
        <v>52</v>
      </c>
      <c r="C22" s="175" t="s">
        <v>0</v>
      </c>
      <c r="D22" s="179">
        <v>70.260000000000005</v>
      </c>
      <c r="E22" s="177">
        <v>20</v>
      </c>
      <c r="F22" s="65">
        <f>D22*E22</f>
        <v>1405.2</v>
      </c>
      <c r="G22" s="178" t="s">
        <v>28</v>
      </c>
      <c r="H22" s="179" t="s">
        <v>5</v>
      </c>
      <c r="I22" s="179">
        <f>D22*0.15*2</f>
        <v>21.077999999999999</v>
      </c>
      <c r="J22" s="177">
        <v>40.299999999999997</v>
      </c>
      <c r="K22" s="180">
        <f t="shared" si="4"/>
        <v>849.44339999999988</v>
      </c>
      <c r="L22" s="159"/>
    </row>
    <row r="23" spans="1:12" s="7" customFormat="1" ht="21" x14ac:dyDescent="0.4">
      <c r="A23" s="9"/>
      <c r="B23" s="174" t="s">
        <v>55</v>
      </c>
      <c r="C23" s="175" t="s">
        <v>0</v>
      </c>
      <c r="D23" s="179">
        <f>D22</f>
        <v>70.260000000000005</v>
      </c>
      <c r="E23" s="177">
        <v>200</v>
      </c>
      <c r="F23" s="65">
        <f>D23*E23</f>
        <v>14052.000000000002</v>
      </c>
      <c r="G23" s="178" t="s">
        <v>65</v>
      </c>
      <c r="H23" s="179" t="s">
        <v>6</v>
      </c>
      <c r="I23" s="182">
        <f>D23*1.5*10</f>
        <v>1053.9000000000001</v>
      </c>
      <c r="J23" s="181">
        <v>7.2</v>
      </c>
      <c r="K23" s="180">
        <f t="shared" si="4"/>
        <v>7588.0800000000008</v>
      </c>
      <c r="L23" s="159"/>
    </row>
    <row r="24" spans="1:12" s="7" customFormat="1" ht="21" x14ac:dyDescent="0.4">
      <c r="A24" s="9"/>
      <c r="B24" s="174" t="s">
        <v>52</v>
      </c>
      <c r="C24" s="175" t="s">
        <v>0</v>
      </c>
      <c r="D24" s="179">
        <f>D22</f>
        <v>70.260000000000005</v>
      </c>
      <c r="E24" s="177">
        <v>20</v>
      </c>
      <c r="F24" s="65">
        <f>D24*E24</f>
        <v>1405.2</v>
      </c>
      <c r="G24" s="178" t="s">
        <v>28</v>
      </c>
      <c r="H24" s="179" t="s">
        <v>5</v>
      </c>
      <c r="I24" s="179">
        <f>D24*0.15*2</f>
        <v>21.077999999999999</v>
      </c>
      <c r="J24" s="177">
        <v>40.299999999999997</v>
      </c>
      <c r="K24" s="180">
        <f t="shared" ref="K24:K29" si="5">I24*J24</f>
        <v>849.44339999999988</v>
      </c>
      <c r="L24" s="159"/>
    </row>
    <row r="25" spans="1:12" s="7" customFormat="1" ht="21" x14ac:dyDescent="0.4">
      <c r="A25" s="9"/>
      <c r="B25" s="174" t="s">
        <v>54</v>
      </c>
      <c r="C25" s="175" t="s">
        <v>0</v>
      </c>
      <c r="D25" s="179">
        <f>D22</f>
        <v>70.260000000000005</v>
      </c>
      <c r="E25" s="177">
        <v>400</v>
      </c>
      <c r="F25" s="65">
        <f>D25*E25</f>
        <v>28104.000000000004</v>
      </c>
      <c r="G25" s="183" t="s">
        <v>61</v>
      </c>
      <c r="H25" s="179" t="s">
        <v>0</v>
      </c>
      <c r="I25" s="179">
        <f>D25*1.15</f>
        <v>80.799000000000007</v>
      </c>
      <c r="J25" s="177">
        <v>0</v>
      </c>
      <c r="K25" s="180">
        <f t="shared" si="5"/>
        <v>0</v>
      </c>
      <c r="L25" s="159"/>
    </row>
    <row r="26" spans="1:12" s="7" customFormat="1" ht="21" x14ac:dyDescent="0.4">
      <c r="A26" s="9"/>
      <c r="B26" s="174"/>
      <c r="C26" s="175"/>
      <c r="D26" s="179"/>
      <c r="E26" s="177"/>
      <c r="F26" s="65"/>
      <c r="G26" s="183" t="s">
        <v>37</v>
      </c>
      <c r="H26" s="179" t="s">
        <v>1</v>
      </c>
      <c r="I26" s="179">
        <f>CEILING(D25*9.6/25,1)</f>
        <v>27</v>
      </c>
      <c r="J26" s="177">
        <v>496</v>
      </c>
      <c r="K26" s="180">
        <f t="shared" si="5"/>
        <v>13392</v>
      </c>
      <c r="L26" s="159"/>
    </row>
    <row r="27" spans="1:12" s="7" customFormat="1" ht="21" x14ac:dyDescent="0.4">
      <c r="A27" s="9"/>
      <c r="B27" s="174"/>
      <c r="C27" s="175"/>
      <c r="D27" s="179"/>
      <c r="E27" s="177"/>
      <c r="F27" s="65"/>
      <c r="G27" s="183" t="s">
        <v>38</v>
      </c>
      <c r="H27" s="179" t="s">
        <v>4</v>
      </c>
      <c r="I27" s="179">
        <f>ROUNDUP(D25*0.42/2,0)</f>
        <v>15</v>
      </c>
      <c r="J27" s="177">
        <v>280</v>
      </c>
      <c r="K27" s="180">
        <f t="shared" si="5"/>
        <v>4200</v>
      </c>
      <c r="L27" s="159"/>
    </row>
    <row r="28" spans="1:12" s="7" customFormat="1" ht="21" x14ac:dyDescent="0.4">
      <c r="A28" s="9"/>
      <c r="B28" s="174"/>
      <c r="C28" s="175"/>
      <c r="D28" s="179"/>
      <c r="E28" s="177"/>
      <c r="F28" s="65"/>
      <c r="G28" s="183" t="s">
        <v>43</v>
      </c>
      <c r="H28" s="179" t="s">
        <v>4</v>
      </c>
      <c r="I28" s="179">
        <v>22</v>
      </c>
      <c r="J28" s="177">
        <v>61.9</v>
      </c>
      <c r="K28" s="180">
        <f t="shared" si="5"/>
        <v>1361.8</v>
      </c>
      <c r="L28" s="159"/>
    </row>
    <row r="29" spans="1:12" s="7" customFormat="1" ht="21" x14ac:dyDescent="0.4">
      <c r="A29" s="9"/>
      <c r="B29" s="174"/>
      <c r="C29" s="175"/>
      <c r="D29" s="179"/>
      <c r="E29" s="177"/>
      <c r="F29" s="65"/>
      <c r="G29" s="183" t="s">
        <v>42</v>
      </c>
      <c r="H29" s="179" t="s">
        <v>1</v>
      </c>
      <c r="I29" s="179">
        <v>1</v>
      </c>
      <c r="J29" s="177">
        <v>659.21</v>
      </c>
      <c r="K29" s="180">
        <f t="shared" si="5"/>
        <v>659.21</v>
      </c>
      <c r="L29" s="159"/>
    </row>
    <row r="30" spans="1:12" s="7" customFormat="1" ht="21" x14ac:dyDescent="0.4">
      <c r="A30" s="9"/>
      <c r="B30" s="174" t="s">
        <v>53</v>
      </c>
      <c r="C30" s="175" t="s">
        <v>0</v>
      </c>
      <c r="D30" s="179">
        <f>D24</f>
        <v>70.260000000000005</v>
      </c>
      <c r="E30" s="177">
        <v>30</v>
      </c>
      <c r="F30" s="65">
        <f>D30*E30</f>
        <v>2107.8000000000002</v>
      </c>
      <c r="G30" s="178" t="s">
        <v>64</v>
      </c>
      <c r="H30" s="179" t="s">
        <v>6</v>
      </c>
      <c r="I30" s="182">
        <f>D30*0.1</f>
        <v>7.0260000000000007</v>
      </c>
      <c r="J30" s="181">
        <v>0</v>
      </c>
      <c r="K30" s="180">
        <f>I30*J30</f>
        <v>0</v>
      </c>
      <c r="L30" s="159"/>
    </row>
    <row r="31" spans="1:12" s="7" customFormat="1" ht="21" x14ac:dyDescent="0.4">
      <c r="A31" s="9"/>
      <c r="B31" s="174"/>
      <c r="C31" s="175"/>
      <c r="D31" s="179"/>
      <c r="E31" s="177"/>
      <c r="F31" s="65"/>
      <c r="G31" s="178"/>
      <c r="H31" s="179"/>
      <c r="I31" s="182"/>
      <c r="J31" s="181"/>
      <c r="K31" s="180"/>
      <c r="L31" s="159"/>
    </row>
    <row r="32" spans="1:12" s="7" customFormat="1" ht="21" x14ac:dyDescent="0.4">
      <c r="A32" s="9"/>
      <c r="B32" s="174" t="s">
        <v>56</v>
      </c>
      <c r="C32" s="175" t="s">
        <v>3</v>
      </c>
      <c r="D32" s="179">
        <v>121.6</v>
      </c>
      <c r="E32" s="177">
        <v>20</v>
      </c>
      <c r="F32" s="65">
        <f>D32*E32</f>
        <v>2432</v>
      </c>
      <c r="G32" s="178" t="s">
        <v>28</v>
      </c>
      <c r="H32" s="179" t="s">
        <v>5</v>
      </c>
      <c r="I32" s="179">
        <f>D32*0.15*2</f>
        <v>36.479999999999997</v>
      </c>
      <c r="J32" s="177">
        <v>40.299999999999997</v>
      </c>
      <c r="K32" s="180">
        <f t="shared" ref="K32" si="6">I32*J32</f>
        <v>1470.1439999999998</v>
      </c>
      <c r="L32" s="159"/>
    </row>
    <row r="33" spans="1:12" s="7" customFormat="1" ht="21" x14ac:dyDescent="0.4">
      <c r="A33" s="9"/>
      <c r="B33" s="174" t="s">
        <v>57</v>
      </c>
      <c r="C33" s="175" t="s">
        <v>3</v>
      </c>
      <c r="D33" s="179">
        <f>D32</f>
        <v>121.6</v>
      </c>
      <c r="E33" s="177">
        <v>200</v>
      </c>
      <c r="F33" s="65">
        <f>D33*E33</f>
        <v>24320</v>
      </c>
      <c r="G33" s="178" t="s">
        <v>67</v>
      </c>
      <c r="H33" s="179" t="s">
        <v>6</v>
      </c>
      <c r="I33" s="179">
        <f>D33*8</f>
        <v>972.8</v>
      </c>
      <c r="J33" s="181">
        <v>12</v>
      </c>
      <c r="K33" s="180">
        <f>I33*J33</f>
        <v>11673.599999999999</v>
      </c>
      <c r="L33" s="159"/>
    </row>
    <row r="34" spans="1:12" s="7" customFormat="1" ht="21" x14ac:dyDescent="0.4">
      <c r="A34" s="9"/>
      <c r="B34" s="174" t="s">
        <v>56</v>
      </c>
      <c r="C34" s="175" t="s">
        <v>3</v>
      </c>
      <c r="D34" s="179">
        <f>D32</f>
        <v>121.6</v>
      </c>
      <c r="E34" s="177">
        <v>20</v>
      </c>
      <c r="F34" s="65">
        <f>D34*E34</f>
        <v>2432</v>
      </c>
      <c r="G34" s="178" t="s">
        <v>28</v>
      </c>
      <c r="H34" s="179" t="s">
        <v>5</v>
      </c>
      <c r="I34" s="179">
        <f>D34*0.15*2</f>
        <v>36.479999999999997</v>
      </c>
      <c r="J34" s="177">
        <v>40.299999999999997</v>
      </c>
      <c r="K34" s="180">
        <f t="shared" ref="K34:K35" si="7">I34*J34</f>
        <v>1470.1439999999998</v>
      </c>
      <c r="L34" s="159"/>
    </row>
    <row r="35" spans="1:12" s="7" customFormat="1" ht="21" x14ac:dyDescent="0.4">
      <c r="A35" s="9"/>
      <c r="B35" s="174" t="s">
        <v>58</v>
      </c>
      <c r="C35" s="175" t="s">
        <v>3</v>
      </c>
      <c r="D35" s="179">
        <f>D34</f>
        <v>121.6</v>
      </c>
      <c r="E35" s="177">
        <v>115</v>
      </c>
      <c r="F35" s="65">
        <f>D35*E35</f>
        <v>13984</v>
      </c>
      <c r="G35" s="178" t="s">
        <v>66</v>
      </c>
      <c r="H35" s="179" t="s">
        <v>0</v>
      </c>
      <c r="I35" s="179">
        <f>D35*1.1</f>
        <v>133.76</v>
      </c>
      <c r="J35" s="181">
        <v>0</v>
      </c>
      <c r="K35" s="180">
        <f t="shared" si="7"/>
        <v>0</v>
      </c>
      <c r="L35" s="159"/>
    </row>
    <row r="36" spans="1:12" s="7" customFormat="1" ht="21" x14ac:dyDescent="0.4">
      <c r="A36" s="9"/>
      <c r="B36" s="174"/>
      <c r="C36" s="175"/>
      <c r="D36" s="179"/>
      <c r="E36" s="177"/>
      <c r="F36" s="65"/>
      <c r="G36" s="178" t="s">
        <v>50</v>
      </c>
      <c r="H36" s="179" t="s">
        <v>1</v>
      </c>
      <c r="I36" s="182">
        <v>25</v>
      </c>
      <c r="J36" s="181">
        <v>648</v>
      </c>
      <c r="K36" s="180">
        <f>I36*J36</f>
        <v>16200</v>
      </c>
      <c r="L36" s="159"/>
    </row>
    <row r="37" spans="1:12" s="7" customFormat="1" ht="21" x14ac:dyDescent="0.4">
      <c r="A37" s="9"/>
      <c r="B37" s="174" t="s">
        <v>59</v>
      </c>
      <c r="C37" s="175" t="s">
        <v>3</v>
      </c>
      <c r="D37" s="179">
        <f>D34</f>
        <v>121.6</v>
      </c>
      <c r="E37" s="177">
        <v>91</v>
      </c>
      <c r="F37" s="65">
        <f>D37*E37</f>
        <v>11065.6</v>
      </c>
      <c r="G37" s="178" t="s">
        <v>72</v>
      </c>
      <c r="H37" s="179" t="s">
        <v>5</v>
      </c>
      <c r="I37" s="179">
        <f>D37*0.3</f>
        <v>36.479999999999997</v>
      </c>
      <c r="J37" s="181">
        <v>0</v>
      </c>
      <c r="K37" s="180">
        <f t="shared" ref="K37:K38" si="8">I37*J37</f>
        <v>0</v>
      </c>
      <c r="L37" s="159"/>
    </row>
    <row r="38" spans="1:12" s="7" customFormat="1" ht="21" x14ac:dyDescent="0.4">
      <c r="A38" s="9"/>
      <c r="B38" s="174"/>
      <c r="C38" s="175"/>
      <c r="D38" s="179"/>
      <c r="E38" s="177"/>
      <c r="F38" s="65"/>
      <c r="G38" s="178" t="s">
        <v>25</v>
      </c>
      <c r="H38" s="179" t="s">
        <v>1</v>
      </c>
      <c r="I38" s="182">
        <v>4</v>
      </c>
      <c r="J38" s="181">
        <v>84.38</v>
      </c>
      <c r="K38" s="180">
        <f t="shared" si="8"/>
        <v>337.52</v>
      </c>
      <c r="L38" s="159"/>
    </row>
    <row r="39" spans="1:12" s="7" customFormat="1" ht="21" x14ac:dyDescent="0.4">
      <c r="A39" s="9"/>
      <c r="B39" s="184"/>
      <c r="C39" s="184"/>
      <c r="D39" s="184"/>
      <c r="E39" s="184"/>
      <c r="F39" s="184"/>
      <c r="G39" s="178"/>
      <c r="H39" s="179"/>
      <c r="I39" s="182"/>
      <c r="J39" s="181"/>
      <c r="K39" s="180"/>
      <c r="L39" s="159"/>
    </row>
    <row r="40" spans="1:12" s="12" customFormat="1" ht="21.6" thickBot="1" x14ac:dyDescent="0.45">
      <c r="A40" s="11"/>
      <c r="B40" s="72" t="s">
        <v>16</v>
      </c>
      <c r="C40" s="73"/>
      <c r="D40" s="73"/>
      <c r="E40" s="74"/>
      <c r="F40" s="158">
        <f>SUBTOTAL(9,F13:F38)</f>
        <v>272954.864</v>
      </c>
      <c r="G40" s="75" t="s">
        <v>20</v>
      </c>
      <c r="H40" s="73"/>
      <c r="I40" s="73"/>
      <c r="J40" s="74"/>
      <c r="K40" s="147">
        <f>SUBTOTAL(9,K13:K39)</f>
        <v>130378.25780000004</v>
      </c>
    </row>
    <row r="41" spans="1:12" s="12" customFormat="1" ht="21" thickBot="1" x14ac:dyDescent="0.4">
      <c r="A41" s="11"/>
      <c r="B41" s="168" t="s">
        <v>26</v>
      </c>
      <c r="C41" s="169"/>
      <c r="D41" s="169"/>
      <c r="E41" s="169"/>
      <c r="F41" s="169"/>
      <c r="G41" s="169"/>
      <c r="H41" s="169"/>
      <c r="I41" s="169"/>
      <c r="J41" s="169"/>
      <c r="K41" s="170"/>
    </row>
    <row r="42" spans="1:12" s="7" customFormat="1" ht="21" x14ac:dyDescent="0.4">
      <c r="A42" s="9"/>
      <c r="B42" s="174" t="s">
        <v>32</v>
      </c>
      <c r="C42" s="175" t="s">
        <v>0</v>
      </c>
      <c r="D42" s="179">
        <f>142.9+8.94</f>
        <v>151.84</v>
      </c>
      <c r="E42" s="177">
        <v>15</v>
      </c>
      <c r="F42" s="65">
        <f>D42*E42</f>
        <v>2277.6</v>
      </c>
      <c r="G42" s="178" t="s">
        <v>33</v>
      </c>
      <c r="H42" s="179" t="s">
        <v>5</v>
      </c>
      <c r="I42" s="179">
        <f>D42*0.25</f>
        <v>37.96</v>
      </c>
      <c r="J42" s="177">
        <v>135.4</v>
      </c>
      <c r="K42" s="185">
        <f>I42*J42</f>
        <v>5139.7840000000006</v>
      </c>
    </row>
    <row r="43" spans="1:12" s="7" customFormat="1" ht="21" x14ac:dyDescent="0.4">
      <c r="A43" s="9"/>
      <c r="B43" s="186" t="s">
        <v>60</v>
      </c>
      <c r="C43" s="175" t="s">
        <v>0</v>
      </c>
      <c r="D43" s="179">
        <f>D42</f>
        <v>151.84</v>
      </c>
      <c r="E43" s="177">
        <v>385</v>
      </c>
      <c r="F43" s="65">
        <f t="shared" ref="F43:F55" si="9">D43*E43</f>
        <v>58458.400000000001</v>
      </c>
      <c r="G43" s="183" t="s">
        <v>61</v>
      </c>
      <c r="H43" s="179" t="s">
        <v>0</v>
      </c>
      <c r="I43" s="179">
        <f>D43*1.15</f>
        <v>174.61599999999999</v>
      </c>
      <c r="J43" s="177">
        <v>0</v>
      </c>
      <c r="K43" s="180">
        <f t="shared" ref="K43:K56" si="10">I43*J43</f>
        <v>0</v>
      </c>
    </row>
    <row r="44" spans="1:12" s="7" customFormat="1" ht="21" x14ac:dyDescent="0.4">
      <c r="A44" s="9"/>
      <c r="B44" s="174"/>
      <c r="C44" s="175"/>
      <c r="D44" s="179"/>
      <c r="E44" s="177"/>
      <c r="F44" s="65"/>
      <c r="G44" s="183" t="s">
        <v>37</v>
      </c>
      <c r="H44" s="179" t="s">
        <v>1</v>
      </c>
      <c r="I44" s="179">
        <f>CEILING(D43*9.6/25,1)</f>
        <v>59</v>
      </c>
      <c r="J44" s="177">
        <v>496</v>
      </c>
      <c r="K44" s="180">
        <f t="shared" si="10"/>
        <v>29264</v>
      </c>
    </row>
    <row r="45" spans="1:12" s="7" customFormat="1" ht="21" x14ac:dyDescent="0.4">
      <c r="A45" s="9"/>
      <c r="B45" s="174"/>
      <c r="C45" s="175"/>
      <c r="D45" s="179"/>
      <c r="E45" s="177"/>
      <c r="F45" s="65"/>
      <c r="G45" s="183" t="s">
        <v>38</v>
      </c>
      <c r="H45" s="179" t="s">
        <v>4</v>
      </c>
      <c r="I45" s="179">
        <f>ROUNDUP(D43*0.42/2,0)</f>
        <v>32</v>
      </c>
      <c r="J45" s="177">
        <v>280</v>
      </c>
      <c r="K45" s="180">
        <f t="shared" si="10"/>
        <v>8960</v>
      </c>
    </row>
    <row r="46" spans="1:12" s="7" customFormat="1" ht="21" x14ac:dyDescent="0.4">
      <c r="A46" s="9"/>
      <c r="B46" s="174"/>
      <c r="C46" s="175"/>
      <c r="D46" s="179"/>
      <c r="E46" s="177"/>
      <c r="F46" s="65"/>
      <c r="G46" s="183" t="s">
        <v>43</v>
      </c>
      <c r="H46" s="179" t="s">
        <v>4</v>
      </c>
      <c r="I46" s="179">
        <v>22</v>
      </c>
      <c r="J46" s="177">
        <v>61.9</v>
      </c>
      <c r="K46" s="180">
        <f t="shared" si="10"/>
        <v>1361.8</v>
      </c>
    </row>
    <row r="47" spans="1:12" s="7" customFormat="1" ht="21" x14ac:dyDescent="0.4">
      <c r="A47" s="9"/>
      <c r="B47" s="174"/>
      <c r="C47" s="175"/>
      <c r="D47" s="179"/>
      <c r="E47" s="177"/>
      <c r="F47" s="65"/>
      <c r="G47" s="183" t="s">
        <v>42</v>
      </c>
      <c r="H47" s="179" t="s">
        <v>1</v>
      </c>
      <c r="I47" s="179">
        <v>1</v>
      </c>
      <c r="J47" s="177">
        <v>659.21</v>
      </c>
      <c r="K47" s="180">
        <f t="shared" si="10"/>
        <v>659.21</v>
      </c>
    </row>
    <row r="48" spans="1:12" s="7" customFormat="1" ht="21" x14ac:dyDescent="0.4">
      <c r="A48" s="9"/>
      <c r="B48" s="174"/>
      <c r="C48" s="175"/>
      <c r="D48" s="179"/>
      <c r="E48" s="177"/>
      <c r="F48" s="65"/>
      <c r="G48" s="178" t="s">
        <v>64</v>
      </c>
      <c r="H48" s="179" t="s">
        <v>6</v>
      </c>
      <c r="I48" s="182">
        <f>D43*0.1</f>
        <v>15.184000000000001</v>
      </c>
      <c r="J48" s="181">
        <v>0</v>
      </c>
      <c r="K48" s="180">
        <f>I48*J48</f>
        <v>0</v>
      </c>
    </row>
    <row r="49" spans="1:11" s="7" customFormat="1" ht="21" x14ac:dyDescent="0.4">
      <c r="A49" s="9"/>
      <c r="B49" s="174" t="s">
        <v>51</v>
      </c>
      <c r="C49" s="175" t="s">
        <v>3</v>
      </c>
      <c r="D49" s="179">
        <v>160.55000000000001</v>
      </c>
      <c r="E49" s="177">
        <v>130</v>
      </c>
      <c r="F49" s="65">
        <f t="shared" si="9"/>
        <v>20871.5</v>
      </c>
      <c r="G49" s="183" t="s">
        <v>62</v>
      </c>
      <c r="H49" s="179" t="s">
        <v>0</v>
      </c>
      <c r="I49" s="179">
        <f>D49*1.25*0.11</f>
        <v>22.075624999999999</v>
      </c>
      <c r="J49" s="177">
        <f>J43</f>
        <v>0</v>
      </c>
      <c r="K49" s="180">
        <f t="shared" ref="K49:K54" si="11">I49*J49</f>
        <v>0</v>
      </c>
    </row>
    <row r="50" spans="1:11" s="7" customFormat="1" ht="21" x14ac:dyDescent="0.35">
      <c r="A50" s="9"/>
      <c r="B50" s="187"/>
      <c r="C50" s="175"/>
      <c r="D50" s="179"/>
      <c r="E50" s="177"/>
      <c r="F50" s="65"/>
      <c r="G50" s="188" t="s">
        <v>37</v>
      </c>
      <c r="H50" s="179" t="s">
        <v>1</v>
      </c>
      <c r="I50" s="179">
        <f>CEILING(D49*9.6/25,1)/10</f>
        <v>6.2</v>
      </c>
      <c r="J50" s="177">
        <f>J44</f>
        <v>496</v>
      </c>
      <c r="K50" s="180">
        <f t="shared" si="11"/>
        <v>3075.2000000000003</v>
      </c>
    </row>
    <row r="51" spans="1:11" s="7" customFormat="1" ht="21" x14ac:dyDescent="0.35">
      <c r="A51" s="9"/>
      <c r="B51" s="187"/>
      <c r="C51" s="175"/>
      <c r="D51" s="179"/>
      <c r="E51" s="177"/>
      <c r="F51" s="65"/>
      <c r="G51" s="188" t="s">
        <v>47</v>
      </c>
      <c r="H51" s="179" t="s">
        <v>4</v>
      </c>
      <c r="I51" s="179">
        <f>ROUNDUP(D49*0.42/2,0)</f>
        <v>34</v>
      </c>
      <c r="J51" s="177">
        <f>J45</f>
        <v>280</v>
      </c>
      <c r="K51" s="180">
        <f t="shared" si="11"/>
        <v>9520</v>
      </c>
    </row>
    <row r="52" spans="1:11" s="7" customFormat="1" ht="21" x14ac:dyDescent="0.35">
      <c r="A52" s="9"/>
      <c r="B52" s="187"/>
      <c r="C52" s="175"/>
      <c r="D52" s="179"/>
      <c r="E52" s="177"/>
      <c r="F52" s="65"/>
      <c r="G52" s="188" t="s">
        <v>39</v>
      </c>
      <c r="H52" s="179" t="s">
        <v>4</v>
      </c>
      <c r="I52" s="179">
        <f>D49*10/200</f>
        <v>8.0274999999999999</v>
      </c>
      <c r="J52" s="177">
        <v>18</v>
      </c>
      <c r="K52" s="180">
        <f t="shared" si="11"/>
        <v>144.495</v>
      </c>
    </row>
    <row r="53" spans="1:11" s="7" customFormat="1" ht="21" x14ac:dyDescent="0.4">
      <c r="A53" s="9"/>
      <c r="B53" s="187"/>
      <c r="C53" s="175"/>
      <c r="D53" s="179"/>
      <c r="E53" s="177"/>
      <c r="F53" s="65"/>
      <c r="G53" s="183" t="s">
        <v>42</v>
      </c>
      <c r="H53" s="179" t="s">
        <v>1</v>
      </c>
      <c r="I53" s="179">
        <v>1</v>
      </c>
      <c r="J53" s="177">
        <v>659.21</v>
      </c>
      <c r="K53" s="180">
        <f t="shared" si="11"/>
        <v>659.21</v>
      </c>
    </row>
    <row r="54" spans="1:11" s="7" customFormat="1" ht="21" x14ac:dyDescent="0.4">
      <c r="A54" s="9"/>
      <c r="B54" s="187" t="s">
        <v>40</v>
      </c>
      <c r="C54" s="175" t="s">
        <v>3</v>
      </c>
      <c r="D54" s="179">
        <f>D49</f>
        <v>160.55000000000001</v>
      </c>
      <c r="E54" s="177">
        <v>15</v>
      </c>
      <c r="F54" s="177">
        <f>D54*E54</f>
        <v>2408.25</v>
      </c>
      <c r="G54" s="178" t="s">
        <v>41</v>
      </c>
      <c r="H54" s="179" t="s">
        <v>1</v>
      </c>
      <c r="I54" s="179">
        <v>3</v>
      </c>
      <c r="J54" s="177">
        <v>115.78</v>
      </c>
      <c r="K54" s="180">
        <f t="shared" si="11"/>
        <v>347.34000000000003</v>
      </c>
    </row>
    <row r="55" spans="1:11" s="7" customFormat="1" ht="21" x14ac:dyDescent="0.4">
      <c r="A55" s="9"/>
      <c r="B55" s="174" t="s">
        <v>35</v>
      </c>
      <c r="C55" s="175" t="s">
        <v>0</v>
      </c>
      <c r="D55" s="179">
        <f>D42</f>
        <v>151.84</v>
      </c>
      <c r="E55" s="177">
        <v>3.5</v>
      </c>
      <c r="F55" s="65">
        <f t="shared" si="9"/>
        <v>531.44000000000005</v>
      </c>
      <c r="G55" s="178" t="s">
        <v>27</v>
      </c>
      <c r="H55" s="179" t="s">
        <v>0</v>
      </c>
      <c r="I55" s="179">
        <f>D55*1.01</f>
        <v>153.35840000000002</v>
      </c>
      <c r="J55" s="177">
        <v>24</v>
      </c>
      <c r="K55" s="180">
        <f t="shared" si="10"/>
        <v>3680.6016000000004</v>
      </c>
    </row>
    <row r="56" spans="1:11" s="7" customFormat="1" ht="21" x14ac:dyDescent="0.4">
      <c r="A56" s="9"/>
      <c r="B56" s="189"/>
      <c r="C56" s="190"/>
      <c r="D56" s="191"/>
      <c r="E56" s="192"/>
      <c r="F56" s="193"/>
      <c r="G56" s="178" t="s">
        <v>44</v>
      </c>
      <c r="H56" s="179" t="s">
        <v>1</v>
      </c>
      <c r="I56" s="179">
        <v>5</v>
      </c>
      <c r="J56" s="177">
        <v>87</v>
      </c>
      <c r="K56" s="180">
        <f t="shared" si="10"/>
        <v>435</v>
      </c>
    </row>
    <row r="57" spans="1:11" s="7" customFormat="1" ht="21" x14ac:dyDescent="0.4">
      <c r="A57" s="9"/>
      <c r="B57" s="76"/>
      <c r="C57" s="77"/>
      <c r="D57" s="63"/>
      <c r="E57" s="64"/>
      <c r="F57" s="65"/>
      <c r="G57" s="78"/>
      <c r="H57" s="63"/>
      <c r="I57" s="63"/>
      <c r="J57" s="66"/>
      <c r="K57" s="149"/>
    </row>
    <row r="58" spans="1:11" s="7" customFormat="1" ht="21.6" thickBot="1" x14ac:dyDescent="0.45">
      <c r="A58" s="9"/>
      <c r="B58" s="194" t="s">
        <v>16</v>
      </c>
      <c r="C58" s="195"/>
      <c r="D58" s="195"/>
      <c r="E58" s="196"/>
      <c r="F58" s="197">
        <f>SUBTOTAL(9,F41:F57)</f>
        <v>84547.19</v>
      </c>
      <c r="G58" s="198" t="s">
        <v>20</v>
      </c>
      <c r="H58" s="195"/>
      <c r="I58" s="195"/>
      <c r="J58" s="196"/>
      <c r="K58" s="199">
        <f>SUBTOTAL(9,K41:K57)</f>
        <v>63246.640599999999</v>
      </c>
    </row>
    <row r="59" spans="1:11" s="7" customFormat="1" ht="21" thickBot="1" x14ac:dyDescent="0.4">
      <c r="A59" s="9"/>
      <c r="B59" s="201" t="s">
        <v>73</v>
      </c>
      <c r="C59" s="202"/>
      <c r="D59" s="202"/>
      <c r="E59" s="202"/>
      <c r="F59" s="202"/>
      <c r="G59" s="202"/>
      <c r="H59" s="202"/>
      <c r="I59" s="202"/>
      <c r="J59" s="202"/>
      <c r="K59" s="203"/>
    </row>
    <row r="60" spans="1:11" s="7" customFormat="1" ht="21" x14ac:dyDescent="0.4">
      <c r="A60" s="9"/>
      <c r="B60" s="204" t="s">
        <v>45</v>
      </c>
      <c r="C60" s="136" t="s">
        <v>0</v>
      </c>
      <c r="D60" s="137">
        <v>151.84</v>
      </c>
      <c r="E60" s="200">
        <v>20</v>
      </c>
      <c r="F60" s="157">
        <f>D60*E60</f>
        <v>3036.8</v>
      </c>
      <c r="G60" s="178" t="s">
        <v>28</v>
      </c>
      <c r="H60" s="179" t="s">
        <v>5</v>
      </c>
      <c r="I60" s="179">
        <f>D60*0.15*2</f>
        <v>45.552</v>
      </c>
      <c r="J60" s="177">
        <v>40.299999999999997</v>
      </c>
      <c r="K60" s="180">
        <f t="shared" ref="K60" si="12">I60*J60</f>
        <v>1835.7456</v>
      </c>
    </row>
    <row r="61" spans="1:11" s="7" customFormat="1" ht="21" x14ac:dyDescent="0.4">
      <c r="A61" s="9"/>
      <c r="B61" s="204" t="s">
        <v>74</v>
      </c>
      <c r="C61" s="136" t="s">
        <v>0</v>
      </c>
      <c r="D61" s="137">
        <v>151.84</v>
      </c>
      <c r="E61" s="200">
        <v>120</v>
      </c>
      <c r="F61" s="157">
        <f>D61*E61</f>
        <v>18220.8</v>
      </c>
      <c r="G61" s="219" t="s">
        <v>76</v>
      </c>
      <c r="H61" s="220"/>
      <c r="I61" s="220"/>
      <c r="J61" s="221"/>
      <c r="K61" s="222"/>
    </row>
    <row r="62" spans="1:11" s="7" customFormat="1" ht="21" x14ac:dyDescent="0.4">
      <c r="A62" s="9"/>
      <c r="B62" s="204" t="s">
        <v>75</v>
      </c>
      <c r="C62" s="136" t="s">
        <v>0</v>
      </c>
      <c r="D62" s="137">
        <v>151.84</v>
      </c>
      <c r="E62" s="200">
        <v>75</v>
      </c>
      <c r="F62" s="157">
        <f>D62*E62</f>
        <v>11388</v>
      </c>
      <c r="G62" s="219" t="s">
        <v>76</v>
      </c>
      <c r="H62" s="220"/>
      <c r="I62" s="220"/>
      <c r="J62" s="221"/>
      <c r="K62" s="222"/>
    </row>
    <row r="63" spans="1:11" s="7" customFormat="1" ht="21" x14ac:dyDescent="0.4">
      <c r="A63" s="9"/>
      <c r="B63" s="204" t="s">
        <v>59</v>
      </c>
      <c r="C63" s="136" t="s">
        <v>0</v>
      </c>
      <c r="D63" s="137">
        <v>151.84</v>
      </c>
      <c r="E63" s="200">
        <v>95</v>
      </c>
      <c r="F63" s="157">
        <f>D63*E63</f>
        <v>14424.800000000001</v>
      </c>
      <c r="G63" s="178" t="s">
        <v>63</v>
      </c>
      <c r="H63" s="179" t="s">
        <v>5</v>
      </c>
      <c r="I63" s="179">
        <f>D63*0.3</f>
        <v>45.552</v>
      </c>
      <c r="J63" s="181">
        <v>0</v>
      </c>
      <c r="K63" s="180">
        <f t="shared" ref="K63:K64" si="13">I63*J63</f>
        <v>0</v>
      </c>
    </row>
    <row r="64" spans="1:11" s="7" customFormat="1" ht="21" x14ac:dyDescent="0.4">
      <c r="A64" s="9"/>
      <c r="B64" s="204"/>
      <c r="C64" s="136"/>
      <c r="D64" s="137"/>
      <c r="E64" s="200"/>
      <c r="F64" s="157"/>
      <c r="G64" s="178" t="s">
        <v>25</v>
      </c>
      <c r="H64" s="179" t="s">
        <v>1</v>
      </c>
      <c r="I64" s="182">
        <v>15</v>
      </c>
      <c r="J64" s="181">
        <v>84.38</v>
      </c>
      <c r="K64" s="180">
        <f t="shared" si="13"/>
        <v>1265.6999999999998</v>
      </c>
    </row>
    <row r="65" spans="1:12" s="7" customFormat="1" ht="21.6" thickBot="1" x14ac:dyDescent="0.45">
      <c r="A65" s="9"/>
      <c r="B65" s="205"/>
      <c r="C65" s="206"/>
      <c r="D65" s="207"/>
      <c r="E65" s="208"/>
      <c r="F65" s="209"/>
      <c r="G65" s="210"/>
      <c r="H65" s="207"/>
      <c r="I65" s="207"/>
      <c r="J65" s="211"/>
      <c r="K65" s="212"/>
    </row>
    <row r="66" spans="1:12" s="12" customFormat="1" ht="21.6" thickBot="1" x14ac:dyDescent="0.45">
      <c r="A66" s="11"/>
      <c r="B66" s="213" t="s">
        <v>16</v>
      </c>
      <c r="C66" s="214"/>
      <c r="D66" s="214"/>
      <c r="E66" s="215"/>
      <c r="F66" s="216">
        <f>SUBTOTAL(9,F60:F65)</f>
        <v>47070.400000000001</v>
      </c>
      <c r="G66" s="217" t="s">
        <v>20</v>
      </c>
      <c r="H66" s="214"/>
      <c r="I66" s="214"/>
      <c r="J66" s="215"/>
      <c r="K66" s="218">
        <f>SUBTOTAL(9,K60:K65)</f>
        <v>3101.4456</v>
      </c>
    </row>
    <row r="67" spans="1:12" s="12" customFormat="1" ht="21" thickBot="1" x14ac:dyDescent="0.4">
      <c r="A67" s="11"/>
      <c r="B67" s="171" t="s">
        <v>29</v>
      </c>
      <c r="C67" s="172"/>
      <c r="D67" s="172"/>
      <c r="E67" s="172"/>
      <c r="F67" s="172"/>
      <c r="G67" s="172"/>
      <c r="H67" s="172"/>
      <c r="I67" s="172"/>
      <c r="J67" s="172"/>
      <c r="K67" s="173"/>
    </row>
    <row r="68" spans="1:12" s="12" customFormat="1" ht="21" x14ac:dyDescent="0.4">
      <c r="A68" s="11"/>
      <c r="B68" s="70" t="s">
        <v>13</v>
      </c>
      <c r="C68" s="71" t="s">
        <v>36</v>
      </c>
      <c r="D68" s="67">
        <v>25</v>
      </c>
      <c r="E68" s="69">
        <v>1320</v>
      </c>
      <c r="F68" s="68">
        <f>D68*E68</f>
        <v>33000</v>
      </c>
      <c r="G68" s="81"/>
      <c r="H68" s="67"/>
      <c r="I68" s="67"/>
      <c r="J68" s="69"/>
      <c r="K68" s="150"/>
    </row>
    <row r="69" spans="1:12" s="12" customFormat="1" ht="21" x14ac:dyDescent="0.4">
      <c r="A69" s="11"/>
      <c r="B69" s="70" t="s">
        <v>14</v>
      </c>
      <c r="C69" s="71" t="s">
        <v>2</v>
      </c>
      <c r="D69" s="67">
        <v>9</v>
      </c>
      <c r="E69" s="69">
        <v>3200</v>
      </c>
      <c r="F69" s="68">
        <f t="shared" ref="F69" si="14">D69*E69</f>
        <v>28800</v>
      </c>
      <c r="G69" s="78" t="s">
        <v>15</v>
      </c>
      <c r="H69" s="63" t="s">
        <v>1</v>
      </c>
      <c r="I69" s="63">
        <v>550</v>
      </c>
      <c r="J69" s="66">
        <v>12.5</v>
      </c>
      <c r="K69" s="148">
        <f>I69*J69</f>
        <v>6875</v>
      </c>
    </row>
    <row r="70" spans="1:12" s="12" customFormat="1" ht="21" x14ac:dyDescent="0.4">
      <c r="A70" s="11"/>
      <c r="B70" s="82"/>
      <c r="C70" s="83"/>
      <c r="D70" s="84"/>
      <c r="E70" s="85"/>
      <c r="F70" s="86"/>
      <c r="G70" s="87"/>
      <c r="H70" s="79"/>
      <c r="I70" s="79"/>
      <c r="J70" s="80"/>
      <c r="K70" s="151"/>
    </row>
    <row r="71" spans="1:12" s="12" customFormat="1" ht="21.6" thickBot="1" x14ac:dyDescent="0.45">
      <c r="A71" s="11"/>
      <c r="B71" s="88" t="s">
        <v>16</v>
      </c>
      <c r="C71" s="138"/>
      <c r="D71" s="138"/>
      <c r="E71" s="89"/>
      <c r="F71" s="90">
        <f>SUBTOTAL(9,F68:F70)</f>
        <v>61800</v>
      </c>
      <c r="G71" s="139" t="s">
        <v>20</v>
      </c>
      <c r="H71" s="138"/>
      <c r="I71" s="138"/>
      <c r="J71" s="89"/>
      <c r="K71" s="91">
        <f>SUBTOTAL(9,K68:K70)</f>
        <v>6875</v>
      </c>
    </row>
    <row r="72" spans="1:12" s="7" customFormat="1" ht="20.399999999999999" collapsed="1" x14ac:dyDescent="0.35">
      <c r="A72" s="9"/>
      <c r="B72" s="92" t="s">
        <v>17</v>
      </c>
      <c r="C72" s="93"/>
      <c r="D72" s="93"/>
      <c r="E72" s="94"/>
      <c r="F72" s="95">
        <f>SUBTOTAL(9,F12:F71)</f>
        <v>466372.45399999997</v>
      </c>
      <c r="G72" s="96" t="s">
        <v>23</v>
      </c>
      <c r="H72" s="93"/>
      <c r="I72" s="93"/>
      <c r="J72" s="94"/>
      <c r="K72" s="97">
        <f>SUBTOTAL(9,K12:K71)</f>
        <v>203601.34400000001</v>
      </c>
    </row>
    <row r="73" spans="1:12" s="7" customFormat="1" ht="20.399999999999999" x14ac:dyDescent="0.35">
      <c r="A73" s="9"/>
      <c r="B73" s="98"/>
      <c r="C73" s="99"/>
      <c r="D73" s="99"/>
      <c r="E73" s="100"/>
      <c r="F73" s="101"/>
      <c r="G73" s="102" t="s">
        <v>19</v>
      </c>
      <c r="H73" s="99"/>
      <c r="I73" s="103"/>
      <c r="J73" s="104">
        <v>0.02</v>
      </c>
      <c r="K73" s="105">
        <f>K72*J73</f>
        <v>4072.0268800000003</v>
      </c>
    </row>
    <row r="74" spans="1:12" s="7" customFormat="1" ht="21" thickBot="1" x14ac:dyDescent="0.4">
      <c r="A74" s="9"/>
      <c r="B74" s="106" t="s">
        <v>18</v>
      </c>
      <c r="C74" s="107"/>
      <c r="D74" s="108"/>
      <c r="E74" s="109">
        <v>0.05</v>
      </c>
      <c r="F74" s="110">
        <f>F72*E74</f>
        <v>23318.6227</v>
      </c>
      <c r="G74" s="111" t="s">
        <v>21</v>
      </c>
      <c r="H74" s="107"/>
      <c r="I74" s="108"/>
      <c r="J74" s="112">
        <v>0.05</v>
      </c>
      <c r="K74" s="113">
        <f>K72*J74</f>
        <v>10180.067200000001</v>
      </c>
    </row>
    <row r="75" spans="1:12" s="7" customFormat="1" ht="21" thickBot="1" x14ac:dyDescent="0.4">
      <c r="A75" s="9"/>
      <c r="B75" s="114" t="s">
        <v>22</v>
      </c>
      <c r="C75" s="115"/>
      <c r="D75" s="115"/>
      <c r="E75" s="116"/>
      <c r="F75" s="117">
        <f>SUM(F72:F74)</f>
        <v>489691.07669999998</v>
      </c>
      <c r="G75" s="118" t="s">
        <v>24</v>
      </c>
      <c r="H75" s="115"/>
      <c r="I75" s="115"/>
      <c r="J75" s="119"/>
      <c r="K75" s="120">
        <f>SUM(K72:K74)</f>
        <v>217853.43807999999</v>
      </c>
    </row>
    <row r="76" spans="1:12" s="7" customFormat="1" ht="18.600000000000001" thickBot="1" x14ac:dyDescent="0.4">
      <c r="A76" s="9"/>
      <c r="B76" s="13"/>
      <c r="C76" s="140"/>
      <c r="D76" s="10"/>
      <c r="E76" s="24"/>
      <c r="F76" s="25"/>
      <c r="G76" s="14"/>
      <c r="H76" s="10"/>
      <c r="I76" s="141"/>
      <c r="J76" s="34"/>
      <c r="K76" s="49"/>
    </row>
    <row r="77" spans="1:12" s="51" customFormat="1" ht="33" customHeight="1" thickBot="1" x14ac:dyDescent="0.45">
      <c r="B77" s="52" t="s">
        <v>48</v>
      </c>
      <c r="C77" s="53"/>
      <c r="D77" s="53"/>
      <c r="E77" s="54"/>
      <c r="F77" s="55"/>
      <c r="G77" s="56"/>
      <c r="H77" s="53"/>
      <c r="I77" s="53"/>
      <c r="J77" s="57"/>
      <c r="K77" s="58">
        <f>F75+K75</f>
        <v>707544.51477999997</v>
      </c>
      <c r="L77" s="59"/>
    </row>
    <row r="78" spans="1:12" s="15" customFormat="1" ht="18.600000000000001" thickBot="1" x14ac:dyDescent="0.4">
      <c r="A78" s="9"/>
      <c r="B78" s="42" t="s">
        <v>31</v>
      </c>
      <c r="C78" s="43"/>
      <c r="D78" s="44"/>
      <c r="E78" s="45"/>
      <c r="F78" s="46"/>
      <c r="G78" s="47"/>
      <c r="H78" s="44"/>
      <c r="I78" s="44"/>
      <c r="J78" s="48"/>
      <c r="K78" s="50">
        <f>K77/6</f>
        <v>117924.08579666667</v>
      </c>
      <c r="L78" s="36"/>
    </row>
    <row r="79" spans="1:12" s="7" customFormat="1" x14ac:dyDescent="0.25">
      <c r="A79" s="16"/>
      <c r="B79" s="17"/>
      <c r="C79" s="4"/>
      <c r="D79" s="4"/>
      <c r="E79" s="26"/>
      <c r="F79" s="27"/>
      <c r="H79" s="4"/>
      <c r="I79" s="4"/>
      <c r="J79" s="26"/>
      <c r="K79" s="152"/>
    </row>
    <row r="80" spans="1:12" s="7" customFormat="1" x14ac:dyDescent="0.25">
      <c r="B80" s="18"/>
      <c r="C80" s="19"/>
      <c r="D80" s="5"/>
      <c r="E80" s="6"/>
      <c r="F80" s="28"/>
      <c r="G80" s="6"/>
      <c r="H80" s="5"/>
      <c r="I80" s="21"/>
      <c r="J80" s="35"/>
      <c r="K80" s="153"/>
    </row>
    <row r="81" spans="2:11" s="7" customFormat="1" ht="22.8" x14ac:dyDescent="0.4">
      <c r="B81" s="121"/>
      <c r="C81" s="122"/>
      <c r="D81" s="123"/>
      <c r="E81" s="124"/>
      <c r="F81" s="125"/>
      <c r="G81" s="121"/>
      <c r="H81" s="126"/>
      <c r="I81" s="127"/>
      <c r="J81" s="128"/>
      <c r="K81" s="129"/>
    </row>
    <row r="82" spans="2:11" s="7" customFormat="1" ht="22.8" x14ac:dyDescent="0.4">
      <c r="B82" s="121"/>
      <c r="C82" s="122"/>
      <c r="D82" s="123"/>
      <c r="E82" s="124"/>
      <c r="F82" s="125"/>
      <c r="G82" s="121"/>
      <c r="H82" s="126"/>
      <c r="I82" s="127"/>
      <c r="J82" s="128"/>
      <c r="K82" s="129"/>
    </row>
    <row r="83" spans="2:11" s="7" customFormat="1" ht="22.8" x14ac:dyDescent="0.4">
      <c r="B83" s="121"/>
      <c r="C83" s="122"/>
      <c r="D83" s="123"/>
      <c r="E83" s="124"/>
      <c r="F83" s="125"/>
      <c r="G83" s="121"/>
      <c r="H83" s="126"/>
      <c r="I83" s="127"/>
      <c r="J83" s="128"/>
      <c r="K83" s="129"/>
    </row>
    <row r="84" spans="2:11" s="7" customFormat="1" ht="22.8" x14ac:dyDescent="0.4">
      <c r="B84" s="130"/>
      <c r="C84" s="122"/>
      <c r="D84" s="123"/>
      <c r="E84" s="124"/>
      <c r="F84" s="125"/>
      <c r="G84" s="131"/>
      <c r="H84" s="126"/>
      <c r="I84" s="132"/>
      <c r="J84" s="133"/>
      <c r="K84" s="134"/>
    </row>
    <row r="85" spans="2:11" s="41" customFormat="1" ht="78" customHeight="1" x14ac:dyDescent="0.4">
      <c r="B85" s="166"/>
      <c r="C85" s="166"/>
      <c r="D85" s="166"/>
      <c r="E85" s="124"/>
      <c r="F85" s="135"/>
      <c r="G85" s="167"/>
      <c r="H85" s="167"/>
      <c r="I85" s="167"/>
      <c r="J85" s="167"/>
      <c r="K85" s="167"/>
    </row>
    <row r="86" spans="2:11" s="7" customFormat="1" x14ac:dyDescent="0.25">
      <c r="C86" s="4"/>
      <c r="D86" s="4"/>
      <c r="E86" s="26"/>
      <c r="F86" s="27"/>
      <c r="H86" s="4"/>
      <c r="I86" s="4"/>
      <c r="J86" s="26"/>
      <c r="K86" s="152"/>
    </row>
    <row r="87" spans="2:11" s="7" customFormat="1" x14ac:dyDescent="0.25">
      <c r="C87" s="4"/>
      <c r="D87" s="4"/>
      <c r="E87" s="26"/>
      <c r="F87" s="27"/>
      <c r="H87" s="4"/>
      <c r="I87" s="4"/>
      <c r="J87" s="26"/>
      <c r="K87" s="152"/>
    </row>
    <row r="88" spans="2:11" s="7" customFormat="1" x14ac:dyDescent="0.25">
      <c r="C88" s="4"/>
      <c r="D88" s="4"/>
      <c r="E88" s="26"/>
      <c r="F88" s="27"/>
      <c r="H88" s="4"/>
      <c r="I88" s="4"/>
      <c r="J88" s="26"/>
      <c r="K88" s="152"/>
    </row>
    <row r="89" spans="2:11" s="7" customFormat="1" x14ac:dyDescent="0.25">
      <c r="C89" s="4"/>
      <c r="D89" s="4"/>
      <c r="E89" s="26"/>
      <c r="F89" s="27"/>
      <c r="H89" s="4"/>
      <c r="I89" s="4"/>
      <c r="J89" s="26"/>
      <c r="K89" s="152"/>
    </row>
    <row r="90" spans="2:11" x14ac:dyDescent="0.25">
      <c r="B90" s="2"/>
    </row>
  </sheetData>
  <autoFilter ref="B12:K71" xr:uid="{280AAA7D-324D-46B7-8258-E5335D07F09C}"/>
  <mergeCells count="10">
    <mergeCell ref="B4:K4"/>
    <mergeCell ref="B11:H11"/>
    <mergeCell ref="B5:K5"/>
    <mergeCell ref="B6:K6"/>
    <mergeCell ref="B85:D85"/>
    <mergeCell ref="G85:K85"/>
    <mergeCell ref="B13:K13"/>
    <mergeCell ref="B41:K41"/>
    <mergeCell ref="B67:K67"/>
    <mergeCell ref="B59:K59"/>
  </mergeCells>
  <phoneticPr fontId="0" type="noConversion"/>
  <pageMargins left="0.23622047244094491" right="0.23622047244094491" top="0.55118110236220474" bottom="0.35433070866141736" header="0.11811023622047245" footer="0.11811023622047245"/>
  <pageSetup paperSize="9" scale="37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кошторис</vt:lpstr>
      <vt:lpstr>кошторис!Область_печати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Lugo</dc:creator>
  <cp:lastModifiedBy>New</cp:lastModifiedBy>
  <cp:lastPrinted>2023-07-27T13:17:30Z</cp:lastPrinted>
  <dcterms:created xsi:type="dcterms:W3CDTF">2011-08-26T09:37:10Z</dcterms:created>
  <dcterms:modified xsi:type="dcterms:W3CDTF">2023-11-04T13:00:30Z</dcterms:modified>
</cp:coreProperties>
</file>